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Password="E985" lockStructure="1"/>
  <bookViews>
    <workbookView xWindow="0" yWindow="0" windowWidth="26685" windowHeight="10665"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743200E3_E78D_4B03_8F0E_A327897D948A_.wvu.Cols" localSheetId="5" hidden="1">Checker!$E:$R</definedName>
    <definedName name="Z_743200E3_E78D_4B03_8F0E_A327897D948A_.wvu.Cols" localSheetId="3" hidden="1">Declaration!$L:$W</definedName>
    <definedName name="Z_743200E3_E78D_4B03_8F0E_A327897D948A_.wvu.Cols" localSheetId="4" hidden="1">'Smelter List'!$R:$AK</definedName>
    <definedName name="Z_743200E3_E78D_4B03_8F0E_A327897D948A_.wvu.Cols" localSheetId="7" hidden="1">'Smelter Look-up'!$J:$K</definedName>
    <definedName name="Z_743200E3_E78D_4B03_8F0E_A327897D948A_.wvu.FilterData" localSheetId="5" hidden="1">Checker!$B$3:$C$67</definedName>
    <definedName name="Z_743200E3_E78D_4B03_8F0E_A327897D948A_.wvu.FilterData" localSheetId="4" hidden="1">'Smelter List'!$B$4:$Q$4</definedName>
    <definedName name="Z_743200E3_E78D_4B03_8F0E_A327897D948A_.wvu.FilterData" localSheetId="7" hidden="1">'Smelter Look-up'!$E$4:$F$572</definedName>
    <definedName name="Z_743200E3_E78D_4B03_8F0E_A327897D948A_.wvu.FilterData" localSheetId="10" hidden="1">SorP!$A$1:$B$6231</definedName>
    <definedName name="Z_743200E3_E78D_4B03_8F0E_A327897D948A_.wvu.PrintArea" localSheetId="3" hidden="1">Declaration!$A$1:$L$88</definedName>
    <definedName name="Z_743200E3_E78D_4B03_8F0E_A327897D948A_.wvu.PrintTitles" localSheetId="3" hidden="1">Declaration!$1:$6</definedName>
    <definedName name="Z_743200E3_E78D_4B03_8F0E_A327897D948A_.wvu.PrintTitles" localSheetId="6" hidden="1">'Product List'!$5:$5</definedName>
    <definedName name="Z_743200E3_E78D_4B03_8F0E_A327897D948A_.wvu.PrintTitles" localSheetId="4" hidden="1">'Smelter List'!$4:$4</definedName>
    <definedName name="Z_743200E3_E78D_4B03_8F0E_A327897D948A_.wvu.Rows" localSheetId="5" hidden="1">Checker!$57:$57</definedName>
    <definedName name="Z_743200E3_E78D_4B03_8F0E_A327897D948A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Z_C0076F4B_37BA_40E6_9260_4F0B249285E5_.wvu.Cols" localSheetId="5" hidden="1">Checker!$E:$R</definedName>
    <definedName name="Z_C0076F4B_37BA_40E6_9260_4F0B249285E5_.wvu.Cols" localSheetId="3" hidden="1">Declaration!$L:$W</definedName>
    <definedName name="Z_C0076F4B_37BA_40E6_9260_4F0B249285E5_.wvu.Cols" localSheetId="4" hidden="1">'Smelter List'!$R:$AK</definedName>
    <definedName name="Z_C0076F4B_37BA_40E6_9260_4F0B249285E5_.wvu.Cols" localSheetId="7" hidden="1">'Smelter Look-up'!$J:$K</definedName>
    <definedName name="Z_C0076F4B_37BA_40E6_9260_4F0B249285E5_.wvu.FilterData" localSheetId="5" hidden="1">Checker!$B$3:$C$67</definedName>
    <definedName name="Z_C0076F4B_37BA_40E6_9260_4F0B249285E5_.wvu.FilterData" localSheetId="4" hidden="1">'Smelter List'!$B$4:$Q$4</definedName>
    <definedName name="Z_C0076F4B_37BA_40E6_9260_4F0B249285E5_.wvu.FilterData" localSheetId="7" hidden="1">'Smelter Look-up'!$E$4:$F$572</definedName>
    <definedName name="Z_C0076F4B_37BA_40E6_9260_4F0B249285E5_.wvu.FilterData" localSheetId="10" hidden="1">SorP!$A$1:$B$6231</definedName>
    <definedName name="Z_C0076F4B_37BA_40E6_9260_4F0B249285E5_.wvu.PrintArea" localSheetId="3" hidden="1">Declaration!$A$1:$L$88</definedName>
    <definedName name="Z_C0076F4B_37BA_40E6_9260_4F0B249285E5_.wvu.PrintTitles" localSheetId="3" hidden="1">Declaration!$1:$6</definedName>
    <definedName name="Z_C0076F4B_37BA_40E6_9260_4F0B249285E5_.wvu.PrintTitles" localSheetId="6" hidden="1">'Product List'!$5:$5</definedName>
    <definedName name="Z_C0076F4B_37BA_40E6_9260_4F0B249285E5_.wvu.PrintTitles" localSheetId="4" hidden="1">'Smelter List'!$4:$4</definedName>
    <definedName name="Z_C0076F4B_37BA_40E6_9260_4F0B249285E5_.wvu.Rows" localSheetId="5" hidden="1">Checker!$57:$57</definedName>
    <definedName name="Z_C0076F4B_37BA_40E6_9260_4F0B249285E5_.wvu.Rows" localSheetId="3" hidden="1">Declaration!$90:$105</definedName>
    <definedName name="Z_FB3FC59B_AFC3_4FFE_83D5_0CDE77C31833_.wvu.Cols" localSheetId="5" hidden="1">Checker!$E:$R</definedName>
    <definedName name="Z_FB3FC59B_AFC3_4FFE_83D5_0CDE77C31833_.wvu.Cols" localSheetId="3" hidden="1">Declaration!$L:$W</definedName>
    <definedName name="Z_FB3FC59B_AFC3_4FFE_83D5_0CDE77C31833_.wvu.Cols" localSheetId="4" hidden="1">'Smelter List'!$R:$AK</definedName>
    <definedName name="Z_FB3FC59B_AFC3_4FFE_83D5_0CDE77C31833_.wvu.Cols" localSheetId="7" hidden="1">'Smelter Look-up'!$J:$K</definedName>
    <definedName name="Z_FB3FC59B_AFC3_4FFE_83D5_0CDE77C31833_.wvu.FilterData" localSheetId="5" hidden="1">Checker!$B$3:$C$67</definedName>
    <definedName name="Z_FB3FC59B_AFC3_4FFE_83D5_0CDE77C31833_.wvu.FilterData" localSheetId="4" hidden="1">'Smelter List'!$B$4:$Q$4</definedName>
    <definedName name="Z_FB3FC59B_AFC3_4FFE_83D5_0CDE77C31833_.wvu.FilterData" localSheetId="7" hidden="1">'Smelter Look-up'!$E$4:$F$572</definedName>
    <definedName name="Z_FB3FC59B_AFC3_4FFE_83D5_0CDE77C31833_.wvu.FilterData" localSheetId="10" hidden="1">SorP!$A$1:$B$6231</definedName>
    <definedName name="Z_FB3FC59B_AFC3_4FFE_83D5_0CDE77C31833_.wvu.PrintArea" localSheetId="3" hidden="1">Declaration!$A$1:$L$88</definedName>
    <definedName name="Z_FB3FC59B_AFC3_4FFE_83D5_0CDE77C31833_.wvu.PrintTitles" localSheetId="3" hidden="1">Declaration!$1:$6</definedName>
    <definedName name="Z_FB3FC59B_AFC3_4FFE_83D5_0CDE77C31833_.wvu.PrintTitles" localSheetId="6" hidden="1">'Product List'!$5:$5</definedName>
    <definedName name="Z_FB3FC59B_AFC3_4FFE_83D5_0CDE77C31833_.wvu.PrintTitles" localSheetId="4" hidden="1">'Smelter List'!$4:$4</definedName>
    <definedName name="Z_FB3FC59B_AFC3_4FFE_83D5_0CDE77C31833_.wvu.Rows" localSheetId="5" hidden="1">Checker!$57:$57</definedName>
    <definedName name="Z_FB3FC59B_AFC3_4FFE_83D5_0CDE77C31833_.wvu.Rows" localSheetId="3" hidden="1">Declaration!$90:$105</definedName>
  </definedNames>
  <calcPr calcId="145621"/>
  <customWorkbookViews>
    <customWorkbookView name="Lynn - Personal View" guid="{C0076F4B-37BA-40E6-9260-4F0B249285E5}" mergeInterval="0" personalView="1" maximized="1" windowWidth="1916" windowHeight="974" tabRatio="789" activeSheetId="5"/>
    <customWorkbookView name="ExcelUser - Personal View" guid="{FB3FC59B-AFC3-4FFE-83D5-0CDE77C31833}" mergeInterval="0" personalView="1" xWindow="130" yWindow="130" windowWidth="768" windowHeight="555" tabRatio="789" activeSheetId="4"/>
    <customWorkbookView name="Connors, Jared M - Personal View" guid="{81CF54B1-70AB-4A68-BB72-21925B5D4874}" mergeInterval="0" personalView="1" maximized="1" xWindow="1" yWindow="1" windowWidth="1436" windowHeight="673" tabRatio="675" activeSheetId="4"/>
    <customWorkbookView name="Corey Smith - Personal View" guid="{743200E3-E78D-4B03-8F0E-A327897D948A}" mergeInterval="0" personalView="1" xWindow="64" yWindow="62" windowWidth="1781" windowHeight="939" tabRatio="789" activeSheetId="5"/>
  </customWorkbookViews>
</workbook>
</file>

<file path=xl/calcChain.xml><?xml version="1.0" encoding="utf-8"?>
<calcChain xmlns="http://schemas.openxmlformats.org/spreadsheetml/2006/main">
  <c r="T11" i="5" l="1"/>
  <c r="V5" i="5"/>
  <c r="V6" i="5"/>
  <c r="AB12" i="5"/>
  <c r="T14" i="5"/>
  <c r="T15" i="5"/>
  <c r="T21" i="5"/>
  <c r="T22" i="5"/>
  <c r="T23" i="5"/>
  <c r="V23" i="5"/>
  <c r="V25" i="5"/>
  <c r="V29" i="5"/>
  <c r="V37" i="5"/>
  <c r="T39" i="5"/>
  <c r="T43" i="5"/>
  <c r="T44" i="5"/>
  <c r="T45" i="5"/>
  <c r="T46" i="5"/>
  <c r="T47" i="5"/>
  <c r="V50" i="5"/>
  <c r="T51" i="5"/>
  <c r="T52" i="5"/>
  <c r="V52" i="5"/>
  <c r="T53" i="5"/>
  <c r="T54" i="5"/>
  <c r="V54" i="5"/>
  <c r="T55" i="5"/>
  <c r="T56" i="5"/>
  <c r="T57" i="5"/>
  <c r="T58" i="5"/>
  <c r="T59" i="5"/>
  <c r="T60" i="5"/>
  <c r="V60" i="5"/>
  <c r="T61" i="5"/>
  <c r="T64" i="5"/>
  <c r="T66" i="5"/>
  <c r="T68" i="5"/>
  <c r="T74" i="5"/>
  <c r="T75" i="5"/>
  <c r="T76" i="5"/>
  <c r="T81" i="5"/>
  <c r="T82" i="5"/>
  <c r="T83" i="5"/>
  <c r="T84" i="5"/>
  <c r="T86" i="5"/>
  <c r="T93" i="5"/>
  <c r="T105" i="5"/>
  <c r="T106" i="5"/>
  <c r="T107" i="5"/>
  <c r="T108" i="5"/>
  <c r="V108" i="5"/>
  <c r="V110" i="5"/>
  <c r="T111" i="5"/>
  <c r="T112" i="5"/>
  <c r="AB113" i="5"/>
  <c r="T114" i="5"/>
  <c r="T115" i="5"/>
  <c r="T116" i="5"/>
  <c r="AB117" i="5"/>
  <c r="T118" i="5"/>
  <c r="T119" i="5"/>
  <c r="T120" i="5"/>
  <c r="T122" i="5"/>
  <c r="T123" i="5"/>
  <c r="T124" i="5"/>
  <c r="T125" i="5"/>
  <c r="T126" i="5"/>
  <c r="V126" i="5"/>
  <c r="T127" i="5"/>
  <c r="T128" i="5"/>
  <c r="T130" i="5"/>
  <c r="T131" i="5"/>
  <c r="V135" i="5"/>
  <c r="T139" i="5"/>
  <c r="T145" i="5"/>
  <c r="T149" i="5"/>
  <c r="T150" i="5"/>
  <c r="V150" i="5"/>
  <c r="X150" i="5" s="1"/>
  <c r="T151" i="5"/>
  <c r="T152" i="5"/>
  <c r="T153" i="5"/>
  <c r="T154" i="5"/>
  <c r="V154" i="5"/>
  <c r="T155" i="5"/>
  <c r="T156" i="5"/>
  <c r="V156" i="5"/>
  <c r="AB159" i="5"/>
  <c r="T164" i="5"/>
  <c r="V164" i="5"/>
  <c r="T165" i="5"/>
  <c r="T166" i="5"/>
  <c r="T167" i="5"/>
  <c r="T168" i="5"/>
  <c r="V168" i="5"/>
  <c r="T169" i="5"/>
  <c r="T170" i="5"/>
  <c r="V170" i="5"/>
  <c r="T184" i="5"/>
  <c r="T189" i="5"/>
  <c r="T194" i="5"/>
  <c r="T197" i="5"/>
  <c r="T198" i="5"/>
  <c r="T200" i="5"/>
  <c r="T201" i="5"/>
  <c r="T202" i="5"/>
  <c r="T203" i="5"/>
  <c r="T204" i="5"/>
  <c r="V204" i="5"/>
  <c r="T205" i="5"/>
  <c r="T206" i="5"/>
  <c r="T207" i="5"/>
  <c r="T208" i="5"/>
  <c r="T209" i="5"/>
  <c r="T210" i="5"/>
  <c r="V216" i="5"/>
  <c r="V217" i="5"/>
  <c r="T218" i="5"/>
  <c r="T219" i="5"/>
  <c r="T220" i="5"/>
  <c r="T221" i="5"/>
  <c r="V221" i="5"/>
  <c r="T222" i="5"/>
  <c r="V223" i="5"/>
  <c r="V225" i="5"/>
  <c r="T228" i="5"/>
  <c r="T229" i="5"/>
  <c r="T230" i="5"/>
  <c r="T231" i="5"/>
  <c r="T232" i="5"/>
  <c r="T233" i="5"/>
  <c r="T237" i="5"/>
  <c r="V237" i="5"/>
  <c r="T249" i="5"/>
  <c r="T259" i="5"/>
  <c r="T260" i="5"/>
  <c r="T261" i="5"/>
  <c r="T262" i="5"/>
  <c r="V264" i="5"/>
  <c r="T269" i="5"/>
  <c r="V271" i="5"/>
  <c r="T272" i="5"/>
  <c r="T273" i="5"/>
  <c r="T274" i="5"/>
  <c r="V274" i="5"/>
  <c r="T275" i="5"/>
  <c r="T276" i="5"/>
  <c r="T277" i="5"/>
  <c r="T278" i="5"/>
  <c r="T279" i="5"/>
  <c r="T280" i="5"/>
  <c r="T281" i="5"/>
  <c r="T283" i="5"/>
  <c r="T284" i="5"/>
  <c r="AB286" i="5"/>
  <c r="T292" i="5"/>
  <c r="T302" i="5"/>
  <c r="T303" i="5"/>
  <c r="T305" i="5"/>
  <c r="T306" i="5"/>
  <c r="V306" i="5"/>
  <c r="T307" i="5"/>
  <c r="T310" i="5"/>
  <c r="V313" i="5"/>
  <c r="T314" i="5"/>
  <c r="AB314" i="5"/>
  <c r="T315" i="5"/>
  <c r="T316" i="5"/>
  <c r="T317" i="5"/>
  <c r="T319" i="5"/>
  <c r="T320" i="5"/>
  <c r="T321" i="5"/>
  <c r="T322" i="5"/>
  <c r="T323" i="5"/>
  <c r="T324" i="5"/>
  <c r="V324" i="5"/>
  <c r="T325" i="5"/>
  <c r="T326" i="5"/>
  <c r="T327" i="5"/>
  <c r="T328" i="5"/>
  <c r="T329" i="5"/>
  <c r="T330" i="5"/>
  <c r="V330" i="5"/>
  <c r="T338" i="5"/>
  <c r="V340" i="5"/>
  <c r="V342" i="5"/>
  <c r="V346" i="5"/>
  <c r="T347" i="5"/>
  <c r="AB348" i="5"/>
  <c r="T354" i="5"/>
  <c r="T355" i="5"/>
  <c r="T363" i="5"/>
  <c r="T367" i="5"/>
  <c r="V372" i="5"/>
  <c r="X372" i="5" s="1"/>
  <c r="V375" i="5"/>
  <c r="R375" i="5" s="1"/>
  <c r="T378" i="5"/>
  <c r="T381" i="5"/>
  <c r="AB383" i="5"/>
  <c r="T388" i="5"/>
  <c r="T389" i="5"/>
  <c r="T391" i="5"/>
  <c r="T392" i="5"/>
  <c r="AB395" i="5"/>
  <c r="T397" i="5"/>
  <c r="T400" i="5"/>
  <c r="T403" i="5"/>
  <c r="T409" i="5"/>
  <c r="AB411" i="5"/>
  <c r="T415" i="5"/>
  <c r="AB417" i="5"/>
  <c r="V424" i="5"/>
  <c r="T426" i="5"/>
  <c r="T429" i="5"/>
  <c r="T430" i="5"/>
  <c r="T431" i="5"/>
  <c r="T432" i="5"/>
  <c r="T433" i="5"/>
  <c r="T434" i="5"/>
  <c r="T435" i="5"/>
  <c r="T444" i="5"/>
  <c r="T448" i="5"/>
  <c r="T457" i="5"/>
  <c r="T458" i="5"/>
  <c r="V458" i="5"/>
  <c r="T464" i="5"/>
  <c r="T465" i="5"/>
  <c r="V465" i="5"/>
  <c r="T466" i="5"/>
  <c r="T467" i="5"/>
  <c r="T468" i="5"/>
  <c r="T469" i="5"/>
  <c r="T470" i="5"/>
  <c r="T471" i="5"/>
  <c r="T472" i="5"/>
  <c r="T474" i="5"/>
  <c r="T475" i="5"/>
  <c r="T480" i="5"/>
  <c r="V480" i="5"/>
  <c r="T481" i="5"/>
  <c r="T482" i="5"/>
  <c r="V482" i="5"/>
  <c r="R482" i="5" s="1"/>
  <c r="T483" i="5"/>
  <c r="T484" i="5"/>
  <c r="T485" i="5"/>
  <c r="T486" i="5"/>
  <c r="T487" i="5"/>
  <c r="T488" i="5"/>
  <c r="T489" i="5"/>
  <c r="T490" i="5"/>
  <c r="T491" i="5"/>
  <c r="T492" i="5"/>
  <c r="T493" i="5"/>
  <c r="T494" i="5"/>
  <c r="T495" i="5"/>
  <c r="T496" i="5"/>
  <c r="V496" i="5"/>
  <c r="X496" i="5" s="1"/>
  <c r="T497" i="5"/>
  <c r="T498" i="5"/>
  <c r="T499" i="5"/>
  <c r="T500" i="5"/>
  <c r="T501" i="5"/>
  <c r="T502" i="5"/>
  <c r="T503" i="5"/>
  <c r="T504" i="5"/>
  <c r="T505" i="5"/>
  <c r="T506" i="5"/>
  <c r="T507" i="5"/>
  <c r="T508" i="5"/>
  <c r="T509" i="5"/>
  <c r="T510" i="5"/>
  <c r="T511" i="5"/>
  <c r="T512" i="5"/>
  <c r="T513" i="5"/>
  <c r="T514" i="5"/>
  <c r="T515" i="5"/>
  <c r="T516" i="5"/>
  <c r="T517" i="5"/>
  <c r="T518" i="5"/>
  <c r="T519" i="5"/>
  <c r="T520" i="5"/>
  <c r="V520" i="5"/>
  <c r="R520" i="5" s="1"/>
  <c r="T521" i="5"/>
  <c r="T522" i="5"/>
  <c r="T528" i="5"/>
  <c r="T529" i="5"/>
  <c r="T530" i="5"/>
  <c r="T531" i="5"/>
  <c r="T532" i="5"/>
  <c r="V532" i="5"/>
  <c r="T533" i="5"/>
  <c r="T534" i="5"/>
  <c r="T535" i="5"/>
  <c r="T536" i="5"/>
  <c r="T537" i="5"/>
  <c r="T538" i="5"/>
  <c r="V538" i="5"/>
  <c r="T539" i="5"/>
  <c r="T540" i="5"/>
  <c r="T541" i="5"/>
  <c r="T542" i="5"/>
  <c r="T543" i="5"/>
  <c r="T544" i="5"/>
  <c r="T545" i="5"/>
  <c r="T546" i="5"/>
  <c r="T547" i="5"/>
  <c r="T548" i="5"/>
  <c r="T549" i="5"/>
  <c r="T551" i="5"/>
  <c r="T552" i="5"/>
  <c r="T553" i="5"/>
  <c r="T554" i="5"/>
  <c r="T555" i="5"/>
  <c r="T556" i="5"/>
  <c r="T557" i="5"/>
  <c r="T558" i="5"/>
  <c r="T559" i="5"/>
  <c r="T560" i="5"/>
  <c r="T561" i="5"/>
  <c r="T562" i="5"/>
  <c r="T563" i="5"/>
  <c r="T564" i="5"/>
  <c r="T565" i="5"/>
  <c r="T566" i="5"/>
  <c r="V566" i="5"/>
  <c r="T567" i="5"/>
  <c r="T568" i="5"/>
  <c r="T569" i="5"/>
  <c r="T570" i="5"/>
  <c r="T571" i="5"/>
  <c r="V571" i="5"/>
  <c r="T572" i="5"/>
  <c r="V572" i="5"/>
  <c r="K362" i="8"/>
  <c r="J363" i="8"/>
  <c r="J362" i="8"/>
  <c r="K111" i="8"/>
  <c r="J111" i="8"/>
  <c r="A34" i="9"/>
  <c r="A32" i="9"/>
  <c r="A31" i="9"/>
  <c r="P3" i="4"/>
  <c r="H68" i="4" s="1"/>
  <c r="A30" i="9"/>
  <c r="A29" i="9"/>
  <c r="A28" i="9"/>
  <c r="P41" i="4"/>
  <c r="P40" i="4"/>
  <c r="P39" i="4"/>
  <c r="P38" i="4"/>
  <c r="K421" i="8"/>
  <c r="K422" i="8"/>
  <c r="J421" i="8"/>
  <c r="J422" i="8"/>
  <c r="P37" i="4"/>
  <c r="Q37" i="4"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P31" i="4"/>
  <c r="Q31" i="4" s="1"/>
  <c r="P35" i="4"/>
  <c r="P34" i="4"/>
  <c r="P33" i="4"/>
  <c r="P32" i="4"/>
  <c r="P29" i="4"/>
  <c r="P28" i="4"/>
  <c r="P27" i="4"/>
  <c r="P26" i="4"/>
  <c r="A232" i="9"/>
  <c r="A231" i="9"/>
  <c r="A230" i="9"/>
  <c r="A187" i="9"/>
  <c r="A188" i="9"/>
  <c r="A189" i="9"/>
  <c r="A190" i="9"/>
  <c r="A191" i="9"/>
  <c r="A192" i="9"/>
  <c r="A193" i="9"/>
  <c r="A194" i="9"/>
  <c r="A195" i="9"/>
  <c r="A196" i="9"/>
  <c r="A197" i="9"/>
  <c r="A198" i="9"/>
  <c r="A43" i="9"/>
  <c r="A42" i="9"/>
  <c r="B2499" i="5"/>
  <c r="T2499" i="5"/>
  <c r="C2499" i="5"/>
  <c r="C2183" i="5"/>
  <c r="B2183" i="5"/>
  <c r="AB2183" i="5" s="1"/>
  <c r="T2183" i="5"/>
  <c r="V575" i="5"/>
  <c r="V578" i="5"/>
  <c r="V581" i="5"/>
  <c r="V583" i="5"/>
  <c r="V584" i="5"/>
  <c r="V591" i="5"/>
  <c r="V593" i="5"/>
  <c r="V595" i="5"/>
  <c r="V597" i="5"/>
  <c r="V601" i="5"/>
  <c r="V602" i="5"/>
  <c r="R602" i="5" s="1"/>
  <c r="V604" i="5"/>
  <c r="V615" i="5"/>
  <c r="V618" i="5"/>
  <c r="V619" i="5"/>
  <c r="V621" i="5"/>
  <c r="V622" i="5"/>
  <c r="V627" i="5"/>
  <c r="V630" i="5"/>
  <c r="V631" i="5"/>
  <c r="V632" i="5"/>
  <c r="V633" i="5"/>
  <c r="V636" i="5"/>
  <c r="V639" i="5"/>
  <c r="V642" i="5"/>
  <c r="V646" i="5"/>
  <c r="V652" i="5"/>
  <c r="V654" i="5"/>
  <c r="V670" i="5"/>
  <c r="V673" i="5"/>
  <c r="V676" i="5"/>
  <c r="V687" i="5"/>
  <c r="V689" i="5"/>
  <c r="V694" i="5"/>
  <c r="V695" i="5"/>
  <c r="V698" i="5"/>
  <c r="V702" i="5"/>
  <c r="V705" i="5"/>
  <c r="V708" i="5"/>
  <c r="V709" i="5"/>
  <c r="V710" i="5"/>
  <c r="V712" i="5"/>
  <c r="V713" i="5"/>
  <c r="V714" i="5"/>
  <c r="X714" i="5"/>
  <c r="V716" i="5"/>
  <c r="R716" i="5" s="1"/>
  <c r="V717" i="5"/>
  <c r="V719" i="5"/>
  <c r="R719" i="5" s="1"/>
  <c r="V723" i="5"/>
  <c r="V730" i="5"/>
  <c r="V731" i="5"/>
  <c r="V733" i="5"/>
  <c r="V734" i="5"/>
  <c r="V735" i="5"/>
  <c r="V738" i="5"/>
  <c r="V740" i="5"/>
  <c r="V741" i="5"/>
  <c r="V742" i="5"/>
  <c r="V747" i="5"/>
  <c r="V751" i="5"/>
  <c r="V752" i="5"/>
  <c r="V758" i="5"/>
  <c r="V763" i="5"/>
  <c r="V766" i="5"/>
  <c r="X766" i="5" s="1"/>
  <c r="AB770" i="5"/>
  <c r="V777" i="5"/>
  <c r="V779" i="5"/>
  <c r="V781" i="5"/>
  <c r="V791" i="5"/>
  <c r="V792" i="5"/>
  <c r="V796" i="5"/>
  <c r="V797" i="5"/>
  <c r="V798" i="5"/>
  <c r="V800" i="5"/>
  <c r="V803" i="5"/>
  <c r="V804" i="5"/>
  <c r="V806" i="5"/>
  <c r="V807" i="5"/>
  <c r="V809" i="5"/>
  <c r="V812" i="5"/>
  <c r="V813" i="5"/>
  <c r="X813" i="5" s="1"/>
  <c r="V815" i="5"/>
  <c r="R815" i="5"/>
  <c r="V816" i="5"/>
  <c r="V818" i="5"/>
  <c r="X818" i="5" s="1"/>
  <c r="V820" i="5"/>
  <c r="V827" i="5"/>
  <c r="V828" i="5"/>
  <c r="V831" i="5"/>
  <c r="V837" i="5"/>
  <c r="V839" i="5"/>
  <c r="V840" i="5"/>
  <c r="V844" i="5"/>
  <c r="V846" i="5"/>
  <c r="V847" i="5"/>
  <c r="V848" i="5"/>
  <c r="V849" i="5"/>
  <c r="V854" i="5"/>
  <c r="V855" i="5"/>
  <c r="V858" i="5"/>
  <c r="V861" i="5"/>
  <c r="V864" i="5"/>
  <c r="V867" i="5"/>
  <c r="V870" i="5"/>
  <c r="X870" i="5" s="1"/>
  <c r="V873" i="5"/>
  <c r="V875" i="5"/>
  <c r="V876" i="5"/>
  <c r="V877" i="5"/>
  <c r="V878" i="5"/>
  <c r="V879" i="5"/>
  <c r="V882" i="5"/>
  <c r="V883" i="5"/>
  <c r="V884" i="5"/>
  <c r="V885" i="5"/>
  <c r="V886" i="5"/>
  <c r="V887" i="5"/>
  <c r="V889" i="5"/>
  <c r="V890" i="5"/>
  <c r="V891" i="5"/>
  <c r="V893" i="5"/>
  <c r="V894" i="5"/>
  <c r="V897" i="5"/>
  <c r="V898" i="5"/>
  <c r="V900" i="5"/>
  <c r="J900" i="5" s="1"/>
  <c r="V902" i="5"/>
  <c r="V904" i="5"/>
  <c r="J904" i="5" s="1"/>
  <c r="T904" i="5" s="1"/>
  <c r="V905" i="5"/>
  <c r="V906" i="5"/>
  <c r="R906" i="5" s="1"/>
  <c r="V908" i="5"/>
  <c r="V911" i="5"/>
  <c r="C912" i="5"/>
  <c r="V912" i="5" s="1"/>
  <c r="H912" i="5" s="1"/>
  <c r="C913" i="5"/>
  <c r="C914" i="5"/>
  <c r="C915" i="5"/>
  <c r="C916" i="5"/>
  <c r="C917" i="5"/>
  <c r="C918" i="5"/>
  <c r="C919" i="5"/>
  <c r="C920" i="5"/>
  <c r="C921" i="5"/>
  <c r="C922" i="5"/>
  <c r="V922" i="5" s="1"/>
  <c r="C923" i="5"/>
  <c r="V923" i="5" s="1"/>
  <c r="I923" i="5" s="1"/>
  <c r="C924" i="5"/>
  <c r="V924" i="5" s="1"/>
  <c r="E924" i="5" s="1"/>
  <c r="X924" i="5" s="1"/>
  <c r="C925" i="5"/>
  <c r="V925" i="5"/>
  <c r="C926" i="5"/>
  <c r="C927" i="5"/>
  <c r="C928" i="5"/>
  <c r="V928" i="5" s="1"/>
  <c r="J928" i="5"/>
  <c r="C929" i="5"/>
  <c r="C930" i="5"/>
  <c r="V930" i="5"/>
  <c r="I930" i="5"/>
  <c r="C931" i="5"/>
  <c r="C932" i="5"/>
  <c r="C933" i="5"/>
  <c r="V933" i="5"/>
  <c r="J933" i="5" s="1"/>
  <c r="C934" i="5"/>
  <c r="C935" i="5"/>
  <c r="C936" i="5"/>
  <c r="C937" i="5"/>
  <c r="V937" i="5" s="1"/>
  <c r="C938" i="5"/>
  <c r="V938" i="5"/>
  <c r="R938" i="5" s="1"/>
  <c r="C939" i="5"/>
  <c r="C940" i="5"/>
  <c r="V940" i="5" s="1"/>
  <c r="C941" i="5"/>
  <c r="C942" i="5"/>
  <c r="C943" i="5"/>
  <c r="C944" i="5"/>
  <c r="V944" i="5" s="1"/>
  <c r="J944" i="5" s="1"/>
  <c r="C945" i="5"/>
  <c r="C946" i="5"/>
  <c r="C947" i="5"/>
  <c r="V947" i="5" s="1"/>
  <c r="C948" i="5"/>
  <c r="V948" i="5"/>
  <c r="C949" i="5"/>
  <c r="V949" i="5" s="1"/>
  <c r="I949" i="5" s="1"/>
  <c r="C950" i="5"/>
  <c r="C951" i="5"/>
  <c r="V951" i="5" s="1"/>
  <c r="J951" i="5" s="1"/>
  <c r="C952" i="5"/>
  <c r="C953" i="5"/>
  <c r="V953" i="5" s="1"/>
  <c r="C954" i="5"/>
  <c r="C955" i="5"/>
  <c r="C956" i="5"/>
  <c r="C957" i="5"/>
  <c r="C958" i="5"/>
  <c r="V958" i="5" s="1"/>
  <c r="C959" i="5"/>
  <c r="C960" i="5"/>
  <c r="C961" i="5"/>
  <c r="C962" i="5"/>
  <c r="C963" i="5"/>
  <c r="V963" i="5" s="1"/>
  <c r="I963" i="5" s="1"/>
  <c r="C964" i="5"/>
  <c r="C965" i="5"/>
  <c r="C966" i="5"/>
  <c r="C967" i="5"/>
  <c r="C968" i="5"/>
  <c r="V968" i="5"/>
  <c r="C969" i="5"/>
  <c r="C970" i="5"/>
  <c r="V970" i="5"/>
  <c r="I970" i="5" s="1"/>
  <c r="C971" i="5"/>
  <c r="C972" i="5"/>
  <c r="C973" i="5"/>
  <c r="V973" i="5"/>
  <c r="C974" i="5"/>
  <c r="C975" i="5"/>
  <c r="V975" i="5"/>
  <c r="C976" i="5"/>
  <c r="C977" i="5"/>
  <c r="C978" i="5"/>
  <c r="V978" i="5"/>
  <c r="C979" i="5"/>
  <c r="C980" i="5"/>
  <c r="V980" i="5" s="1"/>
  <c r="C981" i="5"/>
  <c r="C982" i="5"/>
  <c r="C983" i="5"/>
  <c r="C984" i="5"/>
  <c r="C985" i="5"/>
  <c r="C986" i="5"/>
  <c r="V986" i="5" s="1"/>
  <c r="C987" i="5"/>
  <c r="C988" i="5"/>
  <c r="C989" i="5"/>
  <c r="V989" i="5" s="1"/>
  <c r="C990" i="5"/>
  <c r="C991" i="5"/>
  <c r="C992" i="5"/>
  <c r="C993" i="5"/>
  <c r="C994" i="5"/>
  <c r="V994" i="5"/>
  <c r="C995" i="5"/>
  <c r="C996" i="5"/>
  <c r="C997" i="5"/>
  <c r="C998" i="5"/>
  <c r="V998" i="5"/>
  <c r="H998" i="5" s="1"/>
  <c r="C999" i="5"/>
  <c r="C1000" i="5"/>
  <c r="V1000" i="5" s="1"/>
  <c r="C1001" i="5"/>
  <c r="C1002" i="5"/>
  <c r="C1003" i="5"/>
  <c r="C1004" i="5"/>
  <c r="C1005" i="5"/>
  <c r="V1005" i="5" s="1"/>
  <c r="C1006" i="5"/>
  <c r="V1006" i="5" s="1"/>
  <c r="C1007" i="5"/>
  <c r="C1008" i="5"/>
  <c r="V1008" i="5"/>
  <c r="C1009" i="5"/>
  <c r="C1010" i="5"/>
  <c r="C1011" i="5"/>
  <c r="C1012" i="5"/>
  <c r="V1012" i="5" s="1"/>
  <c r="C1013" i="5"/>
  <c r="C1014" i="5"/>
  <c r="V1014" i="5" s="1"/>
  <c r="E1014" i="5"/>
  <c r="C1015" i="5"/>
  <c r="V1015" i="5" s="1"/>
  <c r="C1016" i="5"/>
  <c r="C1017" i="5"/>
  <c r="V1017" i="5"/>
  <c r="C1018" i="5"/>
  <c r="V1018" i="5" s="1"/>
  <c r="J1018" i="5" s="1"/>
  <c r="C1019" i="5"/>
  <c r="V1019" i="5"/>
  <c r="C1020" i="5"/>
  <c r="C1021" i="5"/>
  <c r="C1022" i="5"/>
  <c r="V1022" i="5" s="1"/>
  <c r="C1023" i="5"/>
  <c r="C1024" i="5"/>
  <c r="V1024" i="5" s="1"/>
  <c r="C1025" i="5"/>
  <c r="C1026" i="5"/>
  <c r="V1026" i="5" s="1"/>
  <c r="J1026" i="5" s="1"/>
  <c r="C1027" i="5"/>
  <c r="C1028" i="5"/>
  <c r="C1029" i="5"/>
  <c r="V1029" i="5" s="1"/>
  <c r="C1030" i="5"/>
  <c r="V1030" i="5" s="1"/>
  <c r="C1031" i="5"/>
  <c r="C1032" i="5"/>
  <c r="C1033" i="5"/>
  <c r="V1033" i="5"/>
  <c r="C1034" i="5"/>
  <c r="C1035" i="5"/>
  <c r="C1036" i="5"/>
  <c r="V1036" i="5" s="1"/>
  <c r="R1036" i="5" s="1"/>
  <c r="C1037" i="5"/>
  <c r="C1038" i="5"/>
  <c r="C1039" i="5"/>
  <c r="C1040" i="5"/>
  <c r="C1041" i="5"/>
  <c r="C1042" i="5"/>
  <c r="V1042" i="5" s="1"/>
  <c r="C1043" i="5"/>
  <c r="V1043" i="5"/>
  <c r="F1043" i="5" s="1"/>
  <c r="C1044" i="5"/>
  <c r="V1044" i="5" s="1"/>
  <c r="F1044" i="5" s="1"/>
  <c r="C1045" i="5"/>
  <c r="C1046" i="5"/>
  <c r="V1046" i="5" s="1"/>
  <c r="C1047" i="5"/>
  <c r="V1047" i="5" s="1"/>
  <c r="C1048" i="5"/>
  <c r="V1048" i="5" s="1"/>
  <c r="C1049" i="5"/>
  <c r="V1049" i="5"/>
  <c r="I1049" i="5" s="1"/>
  <c r="C1050" i="5"/>
  <c r="C1051" i="5"/>
  <c r="C1052" i="5"/>
  <c r="C1053" i="5"/>
  <c r="C1054" i="5"/>
  <c r="C1055" i="5"/>
  <c r="C1056" i="5"/>
  <c r="V1056" i="5" s="1"/>
  <c r="C1057" i="5"/>
  <c r="C1058" i="5"/>
  <c r="C1059" i="5"/>
  <c r="V1059" i="5"/>
  <c r="C1060" i="5"/>
  <c r="V1060" i="5" s="1"/>
  <c r="H1060" i="5" s="1"/>
  <c r="C1061" i="5"/>
  <c r="V1061" i="5" s="1"/>
  <c r="C1062" i="5"/>
  <c r="C1063" i="5"/>
  <c r="C1064" i="5"/>
  <c r="C1065" i="5"/>
  <c r="V1065" i="5" s="1"/>
  <c r="C1066" i="5"/>
  <c r="V1066" i="5" s="1"/>
  <c r="C1067" i="5"/>
  <c r="C1068" i="5"/>
  <c r="V1068" i="5" s="1"/>
  <c r="C1069" i="5"/>
  <c r="C1070" i="5"/>
  <c r="C1071" i="5"/>
  <c r="V1071" i="5" s="1"/>
  <c r="C1072" i="5"/>
  <c r="C1073" i="5"/>
  <c r="C1074" i="5"/>
  <c r="C1075" i="5"/>
  <c r="C1076" i="5"/>
  <c r="C1077" i="5"/>
  <c r="V1077" i="5" s="1"/>
  <c r="F1077" i="5"/>
  <c r="C1078" i="5"/>
  <c r="V1078" i="5" s="1"/>
  <c r="E1078" i="5" s="1"/>
  <c r="X1078" i="5" s="1"/>
  <c r="C1079" i="5"/>
  <c r="C1080" i="5"/>
  <c r="V1080" i="5" s="1"/>
  <c r="C1081" i="5"/>
  <c r="C1082" i="5"/>
  <c r="V1082" i="5" s="1"/>
  <c r="C1083" i="5"/>
  <c r="C1084" i="5"/>
  <c r="C1085" i="5"/>
  <c r="C1086" i="5"/>
  <c r="V1086" i="5" s="1"/>
  <c r="C1087" i="5"/>
  <c r="C1088" i="5"/>
  <c r="C1089" i="5"/>
  <c r="V1089" i="5" s="1"/>
  <c r="C1090" i="5"/>
  <c r="V1090" i="5" s="1"/>
  <c r="R1090" i="5"/>
  <c r="C1091" i="5"/>
  <c r="V1091" i="5" s="1"/>
  <c r="F1091" i="5" s="1"/>
  <c r="C1092" i="5"/>
  <c r="C1093" i="5"/>
  <c r="C1094" i="5"/>
  <c r="C1095" i="5"/>
  <c r="C1096" i="5"/>
  <c r="C1097" i="5"/>
  <c r="C1098" i="5"/>
  <c r="V1098" i="5" s="1"/>
  <c r="C1099" i="5"/>
  <c r="V1099" i="5" s="1"/>
  <c r="C1100" i="5"/>
  <c r="C1101" i="5"/>
  <c r="C1102" i="5"/>
  <c r="V1102" i="5" s="1"/>
  <c r="C1103" i="5"/>
  <c r="C1104" i="5"/>
  <c r="C1105" i="5"/>
  <c r="V1105" i="5" s="1"/>
  <c r="J1105" i="5" s="1"/>
  <c r="C1106" i="5"/>
  <c r="C1107" i="5"/>
  <c r="V1107" i="5" s="1"/>
  <c r="H1107" i="5" s="1"/>
  <c r="C1108" i="5"/>
  <c r="V1108" i="5" s="1"/>
  <c r="C1109" i="5"/>
  <c r="C1110" i="5"/>
  <c r="V1110" i="5"/>
  <c r="C1111" i="5"/>
  <c r="C1112" i="5"/>
  <c r="V1112" i="5" s="1"/>
  <c r="C1113" i="5"/>
  <c r="C1114" i="5"/>
  <c r="V1114" i="5" s="1"/>
  <c r="C1115" i="5"/>
  <c r="V1115" i="5" s="1"/>
  <c r="C1116" i="5"/>
  <c r="C1117" i="5"/>
  <c r="C1118" i="5"/>
  <c r="C1119" i="5"/>
  <c r="V1119" i="5" s="1"/>
  <c r="C1120" i="5"/>
  <c r="C1121" i="5"/>
  <c r="C1122" i="5"/>
  <c r="V1122" i="5" s="1"/>
  <c r="C1123" i="5"/>
  <c r="V1123" i="5" s="1"/>
  <c r="C1124" i="5"/>
  <c r="C1125" i="5"/>
  <c r="V1125" i="5" s="1"/>
  <c r="F1125" i="5" s="1"/>
  <c r="C1126" i="5"/>
  <c r="V1126" i="5" s="1"/>
  <c r="C1127" i="5"/>
  <c r="C1128" i="5"/>
  <c r="C1129" i="5"/>
  <c r="V1129" i="5" s="1"/>
  <c r="I1129" i="5" s="1"/>
  <c r="C1130" i="5"/>
  <c r="V1130" i="5" s="1"/>
  <c r="C1131" i="5"/>
  <c r="C1132" i="5"/>
  <c r="C1133" i="5"/>
  <c r="C1134" i="5"/>
  <c r="V1134" i="5" s="1"/>
  <c r="C1135" i="5"/>
  <c r="V1135" i="5"/>
  <c r="C1136" i="5"/>
  <c r="C1137" i="5"/>
  <c r="C1138" i="5"/>
  <c r="C1139" i="5"/>
  <c r="V1139" i="5" s="1"/>
  <c r="C1140" i="5"/>
  <c r="C1141" i="5"/>
  <c r="C1142" i="5"/>
  <c r="V1142" i="5" s="1"/>
  <c r="C1143" i="5"/>
  <c r="C1144" i="5"/>
  <c r="C1145" i="5"/>
  <c r="V1145" i="5" s="1"/>
  <c r="C1146" i="5"/>
  <c r="V1146" i="5" s="1"/>
  <c r="C1147" i="5"/>
  <c r="V1147" i="5" s="1"/>
  <c r="I1147" i="5" s="1"/>
  <c r="C1148" i="5"/>
  <c r="C1149" i="5"/>
  <c r="V1149" i="5" s="1"/>
  <c r="C1150" i="5"/>
  <c r="C1151" i="5"/>
  <c r="C1152" i="5"/>
  <c r="C1153" i="5"/>
  <c r="C1154" i="5"/>
  <c r="C1155" i="5"/>
  <c r="V1155" i="5"/>
  <c r="C1156" i="5"/>
  <c r="C1157" i="5"/>
  <c r="C1158" i="5"/>
  <c r="C1159" i="5"/>
  <c r="V1159" i="5" s="1"/>
  <c r="C1160" i="5"/>
  <c r="C1161" i="5"/>
  <c r="V1161" i="5"/>
  <c r="J1161" i="5" s="1"/>
  <c r="C1162" i="5"/>
  <c r="V1162" i="5" s="1"/>
  <c r="J1162" i="5" s="1"/>
  <c r="C1163" i="5"/>
  <c r="V1163" i="5"/>
  <c r="C1164" i="5"/>
  <c r="V1164" i="5" s="1"/>
  <c r="C1165" i="5"/>
  <c r="C1166" i="5"/>
  <c r="V1166" i="5"/>
  <c r="F1166" i="5" s="1"/>
  <c r="C1167" i="5"/>
  <c r="C1168" i="5"/>
  <c r="C1169" i="5"/>
  <c r="C1170" i="5"/>
  <c r="V1170" i="5" s="1"/>
  <c r="C1171" i="5"/>
  <c r="C1172" i="5"/>
  <c r="V1172" i="5" s="1"/>
  <c r="C1173" i="5"/>
  <c r="C1174" i="5"/>
  <c r="V1174" i="5" s="1"/>
  <c r="C1175" i="5"/>
  <c r="C1176" i="5"/>
  <c r="C1177" i="5"/>
  <c r="V1177" i="5" s="1"/>
  <c r="C1178" i="5"/>
  <c r="C1179" i="5"/>
  <c r="V1179" i="5"/>
  <c r="I1179" i="5" s="1"/>
  <c r="C1180" i="5"/>
  <c r="V1180" i="5" s="1"/>
  <c r="C1181" i="5"/>
  <c r="C1182" i="5"/>
  <c r="V1182" i="5" s="1"/>
  <c r="J1182" i="5" s="1"/>
  <c r="C1183" i="5"/>
  <c r="V1183" i="5" s="1"/>
  <c r="C1184" i="5"/>
  <c r="V1184" i="5" s="1"/>
  <c r="I1184" i="5" s="1"/>
  <c r="C1185" i="5"/>
  <c r="V1185" i="5" s="1"/>
  <c r="C1186" i="5"/>
  <c r="V1186" i="5" s="1"/>
  <c r="C1187" i="5"/>
  <c r="V1187" i="5"/>
  <c r="C1188" i="5"/>
  <c r="V1188" i="5" s="1"/>
  <c r="C1189" i="5"/>
  <c r="V1189" i="5" s="1"/>
  <c r="H1189" i="5" s="1"/>
  <c r="C1190" i="5"/>
  <c r="V1190" i="5"/>
  <c r="C1191" i="5"/>
  <c r="C1192" i="5"/>
  <c r="V1192" i="5" s="1"/>
  <c r="C1193" i="5"/>
  <c r="C1194" i="5"/>
  <c r="V1194" i="5" s="1"/>
  <c r="C1195" i="5"/>
  <c r="C1196" i="5"/>
  <c r="C1197" i="5"/>
  <c r="C1198" i="5"/>
  <c r="C1199" i="5"/>
  <c r="C1200" i="5"/>
  <c r="C1201" i="5"/>
  <c r="C1202" i="5"/>
  <c r="V1202" i="5" s="1"/>
  <c r="C1203" i="5"/>
  <c r="V1203" i="5" s="1"/>
  <c r="C1204" i="5"/>
  <c r="V1204" i="5" s="1"/>
  <c r="C1205" i="5"/>
  <c r="V1205" i="5" s="1"/>
  <c r="R1205" i="5" s="1"/>
  <c r="C1206" i="5"/>
  <c r="V1206" i="5"/>
  <c r="C1207" i="5"/>
  <c r="V1207" i="5" s="1"/>
  <c r="C1208" i="5"/>
  <c r="C1209" i="5"/>
  <c r="C1210" i="5"/>
  <c r="C1211" i="5"/>
  <c r="V1211" i="5" s="1"/>
  <c r="C1212" i="5"/>
  <c r="C1213" i="5"/>
  <c r="V1213" i="5" s="1"/>
  <c r="E1213" i="5" s="1"/>
  <c r="C1214" i="5"/>
  <c r="C1215" i="5"/>
  <c r="C1216" i="5"/>
  <c r="V1216" i="5" s="1"/>
  <c r="E1216" i="5" s="1"/>
  <c r="X1216" i="5" s="1"/>
  <c r="C1217" i="5"/>
  <c r="V1217" i="5"/>
  <c r="C1218" i="5"/>
  <c r="V1218" i="5"/>
  <c r="C1219" i="5"/>
  <c r="C1220" i="5"/>
  <c r="V1220" i="5" s="1"/>
  <c r="H1220" i="5" s="1"/>
  <c r="C1221" i="5"/>
  <c r="C1222" i="5"/>
  <c r="V1222" i="5"/>
  <c r="C1223" i="5"/>
  <c r="C1224" i="5"/>
  <c r="V1224" i="5" s="1"/>
  <c r="C1225" i="5"/>
  <c r="V1225" i="5" s="1"/>
  <c r="C1226" i="5"/>
  <c r="V1226" i="5" s="1"/>
  <c r="C1227" i="5"/>
  <c r="V1227" i="5"/>
  <c r="C1228" i="5"/>
  <c r="V1228" i="5" s="1"/>
  <c r="R1228" i="5" s="1"/>
  <c r="C1229" i="5"/>
  <c r="V1229" i="5" s="1"/>
  <c r="J1229" i="5" s="1"/>
  <c r="C1230" i="5"/>
  <c r="V1230" i="5" s="1"/>
  <c r="J1230" i="5" s="1"/>
  <c r="C1231" i="5"/>
  <c r="C1232" i="5"/>
  <c r="C1233" i="5"/>
  <c r="V1233" i="5" s="1"/>
  <c r="C1234" i="5"/>
  <c r="C1235" i="5"/>
  <c r="C1236" i="5"/>
  <c r="V1236" i="5" s="1"/>
  <c r="F1236" i="5" s="1"/>
  <c r="C1237" i="5"/>
  <c r="C1238" i="5"/>
  <c r="C1239" i="5"/>
  <c r="C1240" i="5"/>
  <c r="V1240" i="5"/>
  <c r="C1241" i="5"/>
  <c r="C1242" i="5"/>
  <c r="V1242" i="5" s="1"/>
  <c r="C1243" i="5"/>
  <c r="C1244" i="5"/>
  <c r="V1244" i="5" s="1"/>
  <c r="C1245" i="5"/>
  <c r="V1245" i="5" s="1"/>
  <c r="C1246" i="5"/>
  <c r="C1247" i="5"/>
  <c r="V1247" i="5" s="1"/>
  <c r="R1247" i="5"/>
  <c r="C1248" i="5"/>
  <c r="V1248" i="5" s="1"/>
  <c r="R1248" i="5" s="1"/>
  <c r="C1249" i="5"/>
  <c r="C1250" i="5"/>
  <c r="C1251" i="5"/>
  <c r="V1251" i="5" s="1"/>
  <c r="C1252" i="5"/>
  <c r="C1253" i="5"/>
  <c r="C1254" i="5"/>
  <c r="C1255" i="5"/>
  <c r="C1256" i="5"/>
  <c r="C1257" i="5"/>
  <c r="V1257" i="5" s="1"/>
  <c r="C1258" i="5"/>
  <c r="C1259" i="5"/>
  <c r="V1259" i="5" s="1"/>
  <c r="C1260" i="5"/>
  <c r="C1261" i="5"/>
  <c r="C1262" i="5"/>
  <c r="V1262" i="5"/>
  <c r="C1263" i="5"/>
  <c r="C1264" i="5"/>
  <c r="V1264" i="5"/>
  <c r="G1264" i="5" s="1"/>
  <c r="C1265" i="5"/>
  <c r="C1266" i="5"/>
  <c r="C1267" i="5"/>
  <c r="V1267" i="5"/>
  <c r="C1268" i="5"/>
  <c r="V1268" i="5" s="1"/>
  <c r="F1268" i="5" s="1"/>
  <c r="C1269" i="5"/>
  <c r="C1270" i="5"/>
  <c r="V1270" i="5"/>
  <c r="C1271" i="5"/>
  <c r="V1271" i="5" s="1"/>
  <c r="C1272" i="5"/>
  <c r="V1272" i="5" s="1"/>
  <c r="C1273" i="5"/>
  <c r="C1274" i="5"/>
  <c r="V1274" i="5" s="1"/>
  <c r="C1275" i="5"/>
  <c r="C1276" i="5"/>
  <c r="C1277" i="5"/>
  <c r="C1278" i="5"/>
  <c r="V1278" i="5" s="1"/>
  <c r="C1279" i="5"/>
  <c r="C1280" i="5"/>
  <c r="V1280" i="5" s="1"/>
  <c r="F1280" i="5" s="1"/>
  <c r="C1281" i="5"/>
  <c r="C1282" i="5"/>
  <c r="C1283" i="5"/>
  <c r="C1284" i="5"/>
  <c r="V1284" i="5"/>
  <c r="C1285" i="5"/>
  <c r="C1286" i="5"/>
  <c r="V1286" i="5"/>
  <c r="E1286" i="5"/>
  <c r="X1286" i="5" s="1"/>
  <c r="C1287" i="5"/>
  <c r="C1288" i="5"/>
  <c r="V1288" i="5"/>
  <c r="H1288" i="5" s="1"/>
  <c r="C1289" i="5"/>
  <c r="V1289" i="5" s="1"/>
  <c r="E1289" i="5" s="1"/>
  <c r="X1289" i="5" s="1"/>
  <c r="C1290" i="5"/>
  <c r="C1291" i="5"/>
  <c r="C1292" i="5"/>
  <c r="C1293" i="5"/>
  <c r="V1293" i="5" s="1"/>
  <c r="C1294" i="5"/>
  <c r="V1294" i="5" s="1"/>
  <c r="C1295" i="5"/>
  <c r="C1296" i="5"/>
  <c r="V1296" i="5" s="1"/>
  <c r="C1297" i="5"/>
  <c r="C1298" i="5"/>
  <c r="V1298" i="5" s="1"/>
  <c r="F1298" i="5" s="1"/>
  <c r="C1299" i="5"/>
  <c r="V1299" i="5" s="1"/>
  <c r="C1300" i="5"/>
  <c r="C1301" i="5"/>
  <c r="V1301" i="5" s="1"/>
  <c r="C1302" i="5"/>
  <c r="V1302" i="5" s="1"/>
  <c r="C1303" i="5"/>
  <c r="C1304" i="5"/>
  <c r="C1305" i="5"/>
  <c r="V1305" i="5" s="1"/>
  <c r="C1306" i="5"/>
  <c r="C1307" i="5"/>
  <c r="V1307" i="5" s="1"/>
  <c r="I1307" i="5" s="1"/>
  <c r="C1308" i="5"/>
  <c r="C1309" i="5"/>
  <c r="V1309" i="5" s="1"/>
  <c r="C1310" i="5"/>
  <c r="V1310" i="5" s="1"/>
  <c r="C1311" i="5"/>
  <c r="V1311" i="5" s="1"/>
  <c r="H1311" i="5" s="1"/>
  <c r="C1312" i="5"/>
  <c r="V1312" i="5"/>
  <c r="C1313" i="5"/>
  <c r="C1314" i="5"/>
  <c r="C1315" i="5"/>
  <c r="V1315" i="5"/>
  <c r="F1315" i="5" s="1"/>
  <c r="C1316" i="5"/>
  <c r="C1317" i="5"/>
  <c r="V1317" i="5"/>
  <c r="C1318" i="5"/>
  <c r="C1319" i="5"/>
  <c r="C1320" i="5"/>
  <c r="C1321" i="5"/>
  <c r="C1322" i="5"/>
  <c r="C1323" i="5"/>
  <c r="C1324" i="5"/>
  <c r="C1325" i="5"/>
  <c r="V1325" i="5" s="1"/>
  <c r="I1325" i="5" s="1"/>
  <c r="C1326" i="5"/>
  <c r="C1327" i="5"/>
  <c r="V1327" i="5" s="1"/>
  <c r="C1328" i="5"/>
  <c r="V1328" i="5"/>
  <c r="C1329" i="5"/>
  <c r="V1329" i="5" s="1"/>
  <c r="I1329" i="5" s="1"/>
  <c r="C1330" i="5"/>
  <c r="C1331" i="5"/>
  <c r="C1332" i="5"/>
  <c r="C1333" i="5"/>
  <c r="V1333" i="5" s="1"/>
  <c r="F1333" i="5" s="1"/>
  <c r="C1334" i="5"/>
  <c r="V1334" i="5" s="1"/>
  <c r="H1334" i="5" s="1"/>
  <c r="C1335" i="5"/>
  <c r="V1335" i="5" s="1"/>
  <c r="J1335" i="5" s="1"/>
  <c r="C1336" i="5"/>
  <c r="V1336" i="5"/>
  <c r="C1337" i="5"/>
  <c r="C1338" i="5"/>
  <c r="C1339" i="5"/>
  <c r="C1340" i="5"/>
  <c r="C1341" i="5"/>
  <c r="V1341" i="5" s="1"/>
  <c r="C1342" i="5"/>
  <c r="C1343" i="5"/>
  <c r="C1344" i="5"/>
  <c r="V1344" i="5" s="1"/>
  <c r="C1345" i="5"/>
  <c r="V1345" i="5"/>
  <c r="C1346" i="5"/>
  <c r="C1347" i="5"/>
  <c r="C1348" i="5"/>
  <c r="V1348" i="5"/>
  <c r="C1349" i="5"/>
  <c r="C1350" i="5"/>
  <c r="C1351" i="5"/>
  <c r="V1351" i="5"/>
  <c r="C1352" i="5"/>
  <c r="V1352" i="5" s="1"/>
  <c r="C1353" i="5"/>
  <c r="V1353" i="5"/>
  <c r="I1353" i="5" s="1"/>
  <c r="C1354" i="5"/>
  <c r="V1354" i="5" s="1"/>
  <c r="C1355" i="5"/>
  <c r="V1355" i="5" s="1"/>
  <c r="H1355" i="5" s="1"/>
  <c r="C1356" i="5"/>
  <c r="C1357" i="5"/>
  <c r="V1357" i="5"/>
  <c r="C1358" i="5"/>
  <c r="C1359" i="5"/>
  <c r="C1360" i="5"/>
  <c r="C1361" i="5"/>
  <c r="C1362" i="5"/>
  <c r="C1363" i="5"/>
  <c r="C1364" i="5"/>
  <c r="C1365" i="5"/>
  <c r="C1366" i="5"/>
  <c r="C1367" i="5"/>
  <c r="V1367" i="5"/>
  <c r="C1368" i="5"/>
  <c r="V1368" i="5" s="1"/>
  <c r="J1368" i="5" s="1"/>
  <c r="C1369" i="5"/>
  <c r="V1369" i="5" s="1"/>
  <c r="H1369" i="5" s="1"/>
  <c r="C1370" i="5"/>
  <c r="V1370" i="5"/>
  <c r="C1371" i="5"/>
  <c r="C1372" i="5"/>
  <c r="V1372" i="5" s="1"/>
  <c r="C1373" i="5"/>
  <c r="V1373" i="5"/>
  <c r="C1374" i="5"/>
  <c r="C1375" i="5"/>
  <c r="C1376" i="5"/>
  <c r="V1376" i="5" s="1"/>
  <c r="C1377" i="5"/>
  <c r="C1378" i="5"/>
  <c r="C1379" i="5"/>
  <c r="C1380" i="5"/>
  <c r="C1381" i="5"/>
  <c r="C1382" i="5"/>
  <c r="V1382" i="5" s="1"/>
  <c r="C1383" i="5"/>
  <c r="V1383" i="5" s="1"/>
  <c r="C1384" i="5"/>
  <c r="V1384" i="5" s="1"/>
  <c r="I1384" i="5" s="1"/>
  <c r="C1385" i="5"/>
  <c r="V1385" i="5" s="1"/>
  <c r="C1386" i="5"/>
  <c r="V1386" i="5" s="1"/>
  <c r="C1387" i="5"/>
  <c r="V1387" i="5"/>
  <c r="C1388" i="5"/>
  <c r="V1388" i="5" s="1"/>
  <c r="C1389" i="5"/>
  <c r="C1390" i="5"/>
  <c r="C1391" i="5"/>
  <c r="C1392" i="5"/>
  <c r="V1392" i="5" s="1"/>
  <c r="C1393" i="5"/>
  <c r="V1393" i="5"/>
  <c r="C1394" i="5"/>
  <c r="C1395" i="5"/>
  <c r="C1396" i="5"/>
  <c r="V1396" i="5"/>
  <c r="C1397" i="5"/>
  <c r="C1398" i="5"/>
  <c r="V1398" i="5"/>
  <c r="C1399" i="5"/>
  <c r="V1399" i="5" s="1"/>
  <c r="C1400" i="5"/>
  <c r="C1401" i="5"/>
  <c r="C1402" i="5"/>
  <c r="V1402" i="5" s="1"/>
  <c r="C1403" i="5"/>
  <c r="C1404" i="5"/>
  <c r="C1405" i="5"/>
  <c r="C1406" i="5"/>
  <c r="C1407" i="5"/>
  <c r="C1408" i="5"/>
  <c r="C1409" i="5"/>
  <c r="V1409" i="5" s="1"/>
  <c r="C1410" i="5"/>
  <c r="V1410" i="5" s="1"/>
  <c r="I1410" i="5" s="1"/>
  <c r="C1411" i="5"/>
  <c r="C1412" i="5"/>
  <c r="C1413" i="5"/>
  <c r="C1414" i="5"/>
  <c r="C1415" i="5"/>
  <c r="C1416" i="5"/>
  <c r="C1417" i="5"/>
  <c r="C1418" i="5"/>
  <c r="C1419" i="5"/>
  <c r="V1419" i="5" s="1"/>
  <c r="C1420" i="5"/>
  <c r="V1420" i="5" s="1"/>
  <c r="C1421" i="5"/>
  <c r="C1422" i="5"/>
  <c r="V1422" i="5"/>
  <c r="C1423" i="5"/>
  <c r="C1424" i="5"/>
  <c r="C1425" i="5"/>
  <c r="C1426" i="5"/>
  <c r="C1427" i="5"/>
  <c r="C1428" i="5"/>
  <c r="C1429" i="5"/>
  <c r="C1430" i="5"/>
  <c r="C1431" i="5"/>
  <c r="C1432" i="5"/>
  <c r="C1433" i="5"/>
  <c r="V1433" i="5" s="1"/>
  <c r="C1434" i="5"/>
  <c r="C1435" i="5"/>
  <c r="V1435" i="5" s="1"/>
  <c r="C1436" i="5"/>
  <c r="V1436" i="5" s="1"/>
  <c r="C1437" i="5"/>
  <c r="C1438" i="5"/>
  <c r="V1438" i="5" s="1"/>
  <c r="C1439" i="5"/>
  <c r="C1440" i="5"/>
  <c r="V1440" i="5" s="1"/>
  <c r="C1441" i="5"/>
  <c r="C1442" i="5"/>
  <c r="C1443" i="5"/>
  <c r="V1443" i="5" s="1"/>
  <c r="C1444" i="5"/>
  <c r="V1444" i="5"/>
  <c r="C1445" i="5"/>
  <c r="C1446" i="5"/>
  <c r="V1446" i="5" s="1"/>
  <c r="C1447" i="5"/>
  <c r="C1448" i="5"/>
  <c r="C1449" i="5"/>
  <c r="C1450" i="5"/>
  <c r="C1451" i="5"/>
  <c r="V1451" i="5" s="1"/>
  <c r="C1452" i="5"/>
  <c r="V1452" i="5" s="1"/>
  <c r="C1453" i="5"/>
  <c r="C1454" i="5"/>
  <c r="V1454" i="5" s="1"/>
  <c r="C1455" i="5"/>
  <c r="V1455" i="5" s="1"/>
  <c r="C1456" i="5"/>
  <c r="C1457" i="5"/>
  <c r="C1458" i="5"/>
  <c r="C1459" i="5"/>
  <c r="V1459" i="5" s="1"/>
  <c r="C1460" i="5"/>
  <c r="V1460" i="5" s="1"/>
  <c r="C1461" i="5"/>
  <c r="C1462" i="5"/>
  <c r="V1462" i="5" s="1"/>
  <c r="C1463" i="5"/>
  <c r="V1463" i="5" s="1"/>
  <c r="C1464" i="5"/>
  <c r="C1465" i="5"/>
  <c r="V1465" i="5" s="1"/>
  <c r="C1466" i="5"/>
  <c r="C1467" i="5"/>
  <c r="V1467" i="5" s="1"/>
  <c r="E1467" i="5"/>
  <c r="C1468" i="5"/>
  <c r="V1468" i="5" s="1"/>
  <c r="C1469" i="5"/>
  <c r="V1469" i="5" s="1"/>
  <c r="C1470" i="5"/>
  <c r="C1471" i="5"/>
  <c r="C1472" i="5"/>
  <c r="C1473" i="5"/>
  <c r="V1473" i="5" s="1"/>
  <c r="I1473" i="5" s="1"/>
  <c r="C1474" i="5"/>
  <c r="V1474" i="5" s="1"/>
  <c r="J1474" i="5" s="1"/>
  <c r="C1475" i="5"/>
  <c r="C1476" i="5"/>
  <c r="V1476" i="5"/>
  <c r="R1476" i="5" s="1"/>
  <c r="C1477" i="5"/>
  <c r="C1478" i="5"/>
  <c r="V1478" i="5" s="1"/>
  <c r="C1479" i="5"/>
  <c r="C1480" i="5"/>
  <c r="V1480" i="5" s="1"/>
  <c r="I1480" i="5" s="1"/>
  <c r="C1481" i="5"/>
  <c r="V1481" i="5" s="1"/>
  <c r="J1481" i="5" s="1"/>
  <c r="C1482" i="5"/>
  <c r="V1482" i="5"/>
  <c r="H1482" i="5" s="1"/>
  <c r="C1483" i="5"/>
  <c r="V1483" i="5"/>
  <c r="F1483" i="5" s="1"/>
  <c r="C1484" i="5"/>
  <c r="C1485" i="5"/>
  <c r="C1486" i="5"/>
  <c r="C1487" i="5"/>
  <c r="C1488" i="5"/>
  <c r="C1489" i="5"/>
  <c r="C1490" i="5"/>
  <c r="V1490" i="5" s="1"/>
  <c r="C1491" i="5"/>
  <c r="C1492" i="5"/>
  <c r="V1492" i="5" s="1"/>
  <c r="C1493" i="5"/>
  <c r="V1493" i="5"/>
  <c r="C1494" i="5"/>
  <c r="C1495" i="5"/>
  <c r="C1496" i="5"/>
  <c r="V1496" i="5" s="1"/>
  <c r="H1496" i="5" s="1"/>
  <c r="C1497" i="5"/>
  <c r="C1498" i="5"/>
  <c r="C1499" i="5"/>
  <c r="V1499" i="5" s="1"/>
  <c r="C1500" i="5"/>
  <c r="V1500" i="5" s="1"/>
  <c r="I1500" i="5" s="1"/>
  <c r="C1501" i="5"/>
  <c r="C1502" i="5"/>
  <c r="V1502" i="5" s="1"/>
  <c r="J1502" i="5" s="1"/>
  <c r="C1503" i="5"/>
  <c r="C1504" i="5"/>
  <c r="C1505" i="5"/>
  <c r="V1505" i="5" s="1"/>
  <c r="C1506" i="5"/>
  <c r="V1506" i="5" s="1"/>
  <c r="C1507" i="5"/>
  <c r="C1508" i="5"/>
  <c r="C1509" i="5"/>
  <c r="V1509" i="5" s="1"/>
  <c r="I1509" i="5" s="1"/>
  <c r="C1510" i="5"/>
  <c r="V1510" i="5" s="1"/>
  <c r="E1510" i="5" s="1"/>
  <c r="X1510" i="5" s="1"/>
  <c r="C1511" i="5"/>
  <c r="V1511" i="5" s="1"/>
  <c r="F1511" i="5" s="1"/>
  <c r="C1512" i="5"/>
  <c r="V1512" i="5"/>
  <c r="H1512" i="5" s="1"/>
  <c r="C1513" i="5"/>
  <c r="C1514" i="5"/>
  <c r="V1514" i="5" s="1"/>
  <c r="C1515" i="5"/>
  <c r="V1515" i="5" s="1"/>
  <c r="C1516" i="5"/>
  <c r="C1517" i="5"/>
  <c r="V1517" i="5" s="1"/>
  <c r="C1518" i="5"/>
  <c r="C1519" i="5"/>
  <c r="V1519" i="5" s="1"/>
  <c r="C1520" i="5"/>
  <c r="C1521" i="5"/>
  <c r="C1522" i="5"/>
  <c r="V1522" i="5" s="1"/>
  <c r="I1522" i="5" s="1"/>
  <c r="C1523" i="5"/>
  <c r="C1524" i="5"/>
  <c r="C1525" i="5"/>
  <c r="C1526" i="5"/>
  <c r="V1526" i="5" s="1"/>
  <c r="C1527" i="5"/>
  <c r="C1528" i="5"/>
  <c r="C1529" i="5"/>
  <c r="C1530" i="5"/>
  <c r="C1531" i="5"/>
  <c r="V1531" i="5" s="1"/>
  <c r="C1532" i="5"/>
  <c r="V1532" i="5" s="1"/>
  <c r="F1532" i="5"/>
  <c r="C1533" i="5"/>
  <c r="C1534" i="5"/>
  <c r="V1534" i="5" s="1"/>
  <c r="C1535" i="5"/>
  <c r="V1535" i="5"/>
  <c r="C1536" i="5"/>
  <c r="V1536" i="5" s="1"/>
  <c r="C1537" i="5"/>
  <c r="C1538" i="5"/>
  <c r="C1539" i="5"/>
  <c r="C1540" i="5"/>
  <c r="V1540" i="5" s="1"/>
  <c r="C1541" i="5"/>
  <c r="C1542" i="5"/>
  <c r="C1543" i="5"/>
  <c r="V1543" i="5" s="1"/>
  <c r="C1544" i="5"/>
  <c r="C1545" i="5"/>
  <c r="V1545" i="5"/>
  <c r="C1546" i="5"/>
  <c r="V1546" i="5" s="1"/>
  <c r="H1546" i="5" s="1"/>
  <c r="C1547" i="5"/>
  <c r="V1547" i="5"/>
  <c r="C1548" i="5"/>
  <c r="C1549" i="5"/>
  <c r="C1550" i="5"/>
  <c r="C1551" i="5"/>
  <c r="C1552" i="5"/>
  <c r="V1552" i="5" s="1"/>
  <c r="C1553" i="5"/>
  <c r="V1553" i="5"/>
  <c r="C1554" i="5"/>
  <c r="V1554" i="5" s="1"/>
  <c r="E1554" i="5" s="1"/>
  <c r="C1555" i="5"/>
  <c r="V1555" i="5"/>
  <c r="C1556" i="5"/>
  <c r="C1557" i="5"/>
  <c r="C1558" i="5"/>
  <c r="C1559" i="5"/>
  <c r="V1559" i="5" s="1"/>
  <c r="C1560" i="5"/>
  <c r="C1561" i="5"/>
  <c r="V1561" i="5"/>
  <c r="C1562" i="5"/>
  <c r="V1562" i="5" s="1"/>
  <c r="E1562" i="5" s="1"/>
  <c r="X1562" i="5" s="1"/>
  <c r="C1563" i="5"/>
  <c r="V1563" i="5"/>
  <c r="R1563" i="5" s="1"/>
  <c r="C1564" i="5"/>
  <c r="C1565" i="5"/>
  <c r="C1566" i="5"/>
  <c r="C1567" i="5"/>
  <c r="V1567" i="5" s="1"/>
  <c r="C1568" i="5"/>
  <c r="C1569" i="5"/>
  <c r="C1570" i="5"/>
  <c r="V1570" i="5" s="1"/>
  <c r="C1571" i="5"/>
  <c r="V1571" i="5" s="1"/>
  <c r="C1572" i="5"/>
  <c r="C1573" i="5"/>
  <c r="V1573" i="5" s="1"/>
  <c r="C1574" i="5"/>
  <c r="V1574" i="5" s="1"/>
  <c r="C1575" i="5"/>
  <c r="C1576" i="5"/>
  <c r="C1577" i="5"/>
  <c r="C1578" i="5"/>
  <c r="C1579" i="5"/>
  <c r="V1579" i="5" s="1"/>
  <c r="I1579" i="5" s="1"/>
  <c r="C1580" i="5"/>
  <c r="V1580" i="5" s="1"/>
  <c r="C1581" i="5"/>
  <c r="C1582" i="5"/>
  <c r="V1582" i="5"/>
  <c r="C1583" i="5"/>
  <c r="C1584" i="5"/>
  <c r="C1585" i="5"/>
  <c r="C1586" i="5"/>
  <c r="C1587" i="5"/>
  <c r="C1588" i="5"/>
  <c r="V1588" i="5" s="1"/>
  <c r="H1588" i="5" s="1"/>
  <c r="C1589" i="5"/>
  <c r="C1590" i="5"/>
  <c r="C1591" i="5"/>
  <c r="C1592" i="5"/>
  <c r="V1592" i="5" s="1"/>
  <c r="C1593" i="5"/>
  <c r="V1593" i="5" s="1"/>
  <c r="E1593" i="5" s="1"/>
  <c r="X1593" i="5" s="1"/>
  <c r="C1594" i="5"/>
  <c r="C1595" i="5"/>
  <c r="C1596" i="5"/>
  <c r="V1596" i="5" s="1"/>
  <c r="G1596" i="5" s="1"/>
  <c r="C1597" i="5"/>
  <c r="V1597" i="5" s="1"/>
  <c r="F1597" i="5" s="1"/>
  <c r="C1598" i="5"/>
  <c r="V1598" i="5" s="1"/>
  <c r="C1599" i="5"/>
  <c r="V1599" i="5" s="1"/>
  <c r="C1600" i="5"/>
  <c r="V1600" i="5"/>
  <c r="F1600" i="5" s="1"/>
  <c r="C1601" i="5"/>
  <c r="C1602" i="5"/>
  <c r="C1603" i="5"/>
  <c r="C1604" i="5"/>
  <c r="V1604" i="5"/>
  <c r="I1604" i="5" s="1"/>
  <c r="C1605" i="5"/>
  <c r="C1606" i="5"/>
  <c r="V1606" i="5"/>
  <c r="C1607" i="5"/>
  <c r="V1607" i="5" s="1"/>
  <c r="R1607" i="5" s="1"/>
  <c r="C1608" i="5"/>
  <c r="V1608" i="5" s="1"/>
  <c r="J1608" i="5"/>
  <c r="C1609" i="5"/>
  <c r="V1609" i="5"/>
  <c r="F1609" i="5" s="1"/>
  <c r="C1610" i="5"/>
  <c r="V1610" i="5"/>
  <c r="R1610" i="5" s="1"/>
  <c r="C1611" i="5"/>
  <c r="V1611" i="5" s="1"/>
  <c r="C1612" i="5"/>
  <c r="V1612" i="5" s="1"/>
  <c r="C1613" i="5"/>
  <c r="V1613" i="5" s="1"/>
  <c r="R1613" i="5" s="1"/>
  <c r="C1614" i="5"/>
  <c r="V1614" i="5" s="1"/>
  <c r="H1614" i="5" s="1"/>
  <c r="C1615" i="5"/>
  <c r="V1615" i="5" s="1"/>
  <c r="H1615" i="5" s="1"/>
  <c r="C1616" i="5"/>
  <c r="V1616" i="5" s="1"/>
  <c r="H1616" i="5" s="1"/>
  <c r="C1617" i="5"/>
  <c r="C1618" i="5"/>
  <c r="V1618" i="5" s="1"/>
  <c r="C1619" i="5"/>
  <c r="V1619" i="5" s="1"/>
  <c r="C1620" i="5"/>
  <c r="V1620" i="5" s="1"/>
  <c r="E1620" i="5" s="1"/>
  <c r="X1620" i="5" s="1"/>
  <c r="C1621" i="5"/>
  <c r="V1621" i="5" s="1"/>
  <c r="C1622" i="5"/>
  <c r="V1622" i="5"/>
  <c r="R1622" i="5" s="1"/>
  <c r="C1623" i="5"/>
  <c r="V1623" i="5" s="1"/>
  <c r="E1623" i="5" s="1"/>
  <c r="X1623" i="5" s="1"/>
  <c r="C1624" i="5"/>
  <c r="C1625" i="5"/>
  <c r="C1626" i="5"/>
  <c r="V1626" i="5" s="1"/>
  <c r="C1627" i="5"/>
  <c r="C1628" i="5"/>
  <c r="V1628" i="5" s="1"/>
  <c r="C1629" i="5"/>
  <c r="C1630" i="5"/>
  <c r="V1630" i="5" s="1"/>
  <c r="R1630" i="5" s="1"/>
  <c r="C1631" i="5"/>
  <c r="C1632" i="5"/>
  <c r="V1632" i="5" s="1"/>
  <c r="J1632" i="5" s="1"/>
  <c r="C1633" i="5"/>
  <c r="C1634" i="5"/>
  <c r="V1634" i="5" s="1"/>
  <c r="C1635" i="5"/>
  <c r="V1635" i="5" s="1"/>
  <c r="I1635" i="5" s="1"/>
  <c r="C1636" i="5"/>
  <c r="C1637" i="5"/>
  <c r="V1637" i="5" s="1"/>
  <c r="J1637" i="5" s="1"/>
  <c r="C1638" i="5"/>
  <c r="V1638" i="5" s="1"/>
  <c r="C1639" i="5"/>
  <c r="V1639" i="5" s="1"/>
  <c r="C1640" i="5"/>
  <c r="C1641" i="5"/>
  <c r="C1642" i="5"/>
  <c r="C1643" i="5"/>
  <c r="C1644" i="5"/>
  <c r="C1645" i="5"/>
  <c r="C1646" i="5"/>
  <c r="C1647" i="5"/>
  <c r="C1648" i="5"/>
  <c r="C1649" i="5"/>
  <c r="C1650" i="5"/>
  <c r="C1651" i="5"/>
  <c r="C1652" i="5"/>
  <c r="C1653" i="5"/>
  <c r="V1653" i="5" s="1"/>
  <c r="C1654" i="5"/>
  <c r="C1655" i="5"/>
  <c r="C1656" i="5"/>
  <c r="V1656" i="5" s="1"/>
  <c r="C1657" i="5"/>
  <c r="C1658" i="5"/>
  <c r="C1659" i="5"/>
  <c r="C1660" i="5"/>
  <c r="V1660" i="5" s="1"/>
  <c r="E1660" i="5" s="1"/>
  <c r="X1660" i="5" s="1"/>
  <c r="C1661" i="5"/>
  <c r="C1662" i="5"/>
  <c r="C1663" i="5"/>
  <c r="V1663" i="5" s="1"/>
  <c r="C1664" i="5"/>
  <c r="V1664" i="5" s="1"/>
  <c r="R1664" i="5" s="1"/>
  <c r="C1665" i="5"/>
  <c r="C1666" i="5"/>
  <c r="V1666" i="5" s="1"/>
  <c r="C1667" i="5"/>
  <c r="C1668" i="5"/>
  <c r="C1669" i="5"/>
  <c r="V1669" i="5" s="1"/>
  <c r="C1670" i="5"/>
  <c r="C1671" i="5"/>
  <c r="C1672" i="5"/>
  <c r="C1673" i="5"/>
  <c r="C1674" i="5"/>
  <c r="C1675" i="5"/>
  <c r="C1676" i="5"/>
  <c r="C1677" i="5"/>
  <c r="C1678" i="5"/>
  <c r="C1679" i="5"/>
  <c r="C1680" i="5"/>
  <c r="V1680" i="5" s="1"/>
  <c r="C1681" i="5"/>
  <c r="V1681" i="5" s="1"/>
  <c r="E1681" i="5"/>
  <c r="X1681" i="5" s="1"/>
  <c r="C1682" i="5"/>
  <c r="C1683" i="5"/>
  <c r="C1684" i="5"/>
  <c r="V1684" i="5" s="1"/>
  <c r="C1685" i="5"/>
  <c r="C1686" i="5"/>
  <c r="C1687" i="5"/>
  <c r="V1687" i="5" s="1"/>
  <c r="R1687" i="5" s="1"/>
  <c r="C1688" i="5"/>
  <c r="C1689" i="5"/>
  <c r="C1690" i="5"/>
  <c r="C1691" i="5"/>
  <c r="C1692" i="5"/>
  <c r="V1692" i="5" s="1"/>
  <c r="C1693" i="5"/>
  <c r="V1693" i="5" s="1"/>
  <c r="C1694" i="5"/>
  <c r="V1694" i="5" s="1"/>
  <c r="C1695" i="5"/>
  <c r="C1696" i="5"/>
  <c r="V1696" i="5"/>
  <c r="C1697" i="5"/>
  <c r="C1698" i="5"/>
  <c r="V1698" i="5" s="1"/>
  <c r="C1699" i="5"/>
  <c r="C1700" i="5"/>
  <c r="C1701" i="5"/>
  <c r="C1702" i="5"/>
  <c r="C1703" i="5"/>
  <c r="V1703" i="5" s="1"/>
  <c r="J1703" i="5" s="1"/>
  <c r="C1704" i="5"/>
  <c r="C1705" i="5"/>
  <c r="V1705" i="5"/>
  <c r="C1706" i="5"/>
  <c r="V1706" i="5" s="1"/>
  <c r="C1707" i="5"/>
  <c r="V1707" i="5" s="1"/>
  <c r="C1708" i="5"/>
  <c r="C1709" i="5"/>
  <c r="V1709" i="5" s="1"/>
  <c r="J1709" i="5" s="1"/>
  <c r="C1710" i="5"/>
  <c r="C1711" i="5"/>
  <c r="C1712" i="5"/>
  <c r="C1713" i="5"/>
  <c r="V1713" i="5" s="1"/>
  <c r="C1714" i="5"/>
  <c r="C1715" i="5"/>
  <c r="C1716" i="5"/>
  <c r="C1717" i="5"/>
  <c r="C1718" i="5"/>
  <c r="V1718" i="5" s="1"/>
  <c r="F1718" i="5" s="1"/>
  <c r="C1719" i="5"/>
  <c r="V1719" i="5" s="1"/>
  <c r="I1719" i="5" s="1"/>
  <c r="C1720" i="5"/>
  <c r="C1721" i="5"/>
  <c r="C1722" i="5"/>
  <c r="V1722" i="5"/>
  <c r="H1722" i="5" s="1"/>
  <c r="C1723" i="5"/>
  <c r="V1723" i="5" s="1"/>
  <c r="C1724" i="5"/>
  <c r="C1725" i="5"/>
  <c r="C1726" i="5"/>
  <c r="V1726" i="5" s="1"/>
  <c r="C1727" i="5"/>
  <c r="C1728" i="5"/>
  <c r="C1729" i="5"/>
  <c r="V1729" i="5" s="1"/>
  <c r="C1730" i="5"/>
  <c r="C1731" i="5"/>
  <c r="V1731" i="5" s="1"/>
  <c r="C1732" i="5"/>
  <c r="V1732" i="5"/>
  <c r="C1733" i="5"/>
  <c r="C1734" i="5"/>
  <c r="C1735" i="5"/>
  <c r="V1735" i="5" s="1"/>
  <c r="I1735" i="5" s="1"/>
  <c r="C1736" i="5"/>
  <c r="C1737" i="5"/>
  <c r="C1738" i="5"/>
  <c r="V1738" i="5" s="1"/>
  <c r="C1739" i="5"/>
  <c r="C1740" i="5"/>
  <c r="C1741" i="5"/>
  <c r="C1742" i="5"/>
  <c r="V1742" i="5"/>
  <c r="R1742" i="5" s="1"/>
  <c r="C1743" i="5"/>
  <c r="V1743" i="5" s="1"/>
  <c r="C1744" i="5"/>
  <c r="V1744" i="5" s="1"/>
  <c r="C1745" i="5"/>
  <c r="V1745" i="5"/>
  <c r="C1746" i="5"/>
  <c r="C1747" i="5"/>
  <c r="C1748" i="5"/>
  <c r="C1749" i="5"/>
  <c r="C1750" i="5"/>
  <c r="C1751" i="5"/>
  <c r="C1752" i="5"/>
  <c r="V1752" i="5"/>
  <c r="C1753" i="5"/>
  <c r="V1753" i="5" s="1"/>
  <c r="I1753" i="5" s="1"/>
  <c r="C1754" i="5"/>
  <c r="C1755" i="5"/>
  <c r="C1756" i="5"/>
  <c r="C1757" i="5"/>
  <c r="V1757" i="5" s="1"/>
  <c r="I1757" i="5" s="1"/>
  <c r="C1758" i="5"/>
  <c r="C1759" i="5"/>
  <c r="C1760" i="5"/>
  <c r="C1761" i="5"/>
  <c r="C1762" i="5"/>
  <c r="C1763" i="5"/>
  <c r="V1763" i="5" s="1"/>
  <c r="C1764" i="5"/>
  <c r="V1764" i="5" s="1"/>
  <c r="C1765" i="5"/>
  <c r="C1766" i="5"/>
  <c r="V1766" i="5" s="1"/>
  <c r="C1767" i="5"/>
  <c r="C1768" i="5"/>
  <c r="V1768" i="5" s="1"/>
  <c r="C1769" i="5"/>
  <c r="C1770" i="5"/>
  <c r="V1770" i="5"/>
  <c r="C1771" i="5"/>
  <c r="V1771" i="5" s="1"/>
  <c r="R1771" i="5" s="1"/>
  <c r="C1772" i="5"/>
  <c r="V1772" i="5"/>
  <c r="E1772" i="5" s="1"/>
  <c r="X1772" i="5" s="1"/>
  <c r="C1773" i="5"/>
  <c r="C1774" i="5"/>
  <c r="C1775" i="5"/>
  <c r="C1776" i="5"/>
  <c r="V1776" i="5" s="1"/>
  <c r="C1777" i="5"/>
  <c r="V1777" i="5"/>
  <c r="H1777" i="5" s="1"/>
  <c r="C1778" i="5"/>
  <c r="V1778" i="5" s="1"/>
  <c r="C1779" i="5"/>
  <c r="C1780" i="5"/>
  <c r="V1780" i="5" s="1"/>
  <c r="F1780" i="5" s="1"/>
  <c r="C1781" i="5"/>
  <c r="V1781" i="5" s="1"/>
  <c r="C1782" i="5"/>
  <c r="V1782" i="5" s="1"/>
  <c r="C1783" i="5"/>
  <c r="V1783" i="5" s="1"/>
  <c r="C1784" i="5"/>
  <c r="V1784" i="5"/>
  <c r="C1785" i="5"/>
  <c r="C1786" i="5"/>
  <c r="V1786" i="5"/>
  <c r="C1787" i="5"/>
  <c r="C1788" i="5"/>
  <c r="V1788" i="5" s="1"/>
  <c r="C1789" i="5"/>
  <c r="C1790" i="5"/>
  <c r="C1791" i="5"/>
  <c r="C1792" i="5"/>
  <c r="V1792" i="5" s="1"/>
  <c r="E1792" i="5" s="1"/>
  <c r="X1792" i="5" s="1"/>
  <c r="C1793" i="5"/>
  <c r="V1793" i="5" s="1"/>
  <c r="H1793" i="5" s="1"/>
  <c r="C1794" i="5"/>
  <c r="C1795" i="5"/>
  <c r="C1796" i="5"/>
  <c r="C1797" i="5"/>
  <c r="C1798" i="5"/>
  <c r="C1799" i="5"/>
  <c r="V1799" i="5" s="1"/>
  <c r="J1799" i="5" s="1"/>
  <c r="C1800" i="5"/>
  <c r="V1800" i="5" s="1"/>
  <c r="I1800" i="5"/>
  <c r="C1801" i="5"/>
  <c r="C1802" i="5"/>
  <c r="C1803" i="5"/>
  <c r="C1804" i="5"/>
  <c r="C1805" i="5"/>
  <c r="V1805" i="5" s="1"/>
  <c r="C1806" i="5"/>
  <c r="C1807" i="5"/>
  <c r="C1808" i="5"/>
  <c r="V1808" i="5" s="1"/>
  <c r="C1809" i="5"/>
  <c r="C1810" i="5"/>
  <c r="C1811" i="5"/>
  <c r="V1811" i="5" s="1"/>
  <c r="C1812" i="5"/>
  <c r="C1813" i="5"/>
  <c r="C1814" i="5"/>
  <c r="V1814" i="5" s="1"/>
  <c r="C1815" i="5"/>
  <c r="V1815" i="5" s="1"/>
  <c r="J1815" i="5" s="1"/>
  <c r="C1816" i="5"/>
  <c r="V1816" i="5" s="1"/>
  <c r="I1816" i="5"/>
  <c r="C1817" i="5"/>
  <c r="C1818" i="5"/>
  <c r="V1818" i="5" s="1"/>
  <c r="R1818" i="5" s="1"/>
  <c r="C1819" i="5"/>
  <c r="V1819" i="5"/>
  <c r="C1820" i="5"/>
  <c r="V1820" i="5"/>
  <c r="C1821" i="5"/>
  <c r="C1822" i="5"/>
  <c r="C1823" i="5"/>
  <c r="C1824" i="5"/>
  <c r="C1825" i="5"/>
  <c r="C1826" i="5"/>
  <c r="C1827" i="5"/>
  <c r="V1827" i="5"/>
  <c r="C1828" i="5"/>
  <c r="C1829" i="5"/>
  <c r="V1829" i="5" s="1"/>
  <c r="C1830" i="5"/>
  <c r="C1831" i="5"/>
  <c r="C1832" i="5"/>
  <c r="C1833" i="5"/>
  <c r="C1834" i="5"/>
  <c r="C1835" i="5"/>
  <c r="C1836" i="5"/>
  <c r="V1836" i="5" s="1"/>
  <c r="C1837" i="5"/>
  <c r="C1838" i="5"/>
  <c r="V1838" i="5"/>
  <c r="C1839" i="5"/>
  <c r="V1839" i="5"/>
  <c r="C1840" i="5"/>
  <c r="V1840" i="5"/>
  <c r="R1840" i="5" s="1"/>
  <c r="C1841" i="5"/>
  <c r="C1842" i="5"/>
  <c r="C1843" i="5"/>
  <c r="C1844" i="5"/>
  <c r="V1844" i="5" s="1"/>
  <c r="R1844" i="5" s="1"/>
  <c r="C1845" i="5"/>
  <c r="V1845" i="5" s="1"/>
  <c r="J1845" i="5" s="1"/>
  <c r="C1846" i="5"/>
  <c r="C1847" i="5"/>
  <c r="C1848" i="5"/>
  <c r="C1849" i="5"/>
  <c r="C1850" i="5"/>
  <c r="V1850" i="5"/>
  <c r="C1851" i="5"/>
  <c r="C1852" i="5"/>
  <c r="V1852" i="5" s="1"/>
  <c r="C1853" i="5"/>
  <c r="C1854" i="5"/>
  <c r="C1855" i="5"/>
  <c r="V1855" i="5" s="1"/>
  <c r="C1856" i="5"/>
  <c r="C1857" i="5"/>
  <c r="V1857" i="5" s="1"/>
  <c r="J1857" i="5" s="1"/>
  <c r="C1858" i="5"/>
  <c r="C1859" i="5"/>
  <c r="V1859" i="5" s="1"/>
  <c r="I1859" i="5" s="1"/>
  <c r="C1860" i="5"/>
  <c r="V1860" i="5" s="1"/>
  <c r="C1861" i="5"/>
  <c r="C1862" i="5"/>
  <c r="C1863" i="5"/>
  <c r="V1863" i="5" s="1"/>
  <c r="I1863" i="5" s="1"/>
  <c r="C1864" i="5"/>
  <c r="C1865" i="5"/>
  <c r="V1865" i="5" s="1"/>
  <c r="C1866" i="5"/>
  <c r="V1866" i="5" s="1"/>
  <c r="C1867" i="5"/>
  <c r="V1867" i="5" s="1"/>
  <c r="C1868" i="5"/>
  <c r="V1868" i="5" s="1"/>
  <c r="E1868" i="5" s="1"/>
  <c r="X1868" i="5" s="1"/>
  <c r="C1869" i="5"/>
  <c r="V1869" i="5"/>
  <c r="C1870" i="5"/>
  <c r="C1871" i="5"/>
  <c r="C1872" i="5"/>
  <c r="C1873" i="5"/>
  <c r="V1873" i="5" s="1"/>
  <c r="R1873" i="5" s="1"/>
  <c r="C1874" i="5"/>
  <c r="C1875" i="5"/>
  <c r="V1875" i="5" s="1"/>
  <c r="H1875" i="5" s="1"/>
  <c r="C1876" i="5"/>
  <c r="V1876" i="5" s="1"/>
  <c r="H1876" i="5" s="1"/>
  <c r="C1877" i="5"/>
  <c r="V1877" i="5" s="1"/>
  <c r="C1878" i="5"/>
  <c r="V1878" i="5" s="1"/>
  <c r="C1879" i="5"/>
  <c r="C1880" i="5"/>
  <c r="V1880" i="5" s="1"/>
  <c r="C1881" i="5"/>
  <c r="C1882" i="5"/>
  <c r="C1883" i="5"/>
  <c r="C1884" i="5"/>
  <c r="C1885" i="5"/>
  <c r="C1886" i="5"/>
  <c r="C1887" i="5"/>
  <c r="V1887" i="5" s="1"/>
  <c r="C1888" i="5"/>
  <c r="V1888" i="5"/>
  <c r="C1889" i="5"/>
  <c r="C1890" i="5"/>
  <c r="V1890" i="5" s="1"/>
  <c r="J1890" i="5" s="1"/>
  <c r="C1891" i="5"/>
  <c r="V1891" i="5" s="1"/>
  <c r="C1892" i="5"/>
  <c r="C1893" i="5"/>
  <c r="V1893" i="5" s="1"/>
  <c r="C1894" i="5"/>
  <c r="V1894" i="5" s="1"/>
  <c r="C1895" i="5"/>
  <c r="C1896" i="5"/>
  <c r="C1897" i="5"/>
  <c r="V1897" i="5"/>
  <c r="C1898" i="5"/>
  <c r="C1899" i="5"/>
  <c r="V1899" i="5" s="1"/>
  <c r="J1899" i="5" s="1"/>
  <c r="C1900" i="5"/>
  <c r="C1901" i="5"/>
  <c r="V1901" i="5" s="1"/>
  <c r="C1902" i="5"/>
  <c r="C1903" i="5"/>
  <c r="C1904" i="5"/>
  <c r="V1904" i="5" s="1"/>
  <c r="I1904" i="5" s="1"/>
  <c r="C1905" i="5"/>
  <c r="C1906" i="5"/>
  <c r="C1907" i="5"/>
  <c r="V1907" i="5" s="1"/>
  <c r="C1908" i="5"/>
  <c r="V1908" i="5" s="1"/>
  <c r="C1909" i="5"/>
  <c r="V1909" i="5" s="1"/>
  <c r="C1910" i="5"/>
  <c r="C1911" i="5"/>
  <c r="V1911" i="5" s="1"/>
  <c r="I1911" i="5" s="1"/>
  <c r="C1912" i="5"/>
  <c r="C1913" i="5"/>
  <c r="V1913" i="5"/>
  <c r="C1914" i="5"/>
  <c r="C1915" i="5"/>
  <c r="C1916" i="5"/>
  <c r="V1916" i="5" s="1"/>
  <c r="R1916" i="5" s="1"/>
  <c r="C1917" i="5"/>
  <c r="V1917" i="5" s="1"/>
  <c r="C1918" i="5"/>
  <c r="C1919" i="5"/>
  <c r="C1920" i="5"/>
  <c r="C1921" i="5"/>
  <c r="C1922" i="5"/>
  <c r="C1923" i="5"/>
  <c r="C1924" i="5"/>
  <c r="C1925" i="5"/>
  <c r="C1926" i="5"/>
  <c r="C1927" i="5"/>
  <c r="V1927" i="5" s="1"/>
  <c r="C1928" i="5"/>
  <c r="C1929" i="5"/>
  <c r="C1930" i="5"/>
  <c r="C1931" i="5"/>
  <c r="V1931" i="5" s="1"/>
  <c r="C1932" i="5"/>
  <c r="C1933" i="5"/>
  <c r="V1933" i="5"/>
  <c r="C1934" i="5"/>
  <c r="C1935" i="5"/>
  <c r="C1936" i="5"/>
  <c r="V1936" i="5" s="1"/>
  <c r="C1937" i="5"/>
  <c r="C1938" i="5"/>
  <c r="V1938" i="5" s="1"/>
  <c r="C1939" i="5"/>
  <c r="V1939" i="5" s="1"/>
  <c r="C1940" i="5"/>
  <c r="C1941" i="5"/>
  <c r="V1941" i="5"/>
  <c r="C1942" i="5"/>
  <c r="C1943" i="5"/>
  <c r="V1943" i="5" s="1"/>
  <c r="C1944" i="5"/>
  <c r="V1944" i="5" s="1"/>
  <c r="F1944" i="5" s="1"/>
  <c r="C1945" i="5"/>
  <c r="V1945" i="5" s="1"/>
  <c r="C1946" i="5"/>
  <c r="V1946" i="5" s="1"/>
  <c r="J1946" i="5" s="1"/>
  <c r="C1947" i="5"/>
  <c r="C1948" i="5"/>
  <c r="C1949" i="5"/>
  <c r="C1950" i="5"/>
  <c r="V1950" i="5"/>
  <c r="C1951" i="5"/>
  <c r="V1951" i="5"/>
  <c r="R1951" i="5" s="1"/>
  <c r="C1952" i="5"/>
  <c r="C1953" i="5"/>
  <c r="C1954" i="5"/>
  <c r="V1954" i="5"/>
  <c r="J1954" i="5" s="1"/>
  <c r="C1955" i="5"/>
  <c r="V1955" i="5" s="1"/>
  <c r="C1956" i="5"/>
  <c r="V1956" i="5" s="1"/>
  <c r="C1957" i="5"/>
  <c r="C1958" i="5"/>
  <c r="V1958" i="5"/>
  <c r="C1959" i="5"/>
  <c r="C1960" i="5"/>
  <c r="V1960" i="5" s="1"/>
  <c r="I1960" i="5" s="1"/>
  <c r="C1961" i="5"/>
  <c r="C1962" i="5"/>
  <c r="C1963" i="5"/>
  <c r="V1963" i="5" s="1"/>
  <c r="F1963" i="5" s="1"/>
  <c r="C1964" i="5"/>
  <c r="V1964" i="5"/>
  <c r="C1965" i="5"/>
  <c r="V1965" i="5"/>
  <c r="C1966" i="5"/>
  <c r="V1966" i="5" s="1"/>
  <c r="C1967" i="5"/>
  <c r="V1967" i="5" s="1"/>
  <c r="C1968" i="5"/>
  <c r="V1968" i="5"/>
  <c r="C1969" i="5"/>
  <c r="C1970" i="5"/>
  <c r="C1971" i="5"/>
  <c r="C1972" i="5"/>
  <c r="V1972" i="5"/>
  <c r="R1972" i="5" s="1"/>
  <c r="C1973" i="5"/>
  <c r="V1973" i="5"/>
  <c r="J1973" i="5" s="1"/>
  <c r="C1974" i="5"/>
  <c r="C1975" i="5"/>
  <c r="C1976" i="5"/>
  <c r="C1977" i="5"/>
  <c r="V1977" i="5"/>
  <c r="R1977" i="5" s="1"/>
  <c r="C1978" i="5"/>
  <c r="V1978" i="5" s="1"/>
  <c r="C1979" i="5"/>
  <c r="C1980" i="5"/>
  <c r="V1980" i="5" s="1"/>
  <c r="C1981" i="5"/>
  <c r="C1982" i="5"/>
  <c r="V1982" i="5" s="1"/>
  <c r="C1983" i="5"/>
  <c r="C1984" i="5"/>
  <c r="C1985" i="5"/>
  <c r="V1985" i="5" s="1"/>
  <c r="C1986" i="5"/>
  <c r="C1987" i="5"/>
  <c r="C1988" i="5"/>
  <c r="V1988" i="5" s="1"/>
  <c r="J1988" i="5"/>
  <c r="C1989" i="5"/>
  <c r="C1990" i="5"/>
  <c r="C1991" i="5"/>
  <c r="C1992" i="5"/>
  <c r="V1992" i="5" s="1"/>
  <c r="C1993" i="5"/>
  <c r="C1994" i="5"/>
  <c r="C1995" i="5"/>
  <c r="C1996" i="5"/>
  <c r="C1997" i="5"/>
  <c r="V1997" i="5" s="1"/>
  <c r="C1998" i="5"/>
  <c r="V1998" i="5"/>
  <c r="C1999" i="5"/>
  <c r="C2000" i="5"/>
  <c r="C2001" i="5"/>
  <c r="V2001" i="5" s="1"/>
  <c r="C2002" i="5"/>
  <c r="C2003" i="5"/>
  <c r="V2003" i="5" s="1"/>
  <c r="J2003" i="5" s="1"/>
  <c r="C2004" i="5"/>
  <c r="V2004" i="5" s="1"/>
  <c r="C2005" i="5"/>
  <c r="C2006" i="5"/>
  <c r="V2006" i="5" s="1"/>
  <c r="I2006" i="5" s="1"/>
  <c r="C2007" i="5"/>
  <c r="C2008" i="5"/>
  <c r="C2009" i="5"/>
  <c r="C2010" i="5"/>
  <c r="C2011" i="5"/>
  <c r="C2012" i="5"/>
  <c r="C2013" i="5"/>
  <c r="V2013" i="5" s="1"/>
  <c r="C2014" i="5"/>
  <c r="C2015" i="5"/>
  <c r="V2015" i="5" s="1"/>
  <c r="R2015" i="5" s="1"/>
  <c r="C2016" i="5"/>
  <c r="V2016" i="5" s="1"/>
  <c r="C2017" i="5"/>
  <c r="C2018" i="5"/>
  <c r="V2018" i="5" s="1"/>
  <c r="F2018" i="5" s="1"/>
  <c r="C2019" i="5"/>
  <c r="V2019" i="5" s="1"/>
  <c r="C2020" i="5"/>
  <c r="C2021" i="5"/>
  <c r="V2021" i="5"/>
  <c r="J2021" i="5" s="1"/>
  <c r="C2022" i="5"/>
  <c r="C2023" i="5"/>
  <c r="V2023" i="5" s="1"/>
  <c r="C2024" i="5"/>
  <c r="C2025" i="5"/>
  <c r="C2026" i="5"/>
  <c r="V2026" i="5" s="1"/>
  <c r="C2027" i="5"/>
  <c r="C2028" i="5"/>
  <c r="V2028" i="5"/>
  <c r="C2029" i="5"/>
  <c r="C2030" i="5"/>
  <c r="C2031" i="5"/>
  <c r="C2032" i="5"/>
  <c r="V2032" i="5" s="1"/>
  <c r="C2033" i="5"/>
  <c r="V2033" i="5" s="1"/>
  <c r="C2034" i="5"/>
  <c r="C2035" i="5"/>
  <c r="C2036" i="5"/>
  <c r="C2037" i="5"/>
  <c r="C2038" i="5"/>
  <c r="V2038" i="5"/>
  <c r="J2038" i="5" s="1"/>
  <c r="C2039" i="5"/>
  <c r="V2039" i="5"/>
  <c r="C2040" i="5"/>
  <c r="C2041" i="5"/>
  <c r="V2041" i="5" s="1"/>
  <c r="C2042" i="5"/>
  <c r="C2043" i="5"/>
  <c r="V2043" i="5" s="1"/>
  <c r="C2044" i="5"/>
  <c r="V2044" i="5" s="1"/>
  <c r="I2044" i="5" s="1"/>
  <c r="C2045" i="5"/>
  <c r="C2046" i="5"/>
  <c r="C2047" i="5"/>
  <c r="C2048" i="5"/>
  <c r="C2049" i="5"/>
  <c r="C2050" i="5"/>
  <c r="V2050" i="5" s="1"/>
  <c r="C2051" i="5"/>
  <c r="C2052" i="5"/>
  <c r="V2052" i="5"/>
  <c r="C2053" i="5"/>
  <c r="V2053" i="5"/>
  <c r="I2053" i="5" s="1"/>
  <c r="C2054" i="5"/>
  <c r="C2055" i="5"/>
  <c r="V2055" i="5" s="1"/>
  <c r="I2055" i="5" s="1"/>
  <c r="C2056" i="5"/>
  <c r="C2057" i="5"/>
  <c r="C2058" i="5"/>
  <c r="V2058" i="5" s="1"/>
  <c r="I2058" i="5" s="1"/>
  <c r="C2059" i="5"/>
  <c r="C2060" i="5"/>
  <c r="V2060" i="5" s="1"/>
  <c r="C2061" i="5"/>
  <c r="C2062" i="5"/>
  <c r="C2063" i="5"/>
  <c r="C2064" i="5"/>
  <c r="V2064" i="5" s="1"/>
  <c r="I2064" i="5" s="1"/>
  <c r="C2065" i="5"/>
  <c r="V2065" i="5" s="1"/>
  <c r="J2065" i="5"/>
  <c r="C2066" i="5"/>
  <c r="V2066" i="5"/>
  <c r="C2067" i="5"/>
  <c r="C2068" i="5"/>
  <c r="V2068" i="5" s="1"/>
  <c r="R2068" i="5" s="1"/>
  <c r="C2069" i="5"/>
  <c r="C2070" i="5"/>
  <c r="V2070" i="5" s="1"/>
  <c r="J2070" i="5" s="1"/>
  <c r="C2071" i="5"/>
  <c r="V2071" i="5" s="1"/>
  <c r="C2072" i="5"/>
  <c r="V2072" i="5" s="1"/>
  <c r="C2073" i="5"/>
  <c r="V2073" i="5" s="1"/>
  <c r="C2074" i="5"/>
  <c r="C2075" i="5"/>
  <c r="V2075" i="5" s="1"/>
  <c r="C2076" i="5"/>
  <c r="C2077" i="5"/>
  <c r="V2077" i="5"/>
  <c r="C2078" i="5"/>
  <c r="C2079" i="5"/>
  <c r="C2080" i="5"/>
  <c r="C2081" i="5"/>
  <c r="C2082" i="5"/>
  <c r="C2083" i="5"/>
  <c r="C2084" i="5"/>
  <c r="V2084" i="5" s="1"/>
  <c r="C2085" i="5"/>
  <c r="C2086" i="5"/>
  <c r="C2087" i="5"/>
  <c r="C2088" i="5"/>
  <c r="V2088" i="5" s="1"/>
  <c r="E2088" i="5" s="1"/>
  <c r="C2089" i="5"/>
  <c r="C2090" i="5"/>
  <c r="C2091" i="5"/>
  <c r="V2091" i="5" s="1"/>
  <c r="C2092" i="5"/>
  <c r="V2092" i="5" s="1"/>
  <c r="F2092" i="5" s="1"/>
  <c r="C2093" i="5"/>
  <c r="V2093" i="5"/>
  <c r="J2093" i="5" s="1"/>
  <c r="C2094" i="5"/>
  <c r="C2095" i="5"/>
  <c r="C2096" i="5"/>
  <c r="C2097" i="5"/>
  <c r="C2098" i="5"/>
  <c r="C2099" i="5"/>
  <c r="C2100" i="5"/>
  <c r="V2100" i="5" s="1"/>
  <c r="H2100" i="5"/>
  <c r="C2101" i="5"/>
  <c r="C2102" i="5"/>
  <c r="C2103" i="5"/>
  <c r="C2104" i="5"/>
  <c r="C2105" i="5"/>
  <c r="C2106" i="5"/>
  <c r="V2106" i="5" s="1"/>
  <c r="C2107" i="5"/>
  <c r="V2107" i="5" s="1"/>
  <c r="C2108" i="5"/>
  <c r="V2108" i="5" s="1"/>
  <c r="C2109" i="5"/>
  <c r="C2110" i="5"/>
  <c r="V2110" i="5" s="1"/>
  <c r="C2111" i="5"/>
  <c r="C2112" i="5"/>
  <c r="V2112" i="5" s="1"/>
  <c r="C2113" i="5"/>
  <c r="C2114" i="5"/>
  <c r="V2114" i="5" s="1"/>
  <c r="C2115" i="5"/>
  <c r="V2115" i="5" s="1"/>
  <c r="J2115" i="5" s="1"/>
  <c r="C2116" i="5"/>
  <c r="C2117" i="5"/>
  <c r="V2117" i="5" s="1"/>
  <c r="R2117" i="5" s="1"/>
  <c r="C2118" i="5"/>
  <c r="C2119" i="5"/>
  <c r="V2119" i="5" s="1"/>
  <c r="F2119" i="5" s="1"/>
  <c r="C2120" i="5"/>
  <c r="C2121" i="5"/>
  <c r="C2122" i="5"/>
  <c r="C2123" i="5"/>
  <c r="V2123" i="5" s="1"/>
  <c r="C2124" i="5"/>
  <c r="C2125" i="5"/>
  <c r="C2126" i="5"/>
  <c r="C2127" i="5"/>
  <c r="V2127" i="5" s="1"/>
  <c r="C2128" i="5"/>
  <c r="V2128" i="5" s="1"/>
  <c r="H2128" i="5" s="1"/>
  <c r="C2129" i="5"/>
  <c r="C2130" i="5"/>
  <c r="C2131" i="5"/>
  <c r="C2132" i="5"/>
  <c r="C2133" i="5"/>
  <c r="V2133" i="5" s="1"/>
  <c r="R2133" i="5" s="1"/>
  <c r="C2134" i="5"/>
  <c r="C2135" i="5"/>
  <c r="V2135" i="5" s="1"/>
  <c r="C2136" i="5"/>
  <c r="V2136" i="5" s="1"/>
  <c r="I2136" i="5" s="1"/>
  <c r="C2137" i="5"/>
  <c r="C2138" i="5"/>
  <c r="V2138" i="5" s="1"/>
  <c r="F2138" i="5" s="1"/>
  <c r="C2139" i="5"/>
  <c r="V2139" i="5" s="1"/>
  <c r="C2140" i="5"/>
  <c r="C2141" i="5"/>
  <c r="V2141" i="5" s="1"/>
  <c r="C2142" i="5"/>
  <c r="C2143" i="5"/>
  <c r="V2143" i="5"/>
  <c r="J2143" i="5" s="1"/>
  <c r="C2144" i="5"/>
  <c r="C2145" i="5"/>
  <c r="C2146" i="5"/>
  <c r="C2147" i="5"/>
  <c r="C2148" i="5"/>
  <c r="C2149" i="5"/>
  <c r="V2149" i="5" s="1"/>
  <c r="J2149" i="5" s="1"/>
  <c r="C2150" i="5"/>
  <c r="C2151" i="5"/>
  <c r="C2152" i="5"/>
  <c r="V2152" i="5" s="1"/>
  <c r="R2152" i="5" s="1"/>
  <c r="C2153" i="5"/>
  <c r="V2153" i="5"/>
  <c r="C2154" i="5"/>
  <c r="C2155" i="5"/>
  <c r="C2156" i="5"/>
  <c r="V2156" i="5"/>
  <c r="C2157" i="5"/>
  <c r="C2158" i="5"/>
  <c r="V2158" i="5" s="1"/>
  <c r="C2159" i="5"/>
  <c r="V2159" i="5" s="1"/>
  <c r="C2160" i="5"/>
  <c r="C2161" i="5"/>
  <c r="V2161" i="5" s="1"/>
  <c r="J2161" i="5" s="1"/>
  <c r="C2162" i="5"/>
  <c r="V2162" i="5" s="1"/>
  <c r="C2163" i="5"/>
  <c r="V2163" i="5" s="1"/>
  <c r="R2163" i="5" s="1"/>
  <c r="C2164" i="5"/>
  <c r="C2165" i="5"/>
  <c r="C2166" i="5"/>
  <c r="V2166" i="5" s="1"/>
  <c r="C2167" i="5"/>
  <c r="C2168" i="5"/>
  <c r="C2169" i="5"/>
  <c r="C2170" i="5"/>
  <c r="C2171" i="5"/>
  <c r="C2172" i="5"/>
  <c r="V2172" i="5" s="1"/>
  <c r="J2172" i="5" s="1"/>
  <c r="C2173" i="5"/>
  <c r="V2173" i="5" s="1"/>
  <c r="C2174" i="5"/>
  <c r="C2175" i="5"/>
  <c r="V2175" i="5" s="1"/>
  <c r="J2175" i="5" s="1"/>
  <c r="C2176" i="5"/>
  <c r="C2177" i="5"/>
  <c r="C2178" i="5"/>
  <c r="V2178" i="5" s="1"/>
  <c r="F2178" i="5" s="1"/>
  <c r="C2179" i="5"/>
  <c r="C2180" i="5"/>
  <c r="V2180" i="5" s="1"/>
  <c r="C2181" i="5"/>
  <c r="V2181" i="5" s="1"/>
  <c r="I2181" i="5" s="1"/>
  <c r="C2182" i="5"/>
  <c r="C2184" i="5"/>
  <c r="C2185" i="5"/>
  <c r="C2186" i="5"/>
  <c r="C2187" i="5"/>
  <c r="C2188" i="5"/>
  <c r="C2189" i="5"/>
  <c r="C2190" i="5"/>
  <c r="V2190" i="5" s="1"/>
  <c r="C2191" i="5"/>
  <c r="C2192" i="5"/>
  <c r="C2193" i="5"/>
  <c r="C2194" i="5"/>
  <c r="C2195" i="5"/>
  <c r="C2196" i="5"/>
  <c r="V2196" i="5"/>
  <c r="C2197" i="5"/>
  <c r="C2198" i="5"/>
  <c r="C2199" i="5"/>
  <c r="C2200" i="5"/>
  <c r="C2201" i="5"/>
  <c r="C2202" i="5"/>
  <c r="V2202" i="5" s="1"/>
  <c r="J2202" i="5" s="1"/>
  <c r="C2203" i="5"/>
  <c r="C2204" i="5"/>
  <c r="V2204" i="5" s="1"/>
  <c r="F2204" i="5" s="1"/>
  <c r="C2205" i="5"/>
  <c r="V2205" i="5" s="1"/>
  <c r="C2206" i="5"/>
  <c r="V2206" i="5"/>
  <c r="C2207" i="5"/>
  <c r="V2207" i="5" s="1"/>
  <c r="C2208" i="5"/>
  <c r="V2208" i="5"/>
  <c r="H2208" i="5" s="1"/>
  <c r="C2209" i="5"/>
  <c r="V2209" i="5" s="1"/>
  <c r="I2209" i="5" s="1"/>
  <c r="C2210" i="5"/>
  <c r="V2210" i="5"/>
  <c r="H2210" i="5" s="1"/>
  <c r="C2211" i="5"/>
  <c r="C2212" i="5"/>
  <c r="V2212" i="5" s="1"/>
  <c r="F2212" i="5" s="1"/>
  <c r="C2213" i="5"/>
  <c r="V2213" i="5" s="1"/>
  <c r="J2213" i="5" s="1"/>
  <c r="C2214" i="5"/>
  <c r="C2215" i="5"/>
  <c r="V2215" i="5" s="1"/>
  <c r="C2216" i="5"/>
  <c r="C2217" i="5"/>
  <c r="V2217" i="5" s="1"/>
  <c r="C2218" i="5"/>
  <c r="V2218" i="5" s="1"/>
  <c r="C2219" i="5"/>
  <c r="C2220" i="5"/>
  <c r="C2221" i="5"/>
  <c r="C2222" i="5"/>
  <c r="C2223" i="5"/>
  <c r="V2223" i="5" s="1"/>
  <c r="C2224" i="5"/>
  <c r="C2225" i="5"/>
  <c r="V2225" i="5" s="1"/>
  <c r="C2226" i="5"/>
  <c r="C2227" i="5"/>
  <c r="C2228" i="5"/>
  <c r="C2229" i="5"/>
  <c r="C2230" i="5"/>
  <c r="C2231" i="5"/>
  <c r="V2231" i="5" s="1"/>
  <c r="C2232" i="5"/>
  <c r="C2233" i="5"/>
  <c r="V2233" i="5" s="1"/>
  <c r="C2234" i="5"/>
  <c r="C2235" i="5"/>
  <c r="C2236" i="5"/>
  <c r="C2237" i="5"/>
  <c r="C2238" i="5"/>
  <c r="C2239" i="5"/>
  <c r="C2240" i="5"/>
  <c r="C2241" i="5"/>
  <c r="C2242" i="5"/>
  <c r="C2243" i="5"/>
  <c r="V2243" i="5" s="1"/>
  <c r="C2244" i="5"/>
  <c r="C2245" i="5"/>
  <c r="C2246" i="5"/>
  <c r="C2247" i="5"/>
  <c r="V2247" i="5" s="1"/>
  <c r="C2248" i="5"/>
  <c r="V2248" i="5" s="1"/>
  <c r="H2248" i="5" s="1"/>
  <c r="C2249" i="5"/>
  <c r="C2250" i="5"/>
  <c r="C2251" i="5"/>
  <c r="V2251" i="5" s="1"/>
  <c r="C2252" i="5"/>
  <c r="V2252" i="5" s="1"/>
  <c r="C2253" i="5"/>
  <c r="C2254" i="5"/>
  <c r="C2255" i="5"/>
  <c r="C2256" i="5"/>
  <c r="C2257" i="5"/>
  <c r="C2258" i="5"/>
  <c r="V2258" i="5" s="1"/>
  <c r="C2259" i="5"/>
  <c r="C2260" i="5"/>
  <c r="V2260" i="5"/>
  <c r="C2261" i="5"/>
  <c r="V2261" i="5" s="1"/>
  <c r="C2262" i="5"/>
  <c r="V2262" i="5" s="1"/>
  <c r="C2263" i="5"/>
  <c r="V2263" i="5" s="1"/>
  <c r="C2264" i="5"/>
  <c r="V2264" i="5" s="1"/>
  <c r="C2265" i="5"/>
  <c r="C2266" i="5"/>
  <c r="V2266" i="5" s="1"/>
  <c r="C2267" i="5"/>
  <c r="V2267" i="5" s="1"/>
  <c r="C2268" i="5"/>
  <c r="C2269" i="5"/>
  <c r="C2270" i="5"/>
  <c r="C2271" i="5"/>
  <c r="V2271" i="5" s="1"/>
  <c r="C2272" i="5"/>
  <c r="V2272" i="5" s="1"/>
  <c r="I2272" i="5" s="1"/>
  <c r="C2273" i="5"/>
  <c r="V2273" i="5" s="1"/>
  <c r="C2274" i="5"/>
  <c r="C2275" i="5"/>
  <c r="V2275" i="5" s="1"/>
  <c r="F2275" i="5" s="1"/>
  <c r="C2276" i="5"/>
  <c r="C2277" i="5"/>
  <c r="C2278" i="5"/>
  <c r="V2278" i="5"/>
  <c r="C2279" i="5"/>
  <c r="C2280" i="5"/>
  <c r="V2280" i="5" s="1"/>
  <c r="C2281" i="5"/>
  <c r="V2281" i="5" s="1"/>
  <c r="J2281" i="5" s="1"/>
  <c r="C2282" i="5"/>
  <c r="V2282" i="5" s="1"/>
  <c r="C2283" i="5"/>
  <c r="C2284" i="5"/>
  <c r="C2285" i="5"/>
  <c r="C2286" i="5"/>
  <c r="C2287" i="5"/>
  <c r="C2288" i="5"/>
  <c r="C2289" i="5"/>
  <c r="V2289" i="5" s="1"/>
  <c r="E2289" i="5" s="1"/>
  <c r="X2289" i="5" s="1"/>
  <c r="C2290" i="5"/>
  <c r="C2291" i="5"/>
  <c r="C2292" i="5"/>
  <c r="C2293" i="5"/>
  <c r="C2294" i="5"/>
  <c r="C2295" i="5"/>
  <c r="C2296" i="5"/>
  <c r="C2297" i="5"/>
  <c r="C2298" i="5"/>
  <c r="C2299" i="5"/>
  <c r="V2299" i="5" s="1"/>
  <c r="C2300" i="5"/>
  <c r="C2301" i="5"/>
  <c r="V2301" i="5"/>
  <c r="I2301" i="5" s="1"/>
  <c r="C2302" i="5"/>
  <c r="V2302" i="5" s="1"/>
  <c r="E2302" i="5" s="1"/>
  <c r="X2302" i="5" s="1"/>
  <c r="C2303" i="5"/>
  <c r="C2304" i="5"/>
  <c r="V2304" i="5"/>
  <c r="C2305" i="5"/>
  <c r="C2306" i="5"/>
  <c r="V2306" i="5" s="1"/>
  <c r="C2307" i="5"/>
  <c r="C2308" i="5"/>
  <c r="V2308" i="5" s="1"/>
  <c r="C2309" i="5"/>
  <c r="V2309" i="5" s="1"/>
  <c r="I2309" i="5" s="1"/>
  <c r="C2310" i="5"/>
  <c r="C2311" i="5"/>
  <c r="V2311" i="5" s="1"/>
  <c r="C2312" i="5"/>
  <c r="V2312" i="5" s="1"/>
  <c r="C2313" i="5"/>
  <c r="V2313" i="5" s="1"/>
  <c r="I2313" i="5" s="1"/>
  <c r="C2314" i="5"/>
  <c r="V2314" i="5"/>
  <c r="F2314" i="5" s="1"/>
  <c r="C2315" i="5"/>
  <c r="C2316" i="5"/>
  <c r="C2317" i="5"/>
  <c r="V2317" i="5" s="1"/>
  <c r="C2318" i="5"/>
  <c r="C2319" i="5"/>
  <c r="C2320" i="5"/>
  <c r="V2320" i="5" s="1"/>
  <c r="C2321" i="5"/>
  <c r="V2321" i="5" s="1"/>
  <c r="C2322" i="5"/>
  <c r="C2323" i="5"/>
  <c r="V2323" i="5"/>
  <c r="C2324" i="5"/>
  <c r="C2325" i="5"/>
  <c r="V2325" i="5" s="1"/>
  <c r="C2326" i="5"/>
  <c r="C2327" i="5"/>
  <c r="V2327" i="5" s="1"/>
  <c r="C2328" i="5"/>
  <c r="V2328" i="5"/>
  <c r="R2328" i="5" s="1"/>
  <c r="C2329" i="5"/>
  <c r="C2330" i="5"/>
  <c r="V2330" i="5" s="1"/>
  <c r="C2331" i="5"/>
  <c r="C2332" i="5"/>
  <c r="V2332" i="5" s="1"/>
  <c r="H2332" i="5" s="1"/>
  <c r="C2333" i="5"/>
  <c r="C2334" i="5"/>
  <c r="C2335" i="5"/>
  <c r="C2336" i="5"/>
  <c r="C2337" i="5"/>
  <c r="C2338" i="5"/>
  <c r="V2338" i="5" s="1"/>
  <c r="C2339" i="5"/>
  <c r="C2340" i="5"/>
  <c r="V2340" i="5"/>
  <c r="C2341" i="5"/>
  <c r="V2341" i="5" s="1"/>
  <c r="J2341" i="5" s="1"/>
  <c r="C2342" i="5"/>
  <c r="C2343" i="5"/>
  <c r="C2344" i="5"/>
  <c r="C2345" i="5"/>
  <c r="C2346" i="5"/>
  <c r="V2346" i="5" s="1"/>
  <c r="R2346" i="5" s="1"/>
  <c r="C2347" i="5"/>
  <c r="C2348" i="5"/>
  <c r="V2348" i="5" s="1"/>
  <c r="I2348" i="5" s="1"/>
  <c r="C2349" i="5"/>
  <c r="C2350" i="5"/>
  <c r="V2350" i="5" s="1"/>
  <c r="C2351" i="5"/>
  <c r="V2351" i="5" s="1"/>
  <c r="C2352" i="5"/>
  <c r="V2352" i="5" s="1"/>
  <c r="C2353" i="5"/>
  <c r="V2353" i="5" s="1"/>
  <c r="C2354" i="5"/>
  <c r="C2355" i="5"/>
  <c r="C2356" i="5"/>
  <c r="V2356" i="5" s="1"/>
  <c r="H2356" i="5" s="1"/>
  <c r="C2357" i="5"/>
  <c r="V2357" i="5" s="1"/>
  <c r="J2357" i="5" s="1"/>
  <c r="C2358" i="5"/>
  <c r="C2359" i="5"/>
  <c r="C2360" i="5"/>
  <c r="V2360" i="5" s="1"/>
  <c r="F2360" i="5" s="1"/>
  <c r="C2361" i="5"/>
  <c r="C2362" i="5"/>
  <c r="C2363" i="5"/>
  <c r="C2364" i="5"/>
  <c r="C2365" i="5"/>
  <c r="C2366" i="5"/>
  <c r="C2367" i="5"/>
  <c r="C2368" i="5"/>
  <c r="V2368" i="5" s="1"/>
  <c r="C2369" i="5"/>
  <c r="V2369" i="5" s="1"/>
  <c r="C2370" i="5"/>
  <c r="V2370" i="5" s="1"/>
  <c r="H2370" i="5" s="1"/>
  <c r="C2371" i="5"/>
  <c r="C2372" i="5"/>
  <c r="V2372" i="5" s="1"/>
  <c r="C2373" i="5"/>
  <c r="C2374" i="5"/>
  <c r="C2375" i="5"/>
  <c r="C2376" i="5"/>
  <c r="C2377" i="5"/>
  <c r="C2378" i="5"/>
  <c r="C2379" i="5"/>
  <c r="C2380" i="5"/>
  <c r="V2380" i="5"/>
  <c r="I2380" i="5" s="1"/>
  <c r="C2381" i="5"/>
  <c r="V2381" i="5" s="1"/>
  <c r="R2381" i="5" s="1"/>
  <c r="C2382" i="5"/>
  <c r="C2383" i="5"/>
  <c r="V2383" i="5" s="1"/>
  <c r="E2383" i="5" s="1"/>
  <c r="C2384" i="5"/>
  <c r="C2385" i="5"/>
  <c r="C2386" i="5"/>
  <c r="V2386" i="5" s="1"/>
  <c r="C2387" i="5"/>
  <c r="C2388" i="5"/>
  <c r="V2388" i="5" s="1"/>
  <c r="J2388" i="5" s="1"/>
  <c r="C2389" i="5"/>
  <c r="C2390" i="5"/>
  <c r="V2390" i="5"/>
  <c r="C2391" i="5"/>
  <c r="V2391" i="5" s="1"/>
  <c r="C2392" i="5"/>
  <c r="C2393" i="5"/>
  <c r="C2394" i="5"/>
  <c r="V2394" i="5" s="1"/>
  <c r="J2394" i="5" s="1"/>
  <c r="C2395" i="5"/>
  <c r="V2395" i="5" s="1"/>
  <c r="C2396" i="5"/>
  <c r="C2397" i="5"/>
  <c r="V2397" i="5" s="1"/>
  <c r="C2398" i="5"/>
  <c r="V2398" i="5" s="1"/>
  <c r="C2399" i="5"/>
  <c r="V2399" i="5" s="1"/>
  <c r="H2399" i="5" s="1"/>
  <c r="C2400" i="5"/>
  <c r="C2401" i="5"/>
  <c r="C2402" i="5"/>
  <c r="C2403" i="5"/>
  <c r="V2403" i="5"/>
  <c r="J2403" i="5" s="1"/>
  <c r="C2404" i="5"/>
  <c r="V2404" i="5" s="1"/>
  <c r="C2405" i="5"/>
  <c r="V2405" i="5" s="1"/>
  <c r="C2406" i="5"/>
  <c r="C2407" i="5"/>
  <c r="C2408" i="5"/>
  <c r="V2408" i="5" s="1"/>
  <c r="C2409" i="5"/>
  <c r="C2410" i="5"/>
  <c r="C2411" i="5"/>
  <c r="C2412" i="5"/>
  <c r="C2413" i="5"/>
  <c r="C2414" i="5"/>
  <c r="C2415" i="5"/>
  <c r="C2416" i="5"/>
  <c r="C2417" i="5"/>
  <c r="V2417" i="5"/>
  <c r="C2418" i="5"/>
  <c r="C2419" i="5"/>
  <c r="C2420" i="5"/>
  <c r="V2420" i="5"/>
  <c r="C2421" i="5"/>
  <c r="C2422" i="5"/>
  <c r="C2423" i="5"/>
  <c r="C2424" i="5"/>
  <c r="V2424" i="5" s="1"/>
  <c r="C2425" i="5"/>
  <c r="C2426" i="5"/>
  <c r="C2427" i="5"/>
  <c r="V2427" i="5" s="1"/>
  <c r="J2427" i="5" s="1"/>
  <c r="C2428" i="5"/>
  <c r="C2429" i="5"/>
  <c r="V2429" i="5" s="1"/>
  <c r="C2430" i="5"/>
  <c r="V2430" i="5" s="1"/>
  <c r="C2431" i="5"/>
  <c r="C2432" i="5"/>
  <c r="V2432" i="5" s="1"/>
  <c r="E2432" i="5" s="1"/>
  <c r="X2432" i="5" s="1"/>
  <c r="C2433" i="5"/>
  <c r="C2434" i="5"/>
  <c r="V2434" i="5" s="1"/>
  <c r="C2435" i="5"/>
  <c r="C2436" i="5"/>
  <c r="V2436" i="5" s="1"/>
  <c r="C2437" i="5"/>
  <c r="C2438" i="5"/>
  <c r="V2438" i="5" s="1"/>
  <c r="C2439" i="5"/>
  <c r="V2439" i="5" s="1"/>
  <c r="C2440" i="5"/>
  <c r="V2440" i="5"/>
  <c r="I2440" i="5" s="1"/>
  <c r="C2441" i="5"/>
  <c r="C2442" i="5"/>
  <c r="C2443" i="5"/>
  <c r="C2444" i="5"/>
  <c r="C2445" i="5"/>
  <c r="V2445" i="5"/>
  <c r="C2446" i="5"/>
  <c r="C2447" i="5"/>
  <c r="V2447" i="5" s="1"/>
  <c r="C2448" i="5"/>
  <c r="C2449" i="5"/>
  <c r="C2450" i="5"/>
  <c r="C2451" i="5"/>
  <c r="V2451" i="5" s="1"/>
  <c r="C2452" i="5"/>
  <c r="V2452" i="5" s="1"/>
  <c r="C2453" i="5"/>
  <c r="V2453" i="5" s="1"/>
  <c r="C2454" i="5"/>
  <c r="V2454" i="5" s="1"/>
  <c r="I2454" i="5" s="1"/>
  <c r="C2455" i="5"/>
  <c r="V2455" i="5"/>
  <c r="C2456" i="5"/>
  <c r="V2456" i="5"/>
  <c r="R2456" i="5" s="1"/>
  <c r="C2457" i="5"/>
  <c r="C2458" i="5"/>
  <c r="V2458" i="5" s="1"/>
  <c r="H2458" i="5" s="1"/>
  <c r="C2459" i="5"/>
  <c r="V2459" i="5" s="1"/>
  <c r="C2460" i="5"/>
  <c r="C2461" i="5"/>
  <c r="C2462" i="5"/>
  <c r="C2463" i="5"/>
  <c r="V2463" i="5" s="1"/>
  <c r="C2464" i="5"/>
  <c r="V2464" i="5" s="1"/>
  <c r="F2464" i="5" s="1"/>
  <c r="C2465" i="5"/>
  <c r="V2465" i="5" s="1"/>
  <c r="C2466" i="5"/>
  <c r="C2467" i="5"/>
  <c r="C2468" i="5"/>
  <c r="C2469" i="5"/>
  <c r="V2469" i="5" s="1"/>
  <c r="I2469" i="5" s="1"/>
  <c r="C2470" i="5"/>
  <c r="C2471" i="5"/>
  <c r="V2471" i="5"/>
  <c r="F2471" i="5" s="1"/>
  <c r="C2472" i="5"/>
  <c r="C2473" i="5"/>
  <c r="C2474" i="5"/>
  <c r="C2475" i="5"/>
  <c r="C2476" i="5"/>
  <c r="C2477" i="5"/>
  <c r="C2478" i="5"/>
  <c r="C2479" i="5"/>
  <c r="V2479" i="5" s="1"/>
  <c r="H2479" i="5" s="1"/>
  <c r="C2480" i="5"/>
  <c r="C2481" i="5"/>
  <c r="C2482" i="5"/>
  <c r="V2482" i="5" s="1"/>
  <c r="F2482" i="5"/>
  <c r="C2483" i="5"/>
  <c r="C2484" i="5"/>
  <c r="V2484" i="5" s="1"/>
  <c r="C2485" i="5"/>
  <c r="C2486" i="5"/>
  <c r="V2486" i="5" s="1"/>
  <c r="C2487" i="5"/>
  <c r="C2488" i="5"/>
  <c r="C2489" i="5"/>
  <c r="C2490" i="5"/>
  <c r="C2491" i="5"/>
  <c r="C2492" i="5"/>
  <c r="C2493" i="5"/>
  <c r="C2494" i="5"/>
  <c r="C2495" i="5"/>
  <c r="C2497" i="5"/>
  <c r="C2498" i="5"/>
  <c r="V2498" i="5" s="1"/>
  <c r="C2500" i="5"/>
  <c r="C2501" i="5"/>
  <c r="C2502" i="5"/>
  <c r="C2503" i="5"/>
  <c r="C2504" i="5"/>
  <c r="A227" i="9"/>
  <c r="A64" i="9"/>
  <c r="A49" i="9"/>
  <c r="B2500" i="5"/>
  <c r="T2500" i="5"/>
  <c r="A307" i="9"/>
  <c r="A306" i="9"/>
  <c r="A305" i="9"/>
  <c r="A304" i="9"/>
  <c r="A303" i="9"/>
  <c r="A302" i="9"/>
  <c r="A301" i="9"/>
  <c r="A300" i="9"/>
  <c r="A299" i="9"/>
  <c r="A242" i="9"/>
  <c r="A241" i="9"/>
  <c r="A240" i="9"/>
  <c r="A238" i="9"/>
  <c r="A237" i="9"/>
  <c r="A236" i="9"/>
  <c r="A235" i="9"/>
  <c r="A234" i="9"/>
  <c r="A233" i="9"/>
  <c r="A229" i="9"/>
  <c r="A228" i="9"/>
  <c r="A226" i="9"/>
  <c r="A225" i="9"/>
  <c r="A224" i="9"/>
  <c r="A223" i="9"/>
  <c r="A222" i="9"/>
  <c r="A221" i="9"/>
  <c r="A220" i="9"/>
  <c r="A219" i="9"/>
  <c r="A218" i="9"/>
  <c r="A217" i="9"/>
  <c r="A216" i="9"/>
  <c r="A215" i="9"/>
  <c r="A214" i="9"/>
  <c r="A213" i="9"/>
  <c r="A212" i="9"/>
  <c r="A211" i="9"/>
  <c r="A209" i="9"/>
  <c r="A208" i="9"/>
  <c r="A207" i="9"/>
  <c r="A206" i="9"/>
  <c r="A205" i="9"/>
  <c r="A204" i="9"/>
  <c r="A203" i="9"/>
  <c r="A202" i="9"/>
  <c r="A201" i="9"/>
  <c r="A200" i="9"/>
  <c r="A199"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B2504" i="5"/>
  <c r="T2504" i="5" s="1"/>
  <c r="B2497" i="5"/>
  <c r="T2497" i="5" s="1"/>
  <c r="T573" i="5"/>
  <c r="T574" i="5"/>
  <c r="T575" i="5"/>
  <c r="T576" i="5"/>
  <c r="T577" i="5"/>
  <c r="T578" i="5"/>
  <c r="T579" i="5"/>
  <c r="T580" i="5"/>
  <c r="T582" i="5"/>
  <c r="T583" i="5"/>
  <c r="T584" i="5"/>
  <c r="T585" i="5"/>
  <c r="T586" i="5"/>
  <c r="T587" i="5"/>
  <c r="T590" i="5"/>
  <c r="T591" i="5"/>
  <c r="AB591" i="5"/>
  <c r="T593" i="5"/>
  <c r="T597" i="5"/>
  <c r="T599" i="5"/>
  <c r="AB609" i="5"/>
  <c r="T611" i="5"/>
  <c r="T613" i="5"/>
  <c r="T615" i="5"/>
  <c r="T616" i="5"/>
  <c r="T617" i="5"/>
  <c r="T618" i="5"/>
  <c r="T619" i="5"/>
  <c r="T620" i="5"/>
  <c r="T621" i="5"/>
  <c r="T622" i="5"/>
  <c r="T624" i="5"/>
  <c r="T625" i="5"/>
  <c r="T629" i="5"/>
  <c r="T630" i="5"/>
  <c r="T631" i="5"/>
  <c r="AB632" i="5"/>
  <c r="T633" i="5"/>
  <c r="T634" i="5"/>
  <c r="T636" i="5"/>
  <c r="T640" i="5"/>
  <c r="T642" i="5"/>
  <c r="T643" i="5"/>
  <c r="T644" i="5"/>
  <c r="T650" i="5"/>
  <c r="T664" i="5"/>
  <c r="T665" i="5"/>
  <c r="T666" i="5"/>
  <c r="T670" i="5"/>
  <c r="T671" i="5"/>
  <c r="T674" i="5"/>
  <c r="T679" i="5"/>
  <c r="T682" i="5"/>
  <c r="T687" i="5"/>
  <c r="T688" i="5"/>
  <c r="T689" i="5"/>
  <c r="T690" i="5"/>
  <c r="T691" i="5"/>
  <c r="T697" i="5"/>
  <c r="T698" i="5"/>
  <c r="T699" i="5"/>
  <c r="T700" i="5"/>
  <c r="T701" i="5"/>
  <c r="T702" i="5"/>
  <c r="T703" i="5"/>
  <c r="T704" i="5"/>
  <c r="T705" i="5"/>
  <c r="T706" i="5"/>
  <c r="T707" i="5"/>
  <c r="T708" i="5"/>
  <c r="T709" i="5"/>
  <c r="T710" i="5"/>
  <c r="T711" i="5"/>
  <c r="T712" i="5"/>
  <c r="T713" i="5"/>
  <c r="T714" i="5"/>
  <c r="T716" i="5"/>
  <c r="T720" i="5"/>
  <c r="T726" i="5"/>
  <c r="T730" i="5"/>
  <c r="T731" i="5"/>
  <c r="T739" i="5"/>
  <c r="T740" i="5"/>
  <c r="T742" i="5"/>
  <c r="T743" i="5"/>
  <c r="AB743" i="5"/>
  <c r="T744" i="5"/>
  <c r="T745" i="5"/>
  <c r="T746" i="5"/>
  <c r="T747" i="5"/>
  <c r="T748" i="5"/>
  <c r="T749" i="5"/>
  <c r="T750" i="5"/>
  <c r="T753" i="5"/>
  <c r="T754" i="5"/>
  <c r="T755" i="5"/>
  <c r="AB755" i="5"/>
  <c r="T756" i="5"/>
  <c r="T757" i="5"/>
  <c r="T758" i="5"/>
  <c r="T759" i="5"/>
  <c r="T760" i="5"/>
  <c r="T763" i="5"/>
  <c r="T764" i="5"/>
  <c r="T768" i="5"/>
  <c r="T769" i="5"/>
  <c r="T771" i="5"/>
  <c r="AB775" i="5"/>
  <c r="T780" i="5"/>
  <c r="T784" i="5"/>
  <c r="T785" i="5"/>
  <c r="T786" i="5"/>
  <c r="T787" i="5"/>
  <c r="T792" i="5"/>
  <c r="T793" i="5"/>
  <c r="T795" i="5"/>
  <c r="T797" i="5"/>
  <c r="T798" i="5"/>
  <c r="T805" i="5"/>
  <c r="T806" i="5"/>
  <c r="T809" i="5"/>
  <c r="T813" i="5"/>
  <c r="T815" i="5"/>
  <c r="T816" i="5"/>
  <c r="T817" i="5"/>
  <c r="T818" i="5"/>
  <c r="T828" i="5"/>
  <c r="AB828" i="5"/>
  <c r="T829" i="5"/>
  <c r="T830" i="5"/>
  <c r="T831" i="5"/>
  <c r="T832" i="5"/>
  <c r="T833" i="5"/>
  <c r="T837" i="5"/>
  <c r="T838" i="5"/>
  <c r="T839" i="5"/>
  <c r="T840" i="5"/>
  <c r="T841" i="5"/>
  <c r="T842" i="5"/>
  <c r="T843" i="5"/>
  <c r="T846" i="5"/>
  <c r="T847" i="5"/>
  <c r="T849" i="5"/>
  <c r="T850" i="5"/>
  <c r="T851" i="5"/>
  <c r="T852" i="5"/>
  <c r="T855" i="5"/>
  <c r="T856" i="5"/>
  <c r="T857" i="5"/>
  <c r="T862" i="5"/>
  <c r="T868" i="5"/>
  <c r="T869" i="5"/>
  <c r="T870" i="5"/>
  <c r="T871" i="5"/>
  <c r="AB873" i="5"/>
  <c r="T880" i="5"/>
  <c r="T881" i="5"/>
  <c r="T882" i="5"/>
  <c r="T883" i="5"/>
  <c r="T886" i="5"/>
  <c r="AB886" i="5"/>
  <c r="T887" i="5"/>
  <c r="AB888" i="5"/>
  <c r="T888" i="5"/>
  <c r="T889" i="5"/>
  <c r="T890" i="5"/>
  <c r="T891" i="5"/>
  <c r="T892" i="5"/>
  <c r="T893" i="5"/>
  <c r="AB899" i="5"/>
  <c r="B912" i="5"/>
  <c r="T912" i="5" s="1"/>
  <c r="B913" i="5"/>
  <c r="B914" i="5"/>
  <c r="T914" i="5" s="1"/>
  <c r="B915" i="5"/>
  <c r="T915" i="5" s="1"/>
  <c r="B916" i="5"/>
  <c r="T916" i="5" s="1"/>
  <c r="AB916" i="5"/>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AB935" i="5"/>
  <c r="B936" i="5"/>
  <c r="T936" i="5" s="1"/>
  <c r="B937" i="5"/>
  <c r="T937" i="5"/>
  <c r="B938" i="5"/>
  <c r="T938" i="5" s="1"/>
  <c r="B939" i="5"/>
  <c r="T939" i="5"/>
  <c r="B940" i="5"/>
  <c r="T940" i="5" s="1"/>
  <c r="B941" i="5"/>
  <c r="T941" i="5"/>
  <c r="B942" i="5"/>
  <c r="T942" i="5" s="1"/>
  <c r="B943" i="5"/>
  <c r="T943" i="5"/>
  <c r="B944" i="5"/>
  <c r="T944" i="5" s="1"/>
  <c r="B945" i="5"/>
  <c r="T945" i="5"/>
  <c r="B946" i="5"/>
  <c r="T946" i="5" s="1"/>
  <c r="B947" i="5"/>
  <c r="T947" i="5"/>
  <c r="AB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B978" i="5"/>
  <c r="T978" i="5" s="1"/>
  <c r="B979" i="5"/>
  <c r="T979" i="5" s="1"/>
  <c r="B980" i="5"/>
  <c r="T980" i="5" s="1"/>
  <c r="B981" i="5"/>
  <c r="T981" i="5" s="1"/>
  <c r="B982" i="5"/>
  <c r="T982" i="5" s="1"/>
  <c r="B983" i="5"/>
  <c r="T983" i="5" s="1"/>
  <c r="B984" i="5"/>
  <c r="T984" i="5" s="1"/>
  <c r="B985" i="5"/>
  <c r="T985" i="5" s="1"/>
  <c r="B986" i="5"/>
  <c r="T986" i="5" s="1"/>
  <c r="B987" i="5"/>
  <c r="T987" i="5" s="1"/>
  <c r="B988" i="5"/>
  <c r="B989" i="5"/>
  <c r="T989" i="5" s="1"/>
  <c r="B990" i="5"/>
  <c r="T990" i="5" s="1"/>
  <c r="B991" i="5"/>
  <c r="T991" i="5" s="1"/>
  <c r="B992" i="5"/>
  <c r="T992" i="5" s="1"/>
  <c r="B993" i="5"/>
  <c r="T993" i="5" s="1"/>
  <c r="B994" i="5"/>
  <c r="T994" i="5" s="1"/>
  <c r="B995" i="5"/>
  <c r="T995" i="5" s="1"/>
  <c r="B996" i="5"/>
  <c r="T996" i="5" s="1"/>
  <c r="B997" i="5"/>
  <c r="T997" i="5" s="1"/>
  <c r="B998" i="5"/>
  <c r="T998" i="5" s="1"/>
  <c r="AB998" i="5"/>
  <c r="B999" i="5"/>
  <c r="T999" i="5" s="1"/>
  <c r="B1000" i="5"/>
  <c r="T1000" i="5"/>
  <c r="B1001" i="5"/>
  <c r="T1001" i="5" s="1"/>
  <c r="B1002" i="5"/>
  <c r="T1002" i="5"/>
  <c r="B1003" i="5"/>
  <c r="T1003" i="5" s="1"/>
  <c r="B1004" i="5"/>
  <c r="T1004" i="5"/>
  <c r="B1005" i="5"/>
  <c r="T1005" i="5" s="1"/>
  <c r="B1006" i="5"/>
  <c r="T1006" i="5"/>
  <c r="B1007" i="5"/>
  <c r="T1007" i="5" s="1"/>
  <c r="B1008" i="5"/>
  <c r="T1008" i="5"/>
  <c r="B1009" i="5"/>
  <c r="T1009" i="5" s="1"/>
  <c r="B1010" i="5"/>
  <c r="T1010" i="5"/>
  <c r="B1011" i="5"/>
  <c r="T1011" i="5" s="1"/>
  <c r="B1012" i="5"/>
  <c r="T1012" i="5"/>
  <c r="B1013" i="5"/>
  <c r="T1013" i="5" s="1"/>
  <c r="B1014" i="5"/>
  <c r="T1014" i="5"/>
  <c r="B1015" i="5"/>
  <c r="T1015" i="5" s="1"/>
  <c r="B1016" i="5"/>
  <c r="T1016" i="5"/>
  <c r="B1017" i="5"/>
  <c r="T1017" i="5" s="1"/>
  <c r="B1018" i="5"/>
  <c r="T1018" i="5"/>
  <c r="B1019" i="5"/>
  <c r="T1019" i="5" s="1"/>
  <c r="B1020" i="5"/>
  <c r="T1020" i="5"/>
  <c r="B1021" i="5"/>
  <c r="T1021" i="5" s="1"/>
  <c r="B1022" i="5"/>
  <c r="T1022" i="5"/>
  <c r="B1023" i="5"/>
  <c r="T1023" i="5" s="1"/>
  <c r="B1024" i="5"/>
  <c r="T1024" i="5"/>
  <c r="B1025" i="5"/>
  <c r="T1025" i="5" s="1"/>
  <c r="B1026" i="5"/>
  <c r="AB1026" i="5" s="1"/>
  <c r="T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AB1037" i="5"/>
  <c r="B1038" i="5"/>
  <c r="AB1038" i="5" s="1"/>
  <c r="B1039" i="5"/>
  <c r="T1039" i="5" s="1"/>
  <c r="B1040" i="5"/>
  <c r="T1040" i="5" s="1"/>
  <c r="B1041" i="5"/>
  <c r="T1041" i="5" s="1"/>
  <c r="B1042" i="5"/>
  <c r="T1042" i="5"/>
  <c r="B1043" i="5"/>
  <c r="T1043" i="5" s="1"/>
  <c r="B1044" i="5"/>
  <c r="AB1044" i="5" s="1"/>
  <c r="T1044" i="5"/>
  <c r="B1045" i="5"/>
  <c r="T1045" i="5" s="1"/>
  <c r="B1046" i="5"/>
  <c r="T1046" i="5" s="1"/>
  <c r="B1047" i="5"/>
  <c r="T1047" i="5" s="1"/>
  <c r="B1048" i="5"/>
  <c r="T1048" i="5" s="1"/>
  <c r="B1049" i="5"/>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c r="B1081" i="5"/>
  <c r="T1081" i="5" s="1"/>
  <c r="B1082" i="5"/>
  <c r="T1082" i="5"/>
  <c r="B1083" i="5"/>
  <c r="AB1083" i="5" s="1"/>
  <c r="B1084" i="5"/>
  <c r="T1084" i="5" s="1"/>
  <c r="B1085" i="5"/>
  <c r="T1085" i="5" s="1"/>
  <c r="B1086" i="5"/>
  <c r="B1087" i="5"/>
  <c r="T1087" i="5"/>
  <c r="B1088" i="5"/>
  <c r="T1088" i="5" s="1"/>
  <c r="B1089" i="5"/>
  <c r="T1089" i="5"/>
  <c r="B1090" i="5"/>
  <c r="T1090" i="5" s="1"/>
  <c r="B1091" i="5"/>
  <c r="T1091" i="5"/>
  <c r="B1092" i="5"/>
  <c r="T1092" i="5" s="1"/>
  <c r="B1093" i="5"/>
  <c r="T1093" i="5"/>
  <c r="B1094" i="5"/>
  <c r="T1094" i="5" s="1"/>
  <c r="B1095" i="5"/>
  <c r="T1095" i="5"/>
  <c r="B1096" i="5"/>
  <c r="T1096" i="5" s="1"/>
  <c r="B1097" i="5"/>
  <c r="T1097" i="5"/>
  <c r="B1098" i="5"/>
  <c r="T1098" i="5" s="1"/>
  <c r="B1099" i="5"/>
  <c r="T1099" i="5"/>
  <c r="B1100" i="5"/>
  <c r="T1100" i="5" s="1"/>
  <c r="B1101" i="5"/>
  <c r="T1101" i="5"/>
  <c r="B1102" i="5"/>
  <c r="T1102" i="5" s="1"/>
  <c r="B1103" i="5"/>
  <c r="T1103" i="5"/>
  <c r="B1104" i="5"/>
  <c r="T1104" i="5" s="1"/>
  <c r="B1105" i="5"/>
  <c r="T1105" i="5"/>
  <c r="B1106" i="5"/>
  <c r="AB1106" i="5" s="1"/>
  <c r="B1107" i="5"/>
  <c r="T1107" i="5" s="1"/>
  <c r="B1108" i="5"/>
  <c r="T1108" i="5" s="1"/>
  <c r="B1109" i="5"/>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c r="B1121" i="5"/>
  <c r="T1121" i="5" s="1"/>
  <c r="B1122" i="5"/>
  <c r="T1122" i="5"/>
  <c r="B1123" i="5"/>
  <c r="T1123" i="5" s="1"/>
  <c r="B1124" i="5"/>
  <c r="T1124" i="5"/>
  <c r="B1125" i="5"/>
  <c r="AB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B1157" i="5"/>
  <c r="T1157" i="5"/>
  <c r="B1158" i="5"/>
  <c r="T1158" i="5" s="1"/>
  <c r="B1159" i="5"/>
  <c r="T1159" i="5"/>
  <c r="B1160" i="5"/>
  <c r="T1160" i="5" s="1"/>
  <c r="B1161" i="5"/>
  <c r="T1161" i="5"/>
  <c r="B1162" i="5"/>
  <c r="T1162" i="5" s="1"/>
  <c r="B1163" i="5"/>
  <c r="T1163" i="5"/>
  <c r="B1164" i="5"/>
  <c r="B1165" i="5"/>
  <c r="T1165" i="5" s="1"/>
  <c r="B1166" i="5"/>
  <c r="T1166" i="5" s="1"/>
  <c r="B1167" i="5"/>
  <c r="T1167" i="5" s="1"/>
  <c r="B1168" i="5"/>
  <c r="T1168" i="5"/>
  <c r="B1169" i="5"/>
  <c r="T1169" i="5" s="1"/>
  <c r="B1170" i="5"/>
  <c r="T1170" i="5" s="1"/>
  <c r="B1171" i="5"/>
  <c r="B1172" i="5"/>
  <c r="T1172" i="5"/>
  <c r="B1173" i="5"/>
  <c r="T1173" i="5" s="1"/>
  <c r="B1174" i="5"/>
  <c r="T1174" i="5"/>
  <c r="B1175" i="5"/>
  <c r="T1175" i="5" s="1"/>
  <c r="B1176" i="5"/>
  <c r="T1176" i="5" s="1"/>
  <c r="B1177" i="5"/>
  <c r="T1177" i="5" s="1"/>
  <c r="B1178" i="5"/>
  <c r="T1178" i="5"/>
  <c r="B1179" i="5"/>
  <c r="T1179" i="5" s="1"/>
  <c r="B1180" i="5"/>
  <c r="T1180" i="5"/>
  <c r="B1181" i="5"/>
  <c r="T1181" i="5" s="1"/>
  <c r="B1182" i="5"/>
  <c r="T1182" i="5"/>
  <c r="B1183" i="5"/>
  <c r="T1183" i="5" s="1"/>
  <c r="B1184" i="5"/>
  <c r="T1184" i="5" s="1"/>
  <c r="B1185" i="5"/>
  <c r="T1185" i="5" s="1"/>
  <c r="B1186" i="5"/>
  <c r="AB1186" i="5" s="1"/>
  <c r="T1186" i="5"/>
  <c r="B1187" i="5"/>
  <c r="T1187" i="5" s="1"/>
  <c r="B1188" i="5"/>
  <c r="T1188" i="5" s="1"/>
  <c r="B1189" i="5"/>
  <c r="T1189" i="5" s="1"/>
  <c r="B1190" i="5"/>
  <c r="T1190" i="5" s="1"/>
  <c r="B1191" i="5"/>
  <c r="T1191" i="5"/>
  <c r="B1192" i="5"/>
  <c r="T1192" i="5" s="1"/>
  <c r="B1193" i="5"/>
  <c r="T1193" i="5" s="1"/>
  <c r="B1194" i="5"/>
  <c r="T1194" i="5"/>
  <c r="B1195" i="5"/>
  <c r="T1195" i="5" s="1"/>
  <c r="B1196" i="5"/>
  <c r="AB1196" i="5" s="1"/>
  <c r="T1196" i="5"/>
  <c r="B1197" i="5"/>
  <c r="T1197" i="5" s="1"/>
  <c r="B1198" i="5"/>
  <c r="T1198" i="5" s="1"/>
  <c r="AB1198" i="5"/>
  <c r="B1199" i="5"/>
  <c r="T1199" i="5" s="1"/>
  <c r="B1200" i="5"/>
  <c r="T1200" i="5"/>
  <c r="B1201" i="5"/>
  <c r="T1201" i="5" s="1"/>
  <c r="B1202" i="5"/>
  <c r="T1202" i="5"/>
  <c r="B1203" i="5"/>
  <c r="T1203" i="5" s="1"/>
  <c r="B1204" i="5"/>
  <c r="T1204" i="5"/>
  <c r="B1205" i="5"/>
  <c r="B1206" i="5"/>
  <c r="T1206" i="5" s="1"/>
  <c r="B1207" i="5"/>
  <c r="T1207" i="5" s="1"/>
  <c r="B1208" i="5"/>
  <c r="T1208" i="5" s="1"/>
  <c r="B1209" i="5"/>
  <c r="T1209" i="5"/>
  <c r="B1210" i="5"/>
  <c r="T1210" i="5" s="1"/>
  <c r="B1211" i="5"/>
  <c r="T1211" i="5" s="1"/>
  <c r="B1212" i="5"/>
  <c r="T1212" i="5" s="1"/>
  <c r="B1213" i="5"/>
  <c r="T1213" i="5"/>
  <c r="B1214" i="5"/>
  <c r="T1214" i="5" s="1"/>
  <c r="B1215" i="5"/>
  <c r="T1215" i="5" s="1"/>
  <c r="B1216" i="5"/>
  <c r="T1216" i="5" s="1"/>
  <c r="B1217" i="5"/>
  <c r="T1217" i="5" s="1"/>
  <c r="B1218" i="5"/>
  <c r="T1218" i="5" s="1"/>
  <c r="B1219" i="5"/>
  <c r="T1219" i="5"/>
  <c r="B1220" i="5"/>
  <c r="T1220" i="5" s="1"/>
  <c r="B1221" i="5"/>
  <c r="T1221" i="5"/>
  <c r="B1222" i="5"/>
  <c r="T1222" i="5"/>
  <c r="B1223" i="5"/>
  <c r="T1223" i="5"/>
  <c r="B1224" i="5"/>
  <c r="AB1224" i="5" s="1"/>
  <c r="T1224" i="5"/>
  <c r="B1225" i="5"/>
  <c r="T1225" i="5" s="1"/>
  <c r="B1226" i="5"/>
  <c r="T1226" i="5" s="1"/>
  <c r="B1227" i="5"/>
  <c r="T1227" i="5" s="1"/>
  <c r="B1228" i="5"/>
  <c r="T1228" i="5"/>
  <c r="B1229" i="5"/>
  <c r="T1229" i="5" s="1"/>
  <c r="B1230" i="5"/>
  <c r="T1230" i="5" s="1"/>
  <c r="B1231" i="5"/>
  <c r="T1231" i="5" s="1"/>
  <c r="B1232" i="5"/>
  <c r="T1232" i="5"/>
  <c r="B1233" i="5"/>
  <c r="T1233" i="5" s="1"/>
  <c r="B1234" i="5"/>
  <c r="T1234" i="5" s="1"/>
  <c r="B1235" i="5"/>
  <c r="T1235" i="5" s="1"/>
  <c r="B1236" i="5"/>
  <c r="T1236" i="5"/>
  <c r="B1237" i="5"/>
  <c r="T1237" i="5" s="1"/>
  <c r="B1238" i="5"/>
  <c r="T1238" i="5" s="1"/>
  <c r="B1239" i="5"/>
  <c r="T1239" i="5" s="1"/>
  <c r="B1240" i="5"/>
  <c r="T1240" i="5" s="1"/>
  <c r="B1241" i="5"/>
  <c r="T1241" i="5" s="1"/>
  <c r="B1242" i="5"/>
  <c r="T1242" i="5" s="1"/>
  <c r="B1243" i="5"/>
  <c r="T1243" i="5" s="1"/>
  <c r="B1244" i="5"/>
  <c r="T1244" i="5"/>
  <c r="B1245" i="5"/>
  <c r="T1245" i="5" s="1"/>
  <c r="B1246" i="5"/>
  <c r="T1246" i="5" s="1"/>
  <c r="B1247" i="5"/>
  <c r="T1247" i="5" s="1"/>
  <c r="B1248" i="5"/>
  <c r="T1248" i="5"/>
  <c r="AB1248" i="5"/>
  <c r="B1249" i="5"/>
  <c r="S1249" i="5" s="1"/>
  <c r="T1249" i="5"/>
  <c r="B1250" i="5"/>
  <c r="T1250" i="5" s="1"/>
  <c r="B1251" i="5"/>
  <c r="T1251" i="5" s="1"/>
  <c r="B1252" i="5"/>
  <c r="T1252" i="5"/>
  <c r="B1253" i="5"/>
  <c r="T1253" i="5" s="1"/>
  <c r="B1254" i="5"/>
  <c r="T1254" i="5" s="1"/>
  <c r="B1255" i="5"/>
  <c r="T1255" i="5"/>
  <c r="B1256" i="5"/>
  <c r="T1256" i="5" s="1"/>
  <c r="B1257" i="5"/>
  <c r="T1257" i="5" s="1"/>
  <c r="B1258" i="5"/>
  <c r="T1258" i="5" s="1"/>
  <c r="B1259" i="5"/>
  <c r="T1259" i="5" s="1"/>
  <c r="B1260" i="5"/>
  <c r="T1260" i="5" s="1"/>
  <c r="B1261" i="5"/>
  <c r="T1261" i="5" s="1"/>
  <c r="B1262" i="5"/>
  <c r="T1262" i="5" s="1"/>
  <c r="B1263" i="5"/>
  <c r="T1263" i="5"/>
  <c r="B1264" i="5"/>
  <c r="T1264" i="5" s="1"/>
  <c r="B1265" i="5"/>
  <c r="T1265" i="5" s="1"/>
  <c r="B1266" i="5"/>
  <c r="T1266" i="5" s="1"/>
  <c r="B1267" i="5"/>
  <c r="T1267" i="5"/>
  <c r="B1268" i="5"/>
  <c r="T1268" i="5" s="1"/>
  <c r="B1269" i="5"/>
  <c r="T1269" i="5" s="1"/>
  <c r="B1270" i="5"/>
  <c r="T1270" i="5" s="1"/>
  <c r="B1271" i="5"/>
  <c r="T1271" i="5" s="1"/>
  <c r="B1272" i="5"/>
  <c r="AB1272" i="5" s="1"/>
  <c r="T1272" i="5"/>
  <c r="B1273" i="5"/>
  <c r="T1273" i="5"/>
  <c r="B1274" i="5"/>
  <c r="T1274" i="5"/>
  <c r="B1275" i="5"/>
  <c r="T1275" i="5"/>
  <c r="B1276" i="5"/>
  <c r="T1276" i="5" s="1"/>
  <c r="B1277" i="5"/>
  <c r="T1277" i="5" s="1"/>
  <c r="B1278" i="5"/>
  <c r="B1279" i="5"/>
  <c r="T1279" i="5" s="1"/>
  <c r="B1280" i="5"/>
  <c r="B1281" i="5"/>
  <c r="AB1281" i="5" s="1"/>
  <c r="T1281" i="5"/>
  <c r="B1282" i="5"/>
  <c r="T1282" i="5"/>
  <c r="B1283" i="5"/>
  <c r="T1283" i="5" s="1"/>
  <c r="B1284" i="5"/>
  <c r="T1284" i="5" s="1"/>
  <c r="B1285" i="5"/>
  <c r="B1286" i="5"/>
  <c r="T1286" i="5" s="1"/>
  <c r="B1287" i="5"/>
  <c r="T1287" i="5"/>
  <c r="B1288" i="5"/>
  <c r="AB1288" i="5" s="1"/>
  <c r="T1288" i="5"/>
  <c r="B1289" i="5"/>
  <c r="T1289" i="5"/>
  <c r="B1290" i="5"/>
  <c r="T1290" i="5" s="1"/>
  <c r="B1291" i="5"/>
  <c r="T1291" i="5" s="1"/>
  <c r="S1291" i="5"/>
  <c r="B1292" i="5"/>
  <c r="T1292" i="5" s="1"/>
  <c r="B1293" i="5"/>
  <c r="T1293" i="5"/>
  <c r="B1294" i="5"/>
  <c r="T1294" i="5" s="1"/>
  <c r="B1295" i="5"/>
  <c r="T1295" i="5" s="1"/>
  <c r="B1296" i="5"/>
  <c r="T1296" i="5"/>
  <c r="B1297" i="5"/>
  <c r="T1297" i="5" s="1"/>
  <c r="B1298" i="5"/>
  <c r="T1298" i="5" s="1"/>
  <c r="B1299" i="5"/>
  <c r="T1299" i="5" s="1"/>
  <c r="B1300" i="5"/>
  <c r="T1300" i="5" s="1"/>
  <c r="B1301" i="5"/>
  <c r="T1301" i="5"/>
  <c r="B1302" i="5"/>
  <c r="T1302" i="5" s="1"/>
  <c r="B1303" i="5"/>
  <c r="T1303" i="5" s="1"/>
  <c r="B1304" i="5"/>
  <c r="T1304" i="5"/>
  <c r="B1305" i="5"/>
  <c r="T1305" i="5" s="1"/>
  <c r="B1306" i="5"/>
  <c r="T1306" i="5" s="1"/>
  <c r="B1307" i="5"/>
  <c r="T1307" i="5" s="1"/>
  <c r="B1308" i="5"/>
  <c r="T1308" i="5" s="1"/>
  <c r="B1309" i="5"/>
  <c r="T1309" i="5"/>
  <c r="B1310" i="5"/>
  <c r="T1310" i="5" s="1"/>
  <c r="B1311" i="5"/>
  <c r="T1311" i="5" s="1"/>
  <c r="B1312" i="5"/>
  <c r="T1312" i="5"/>
  <c r="AB1312" i="5"/>
  <c r="B1313" i="5"/>
  <c r="T1313" i="5"/>
  <c r="B1314" i="5"/>
  <c r="T1314" i="5"/>
  <c r="B1315" i="5"/>
  <c r="T1315" i="5" s="1"/>
  <c r="B1316" i="5"/>
  <c r="T1316" i="5" s="1"/>
  <c r="B1317" i="5"/>
  <c r="T1317" i="5"/>
  <c r="B1318" i="5"/>
  <c r="T1318" i="5"/>
  <c r="B1319" i="5"/>
  <c r="T1319" i="5" s="1"/>
  <c r="B1320" i="5"/>
  <c r="T1320" i="5" s="1"/>
  <c r="B1321" i="5"/>
  <c r="T1321" i="5"/>
  <c r="B1322" i="5"/>
  <c r="T1322" i="5"/>
  <c r="B1323" i="5"/>
  <c r="T1323" i="5" s="1"/>
  <c r="AB1323" i="5"/>
  <c r="B1324" i="5"/>
  <c r="AB1324" i="5" s="1"/>
  <c r="T1324" i="5"/>
  <c r="B1325" i="5"/>
  <c r="T1325" i="5"/>
  <c r="B1326" i="5"/>
  <c r="T1326" i="5" s="1"/>
  <c r="B1327" i="5"/>
  <c r="T1327" i="5" s="1"/>
  <c r="B1328" i="5"/>
  <c r="T1328" i="5"/>
  <c r="B1329" i="5"/>
  <c r="T1329" i="5" s="1"/>
  <c r="B1330" i="5"/>
  <c r="T1330" i="5" s="1"/>
  <c r="B1331" i="5"/>
  <c r="T1331" i="5" s="1"/>
  <c r="B1332" i="5"/>
  <c r="T1332" i="5" s="1"/>
  <c r="B1333" i="5"/>
  <c r="T1333" i="5"/>
  <c r="AB1333" i="5"/>
  <c r="B1334" i="5"/>
  <c r="T1334" i="5"/>
  <c r="B1335" i="5"/>
  <c r="T1335" i="5"/>
  <c r="B1336" i="5"/>
  <c r="T1336" i="5" s="1"/>
  <c r="B1337" i="5"/>
  <c r="T1337" i="5" s="1"/>
  <c r="B1338" i="5"/>
  <c r="T1338" i="5"/>
  <c r="B1339" i="5"/>
  <c r="T1339" i="5"/>
  <c r="B1340" i="5"/>
  <c r="T1340" i="5" s="1"/>
  <c r="B1341" i="5"/>
  <c r="T1341" i="5" s="1"/>
  <c r="B1342" i="5"/>
  <c r="T1342" i="5"/>
  <c r="B1343" i="5"/>
  <c r="T1343" i="5"/>
  <c r="B1344" i="5"/>
  <c r="T1344" i="5" s="1"/>
  <c r="B1345" i="5"/>
  <c r="T1345" i="5" s="1"/>
  <c r="B1346" i="5"/>
  <c r="T1346" i="5"/>
  <c r="B1347" i="5"/>
  <c r="T1347" i="5"/>
  <c r="B1348" i="5"/>
  <c r="T1348" i="5" s="1"/>
  <c r="B1349" i="5"/>
  <c r="T1349" i="5" s="1"/>
  <c r="B1350" i="5"/>
  <c r="T1350" i="5"/>
  <c r="B1351" i="5"/>
  <c r="T1351" i="5"/>
  <c r="B1352" i="5"/>
  <c r="T1352" i="5" s="1"/>
  <c r="B1353" i="5"/>
  <c r="B1354" i="5"/>
  <c r="T1354" i="5" s="1"/>
  <c r="AB1354" i="5"/>
  <c r="B1355" i="5"/>
  <c r="T1355" i="5" s="1"/>
  <c r="B1356" i="5"/>
  <c r="T1356" i="5" s="1"/>
  <c r="B1357" i="5"/>
  <c r="T1357" i="5"/>
  <c r="B1358" i="5"/>
  <c r="T1358" i="5"/>
  <c r="B1359" i="5"/>
  <c r="T1359" i="5" s="1"/>
  <c r="B1360" i="5"/>
  <c r="T1360" i="5" s="1"/>
  <c r="B1361" i="5"/>
  <c r="T1361" i="5"/>
  <c r="B1362" i="5"/>
  <c r="T1362" i="5"/>
  <c r="B1363" i="5"/>
  <c r="T1363" i="5" s="1"/>
  <c r="B1364" i="5"/>
  <c r="T1364" i="5" s="1"/>
  <c r="B1365" i="5"/>
  <c r="AB1365" i="5" s="1"/>
  <c r="T1365" i="5"/>
  <c r="B1366" i="5"/>
  <c r="T1366" i="5"/>
  <c r="B1367" i="5"/>
  <c r="T1367" i="5" s="1"/>
  <c r="B1368" i="5"/>
  <c r="T1368" i="5" s="1"/>
  <c r="B1369" i="5"/>
  <c r="T1369" i="5" s="1"/>
  <c r="B1370" i="5"/>
  <c r="T1370" i="5" s="1"/>
  <c r="B1371" i="5"/>
  <c r="T1371" i="5"/>
  <c r="B1372" i="5"/>
  <c r="T1372" i="5" s="1"/>
  <c r="B1373" i="5"/>
  <c r="T1373" i="5" s="1"/>
  <c r="B1374" i="5"/>
  <c r="T1374" i="5"/>
  <c r="B1375" i="5"/>
  <c r="T1375" i="5" s="1"/>
  <c r="B1376" i="5"/>
  <c r="T1376" i="5" s="1"/>
  <c r="B1377" i="5"/>
  <c r="T1377" i="5" s="1"/>
  <c r="B1378" i="5"/>
  <c r="T1378" i="5" s="1"/>
  <c r="B1379" i="5"/>
  <c r="T1379" i="5"/>
  <c r="B1380" i="5"/>
  <c r="T1380" i="5" s="1"/>
  <c r="B1381" i="5"/>
  <c r="T1381" i="5" s="1"/>
  <c r="AB1381" i="5"/>
  <c r="B1382" i="5"/>
  <c r="T1382" i="5" s="1"/>
  <c r="B1383" i="5"/>
  <c r="T1383" i="5" s="1"/>
  <c r="B1384" i="5"/>
  <c r="T1384" i="5"/>
  <c r="B1385" i="5"/>
  <c r="T1385" i="5"/>
  <c r="B1386" i="5"/>
  <c r="T1386" i="5" s="1"/>
  <c r="B1387" i="5"/>
  <c r="T1387" i="5" s="1"/>
  <c r="B1388" i="5"/>
  <c r="T1388" i="5"/>
  <c r="B1389" i="5"/>
  <c r="T1389" i="5"/>
  <c r="AB1389" i="5"/>
  <c r="B1390" i="5"/>
  <c r="T1390" i="5" s="1"/>
  <c r="B1391" i="5"/>
  <c r="T1391" i="5" s="1"/>
  <c r="B1392" i="5"/>
  <c r="T1392" i="5" s="1"/>
  <c r="B1393" i="5"/>
  <c r="T1393" i="5" s="1"/>
  <c r="B1394" i="5"/>
  <c r="T1394" i="5"/>
  <c r="B1395" i="5"/>
  <c r="T1395" i="5" s="1"/>
  <c r="B1396" i="5"/>
  <c r="T1396" i="5" s="1"/>
  <c r="B1397" i="5"/>
  <c r="T1397" i="5"/>
  <c r="B1398" i="5"/>
  <c r="T1398" i="5" s="1"/>
  <c r="B1399" i="5"/>
  <c r="T1399" i="5" s="1"/>
  <c r="B1400" i="5"/>
  <c r="T1400" i="5" s="1"/>
  <c r="B1401" i="5"/>
  <c r="T1401" i="5" s="1"/>
  <c r="B1402" i="5"/>
  <c r="T1402" i="5"/>
  <c r="B1403" i="5"/>
  <c r="T1403" i="5" s="1"/>
  <c r="B1404" i="5"/>
  <c r="T1404" i="5" s="1"/>
  <c r="AB1404" i="5"/>
  <c r="B1405" i="5"/>
  <c r="T1405" i="5" s="1"/>
  <c r="B1406" i="5"/>
  <c r="T1406" i="5" s="1"/>
  <c r="B1407" i="5"/>
  <c r="T1407" i="5"/>
  <c r="B1408" i="5"/>
  <c r="T1408" i="5"/>
  <c r="B1409" i="5"/>
  <c r="T1409" i="5" s="1"/>
  <c r="B1410" i="5"/>
  <c r="B1411" i="5"/>
  <c r="T1411" i="5" s="1"/>
  <c r="B1412" i="5"/>
  <c r="T1412" i="5" s="1"/>
  <c r="B1413" i="5"/>
  <c r="T1413" i="5"/>
  <c r="B1414" i="5"/>
  <c r="T1414" i="5" s="1"/>
  <c r="B1415" i="5"/>
  <c r="T1415" i="5" s="1"/>
  <c r="B1416" i="5"/>
  <c r="T1416" i="5"/>
  <c r="B1417" i="5"/>
  <c r="T1417" i="5" s="1"/>
  <c r="B1418" i="5"/>
  <c r="T1418" i="5" s="1"/>
  <c r="B1419" i="5"/>
  <c r="B1420" i="5"/>
  <c r="T1420" i="5" s="1"/>
  <c r="B1421" i="5"/>
  <c r="AB1421" i="5" s="1"/>
  <c r="T1421" i="5"/>
  <c r="B1422" i="5"/>
  <c r="T1422" i="5"/>
  <c r="AB1422" i="5"/>
  <c r="B1423" i="5"/>
  <c r="AB1423" i="5" s="1"/>
  <c r="T1423" i="5"/>
  <c r="B1424" i="5"/>
  <c r="T1424" i="5" s="1"/>
  <c r="B1425" i="5"/>
  <c r="T1425" i="5" s="1"/>
  <c r="B1426" i="5"/>
  <c r="T1426" i="5"/>
  <c r="B1427" i="5"/>
  <c r="T1427" i="5" s="1"/>
  <c r="B1428" i="5"/>
  <c r="T1428" i="5" s="1"/>
  <c r="B1429" i="5"/>
  <c r="T1429" i="5"/>
  <c r="AB1429" i="5"/>
  <c r="B1430" i="5"/>
  <c r="T1430" i="5"/>
  <c r="B1431" i="5"/>
  <c r="T1431" i="5"/>
  <c r="B1432" i="5"/>
  <c r="T1432" i="5" s="1"/>
  <c r="B1433" i="5"/>
  <c r="T1433" i="5" s="1"/>
  <c r="B1434" i="5"/>
  <c r="T1434" i="5"/>
  <c r="B1435" i="5"/>
  <c r="T1435" i="5"/>
  <c r="B1436" i="5"/>
  <c r="T1436" i="5" s="1"/>
  <c r="B1437" i="5"/>
  <c r="T1437" i="5" s="1"/>
  <c r="B1438" i="5"/>
  <c r="T1438" i="5"/>
  <c r="B1439" i="5"/>
  <c r="T1439" i="5"/>
  <c r="B1440" i="5"/>
  <c r="T1440" i="5" s="1"/>
  <c r="B1441" i="5"/>
  <c r="T1441" i="5" s="1"/>
  <c r="B1442" i="5"/>
  <c r="T1442" i="5"/>
  <c r="B1443" i="5"/>
  <c r="T1443" i="5"/>
  <c r="B1444" i="5"/>
  <c r="T1444" i="5" s="1"/>
  <c r="B1445" i="5"/>
  <c r="T1445" i="5" s="1"/>
  <c r="B1446" i="5"/>
  <c r="T1446" i="5"/>
  <c r="B1447" i="5"/>
  <c r="T1447" i="5"/>
  <c r="B1448" i="5"/>
  <c r="T1448" i="5" s="1"/>
  <c r="B1449" i="5"/>
  <c r="T1449" i="5" s="1"/>
  <c r="B1450" i="5"/>
  <c r="T1450" i="5"/>
  <c r="B1451" i="5"/>
  <c r="T1451" i="5"/>
  <c r="B1452" i="5"/>
  <c r="T1452" i="5" s="1"/>
  <c r="B1453" i="5"/>
  <c r="T1453" i="5" s="1"/>
  <c r="B1454" i="5"/>
  <c r="T1454" i="5"/>
  <c r="B1455" i="5"/>
  <c r="T1455" i="5"/>
  <c r="B1456" i="5"/>
  <c r="T1456" i="5" s="1"/>
  <c r="B1457" i="5"/>
  <c r="T1457" i="5" s="1"/>
  <c r="B1458" i="5"/>
  <c r="T1458" i="5"/>
  <c r="B1459" i="5"/>
  <c r="T1459" i="5"/>
  <c r="B1460" i="5"/>
  <c r="T1460" i="5" s="1"/>
  <c r="B1461" i="5"/>
  <c r="T1461" i="5" s="1"/>
  <c r="B1462" i="5"/>
  <c r="T1462" i="5"/>
  <c r="B1463" i="5"/>
  <c r="T1463" i="5"/>
  <c r="B1464" i="5"/>
  <c r="T1464" i="5" s="1"/>
  <c r="B1465" i="5"/>
  <c r="T1465" i="5" s="1"/>
  <c r="B1466" i="5"/>
  <c r="T1466" i="5"/>
  <c r="B1467" i="5"/>
  <c r="T1467" i="5"/>
  <c r="B1468" i="5"/>
  <c r="T1468" i="5" s="1"/>
  <c r="B1469" i="5"/>
  <c r="T1469" i="5" s="1"/>
  <c r="B1470" i="5"/>
  <c r="AB1470" i="5" s="1"/>
  <c r="T1470" i="5"/>
  <c r="B1471" i="5"/>
  <c r="T1471" i="5" s="1"/>
  <c r="B1472" i="5"/>
  <c r="T1472" i="5" s="1"/>
  <c r="B1473" i="5"/>
  <c r="T1473" i="5"/>
  <c r="S1473" i="5"/>
  <c r="B1474" i="5"/>
  <c r="T1474" i="5"/>
  <c r="B1475" i="5"/>
  <c r="T1475" i="5" s="1"/>
  <c r="B1476" i="5"/>
  <c r="T1476" i="5" s="1"/>
  <c r="B1477" i="5"/>
  <c r="T1477" i="5"/>
  <c r="B1478" i="5"/>
  <c r="T1478" i="5"/>
  <c r="B1479" i="5"/>
  <c r="T1479" i="5" s="1"/>
  <c r="B1480" i="5"/>
  <c r="T1480" i="5" s="1"/>
  <c r="B1481" i="5"/>
  <c r="T1481" i="5"/>
  <c r="B1482" i="5"/>
  <c r="T1482" i="5"/>
  <c r="B1483" i="5"/>
  <c r="T1483" i="5" s="1"/>
  <c r="B1484" i="5"/>
  <c r="T1484" i="5" s="1"/>
  <c r="B1485" i="5"/>
  <c r="T1485" i="5"/>
  <c r="B1486" i="5"/>
  <c r="AB1486" i="5" s="1"/>
  <c r="T1486" i="5"/>
  <c r="B1487" i="5"/>
  <c r="T1487" i="5"/>
  <c r="B1488" i="5"/>
  <c r="T1488" i="5"/>
  <c r="B1489" i="5"/>
  <c r="T1489" i="5" s="1"/>
  <c r="B1490" i="5"/>
  <c r="T1490" i="5" s="1"/>
  <c r="B1491" i="5"/>
  <c r="T1491" i="5"/>
  <c r="B1492" i="5"/>
  <c r="T1492" i="5"/>
  <c r="B1493" i="5"/>
  <c r="T1493" i="5" s="1"/>
  <c r="B1494" i="5"/>
  <c r="B1495" i="5"/>
  <c r="T1495" i="5" s="1"/>
  <c r="B1496" i="5"/>
  <c r="T1496" i="5"/>
  <c r="B1497" i="5"/>
  <c r="T1497" i="5" s="1"/>
  <c r="B1498" i="5"/>
  <c r="T1498" i="5" s="1"/>
  <c r="B1499" i="5"/>
  <c r="T1499" i="5"/>
  <c r="B1500" i="5"/>
  <c r="T1500" i="5"/>
  <c r="B1501" i="5"/>
  <c r="T1501" i="5" s="1"/>
  <c r="B1502" i="5"/>
  <c r="T1502" i="5" s="1"/>
  <c r="B1503" i="5"/>
  <c r="T1503" i="5"/>
  <c r="B1504" i="5"/>
  <c r="T1504" i="5"/>
  <c r="B1505" i="5"/>
  <c r="T1505" i="5" s="1"/>
  <c r="B1506" i="5"/>
  <c r="T1506" i="5" s="1"/>
  <c r="B1507" i="5"/>
  <c r="T1507" i="5"/>
  <c r="B1508" i="5"/>
  <c r="T1508" i="5" s="1"/>
  <c r="B1509" i="5"/>
  <c r="T1509" i="5" s="1"/>
  <c r="B1510" i="5"/>
  <c r="B1511" i="5"/>
  <c r="T1511" i="5" s="1"/>
  <c r="B1512" i="5"/>
  <c r="AB1512" i="5" s="1"/>
  <c r="T1512" i="5"/>
  <c r="B1513" i="5"/>
  <c r="T1513" i="5"/>
  <c r="B1514" i="5"/>
  <c r="T1514" i="5" s="1"/>
  <c r="B1515" i="5"/>
  <c r="T1515" i="5" s="1"/>
  <c r="B1516" i="5"/>
  <c r="T1516" i="5"/>
  <c r="B1517" i="5"/>
  <c r="T1517" i="5" s="1"/>
  <c r="B1518" i="5"/>
  <c r="T1518" i="5" s="1"/>
  <c r="B1519" i="5"/>
  <c r="T1519" i="5" s="1"/>
  <c r="AB1519" i="5"/>
  <c r="B1520" i="5"/>
  <c r="T1520" i="5" s="1"/>
  <c r="B1521" i="5"/>
  <c r="T1521" i="5" s="1"/>
  <c r="B1522" i="5"/>
  <c r="T1522" i="5"/>
  <c r="B1523" i="5"/>
  <c r="T1523" i="5" s="1"/>
  <c r="B1524" i="5"/>
  <c r="T1524" i="5" s="1"/>
  <c r="B1525" i="5"/>
  <c r="T1525" i="5" s="1"/>
  <c r="B1526" i="5"/>
  <c r="T1526" i="5" s="1"/>
  <c r="B1527" i="5"/>
  <c r="T1527" i="5"/>
  <c r="B1528" i="5"/>
  <c r="T1528" i="5" s="1"/>
  <c r="B1529" i="5"/>
  <c r="T1529" i="5" s="1"/>
  <c r="B1530" i="5"/>
  <c r="T1530" i="5"/>
  <c r="B1531" i="5"/>
  <c r="T1531" i="5" s="1"/>
  <c r="B1532" i="5"/>
  <c r="T1532" i="5" s="1"/>
  <c r="AB1532" i="5"/>
  <c r="B1533" i="5"/>
  <c r="B1534" i="5"/>
  <c r="T1534" i="5"/>
  <c r="B1535" i="5"/>
  <c r="T1535" i="5" s="1"/>
  <c r="B1536" i="5"/>
  <c r="T1536" i="5" s="1"/>
  <c r="B1537" i="5"/>
  <c r="T1537" i="5" s="1"/>
  <c r="B1538" i="5"/>
  <c r="T1538" i="5" s="1"/>
  <c r="B1539" i="5"/>
  <c r="T1539" i="5"/>
  <c r="B1540" i="5"/>
  <c r="T1540" i="5" s="1"/>
  <c r="B1541" i="5"/>
  <c r="T1541" i="5" s="1"/>
  <c r="B1542" i="5"/>
  <c r="T1542" i="5"/>
  <c r="B1543" i="5"/>
  <c r="T1543" i="5" s="1"/>
  <c r="B1544" i="5"/>
  <c r="T1544" i="5"/>
  <c r="B1545" i="5"/>
  <c r="T1545" i="5" s="1"/>
  <c r="B1546" i="5"/>
  <c r="T1546" i="5" s="1"/>
  <c r="AB1546" i="5"/>
  <c r="B1547" i="5"/>
  <c r="T1547" i="5" s="1"/>
  <c r="B1548" i="5"/>
  <c r="B1549" i="5"/>
  <c r="T1549" i="5" s="1"/>
  <c r="B1550" i="5"/>
  <c r="T1550" i="5" s="1"/>
  <c r="B1551" i="5"/>
  <c r="T1551" i="5" s="1"/>
  <c r="B1552" i="5"/>
  <c r="T1552" i="5"/>
  <c r="B1553" i="5"/>
  <c r="T1553" i="5" s="1"/>
  <c r="B1554" i="5"/>
  <c r="T1554" i="5" s="1"/>
  <c r="B1555" i="5"/>
  <c r="T1555" i="5"/>
  <c r="B1556" i="5"/>
  <c r="T1556" i="5" s="1"/>
  <c r="B1557" i="5"/>
  <c r="T1557" i="5" s="1"/>
  <c r="B1558" i="5"/>
  <c r="T1558" i="5" s="1"/>
  <c r="B1559" i="5"/>
  <c r="T1559" i="5" s="1"/>
  <c r="B1560" i="5"/>
  <c r="T1560" i="5"/>
  <c r="B1561" i="5"/>
  <c r="T1561" i="5" s="1"/>
  <c r="B1562" i="5"/>
  <c r="T1562" i="5" s="1"/>
  <c r="AB1562" i="5"/>
  <c r="B1563" i="5"/>
  <c r="T1563" i="5" s="1"/>
  <c r="B1564" i="5"/>
  <c r="T1564" i="5" s="1"/>
  <c r="B1565" i="5"/>
  <c r="T1565" i="5"/>
  <c r="B1566" i="5"/>
  <c r="T1566" i="5"/>
  <c r="B1567" i="5"/>
  <c r="T1567" i="5" s="1"/>
  <c r="B1568" i="5"/>
  <c r="T1568" i="5" s="1"/>
  <c r="B1569" i="5"/>
  <c r="T1569" i="5"/>
  <c r="B1570" i="5"/>
  <c r="T1570" i="5"/>
  <c r="B1571" i="5"/>
  <c r="T1571" i="5" s="1"/>
  <c r="B1572" i="5"/>
  <c r="T1572" i="5" s="1"/>
  <c r="B1573" i="5"/>
  <c r="T1573" i="5"/>
  <c r="B1574" i="5"/>
  <c r="T1574" i="5"/>
  <c r="B1575" i="5"/>
  <c r="T1575" i="5" s="1"/>
  <c r="B1576" i="5"/>
  <c r="T1576" i="5" s="1"/>
  <c r="B1577" i="5"/>
  <c r="T1577" i="5"/>
  <c r="B1578" i="5"/>
  <c r="T1578" i="5"/>
  <c r="B1579" i="5"/>
  <c r="T1579" i="5" s="1"/>
  <c r="B1580" i="5"/>
  <c r="T1580" i="5" s="1"/>
  <c r="B1581" i="5"/>
  <c r="T1581" i="5"/>
  <c r="B1582" i="5"/>
  <c r="T1582" i="5"/>
  <c r="B1583" i="5"/>
  <c r="T1583" i="5" s="1"/>
  <c r="B1584" i="5"/>
  <c r="T1584" i="5" s="1"/>
  <c r="B1585" i="5"/>
  <c r="T1585" i="5"/>
  <c r="B1586" i="5"/>
  <c r="T1586" i="5"/>
  <c r="B1587" i="5"/>
  <c r="B1588" i="5"/>
  <c r="T1588" i="5" s="1"/>
  <c r="B1589" i="5"/>
  <c r="T1589" i="5" s="1"/>
  <c r="B1590" i="5"/>
  <c r="T1590" i="5" s="1"/>
  <c r="B1591" i="5"/>
  <c r="T1591" i="5" s="1"/>
  <c r="B1592" i="5"/>
  <c r="T1592" i="5"/>
  <c r="B1593" i="5"/>
  <c r="T1593" i="5" s="1"/>
  <c r="B1594" i="5"/>
  <c r="T1594" i="5" s="1"/>
  <c r="B1595" i="5"/>
  <c r="T1595" i="5"/>
  <c r="B1596" i="5"/>
  <c r="T1596" i="5" s="1"/>
  <c r="B1597" i="5"/>
  <c r="T1597" i="5" s="1"/>
  <c r="B1598" i="5"/>
  <c r="T1598" i="5" s="1"/>
  <c r="B1599" i="5"/>
  <c r="T1599" i="5" s="1"/>
  <c r="B1600" i="5"/>
  <c r="T1600" i="5"/>
  <c r="B1601" i="5"/>
  <c r="T1601" i="5" s="1"/>
  <c r="B1602" i="5"/>
  <c r="T1602" i="5" s="1"/>
  <c r="B1603" i="5"/>
  <c r="T1603" i="5"/>
  <c r="B1604" i="5"/>
  <c r="T1604" i="5" s="1"/>
  <c r="B1605" i="5"/>
  <c r="T1605" i="5" s="1"/>
  <c r="B1606" i="5"/>
  <c r="T1606" i="5" s="1"/>
  <c r="B1607" i="5"/>
  <c r="T1607" i="5" s="1"/>
  <c r="B1608" i="5"/>
  <c r="T1608" i="5"/>
  <c r="B1609" i="5"/>
  <c r="T1609" i="5" s="1"/>
  <c r="B1610" i="5"/>
  <c r="T1610" i="5" s="1"/>
  <c r="B1611" i="5"/>
  <c r="T1611" i="5"/>
  <c r="B1612" i="5"/>
  <c r="AB1612" i="5" s="1"/>
  <c r="B1613" i="5"/>
  <c r="T1613" i="5"/>
  <c r="B1614" i="5"/>
  <c r="T1614" i="5" s="1"/>
  <c r="B1615" i="5"/>
  <c r="T1615" i="5" s="1"/>
  <c r="AB1615" i="5"/>
  <c r="B1616" i="5"/>
  <c r="T1616" i="5" s="1"/>
  <c r="B1617" i="5"/>
  <c r="T1617" i="5" s="1"/>
  <c r="B1618" i="5"/>
  <c r="T1618" i="5"/>
  <c r="B1619" i="5"/>
  <c r="T1619" i="5" s="1"/>
  <c r="B1620" i="5"/>
  <c r="T1620" i="5" s="1"/>
  <c r="B1621" i="5"/>
  <c r="T1621" i="5" s="1"/>
  <c r="B1622" i="5"/>
  <c r="T1622" i="5" s="1"/>
  <c r="B1623" i="5"/>
  <c r="T1623" i="5"/>
  <c r="B1624" i="5"/>
  <c r="T1624" i="5" s="1"/>
  <c r="B1625" i="5"/>
  <c r="T1625" i="5" s="1"/>
  <c r="B1626" i="5"/>
  <c r="AB1626" i="5" s="1"/>
  <c r="T1626" i="5"/>
  <c r="B1627" i="5"/>
  <c r="T1627" i="5" s="1"/>
  <c r="B1628" i="5"/>
  <c r="T1628" i="5"/>
  <c r="B1629" i="5"/>
  <c r="T1629" i="5"/>
  <c r="B1630" i="5"/>
  <c r="T1630" i="5" s="1"/>
  <c r="B1631" i="5"/>
  <c r="T1631" i="5" s="1"/>
  <c r="B1632" i="5"/>
  <c r="T1632" i="5"/>
  <c r="B1633" i="5"/>
  <c r="T1633" i="5"/>
  <c r="B1634" i="5"/>
  <c r="T1634" i="5" s="1"/>
  <c r="B1635" i="5"/>
  <c r="T1635" i="5" s="1"/>
  <c r="B1636" i="5"/>
  <c r="T1636" i="5"/>
  <c r="B1637" i="5"/>
  <c r="T1637" i="5"/>
  <c r="B1638" i="5"/>
  <c r="T1638" i="5" s="1"/>
  <c r="B1639" i="5"/>
  <c r="T1639" i="5" s="1"/>
  <c r="B1640" i="5"/>
  <c r="T1640" i="5"/>
  <c r="B1641" i="5"/>
  <c r="T1641" i="5"/>
  <c r="B1642" i="5"/>
  <c r="T1642" i="5" s="1"/>
  <c r="B1643" i="5"/>
  <c r="T1643" i="5" s="1"/>
  <c r="B1644" i="5"/>
  <c r="T1644" i="5"/>
  <c r="B1645" i="5"/>
  <c r="T1645" i="5"/>
  <c r="B1646" i="5"/>
  <c r="T1646" i="5" s="1"/>
  <c r="B1647" i="5"/>
  <c r="T1647" i="5" s="1"/>
  <c r="B1648" i="5"/>
  <c r="T1648" i="5"/>
  <c r="B1649" i="5"/>
  <c r="T1649" i="5"/>
  <c r="B1650" i="5"/>
  <c r="T1650" i="5" s="1"/>
  <c r="B1651" i="5"/>
  <c r="B1652" i="5"/>
  <c r="T1652" i="5"/>
  <c r="B1653" i="5"/>
  <c r="T1653" i="5"/>
  <c r="B1654" i="5"/>
  <c r="T1654" i="5" s="1"/>
  <c r="B1655" i="5"/>
  <c r="T1655" i="5" s="1"/>
  <c r="B1656" i="5"/>
  <c r="AB1656" i="5" s="1"/>
  <c r="T1656" i="5"/>
  <c r="B1657" i="5"/>
  <c r="T1657" i="5"/>
  <c r="B1658" i="5"/>
  <c r="T1658" i="5" s="1"/>
  <c r="B1659" i="5"/>
  <c r="T1659" i="5" s="1"/>
  <c r="B1660" i="5"/>
  <c r="T1660" i="5" s="1"/>
  <c r="B1661" i="5"/>
  <c r="T1661" i="5" s="1"/>
  <c r="B1662" i="5"/>
  <c r="T1662" i="5"/>
  <c r="B1663" i="5"/>
  <c r="T1663" i="5" s="1"/>
  <c r="B1664" i="5"/>
  <c r="T1664" i="5" s="1"/>
  <c r="B1665" i="5"/>
  <c r="T1665" i="5"/>
  <c r="B1666" i="5"/>
  <c r="T1666" i="5" s="1"/>
  <c r="B1667" i="5"/>
  <c r="T1667" i="5" s="1"/>
  <c r="B1668" i="5"/>
  <c r="T1668" i="5" s="1"/>
  <c r="B1669" i="5"/>
  <c r="T1669" i="5" s="1"/>
  <c r="B1670" i="5"/>
  <c r="T1670" i="5"/>
  <c r="B1671" i="5"/>
  <c r="T1671" i="5" s="1"/>
  <c r="B1672" i="5"/>
  <c r="T1672" i="5" s="1"/>
  <c r="B1673" i="5"/>
  <c r="T1673" i="5"/>
  <c r="B1674" i="5"/>
  <c r="T1674" i="5" s="1"/>
  <c r="B1675" i="5"/>
  <c r="T1675" i="5" s="1"/>
  <c r="B1676" i="5"/>
  <c r="T1676" i="5" s="1"/>
  <c r="B1677" i="5"/>
  <c r="T1677" i="5" s="1"/>
  <c r="B1678" i="5"/>
  <c r="T1678" i="5"/>
  <c r="B1679" i="5"/>
  <c r="T1679" i="5" s="1"/>
  <c r="B1680" i="5"/>
  <c r="T1680" i="5" s="1"/>
  <c r="B1681" i="5"/>
  <c r="T1681" i="5"/>
  <c r="B1682" i="5"/>
  <c r="T1682" i="5" s="1"/>
  <c r="B1683" i="5"/>
  <c r="T1683" i="5" s="1"/>
  <c r="B1684" i="5"/>
  <c r="T1684" i="5" s="1"/>
  <c r="AB1684" i="5"/>
  <c r="B1685" i="5"/>
  <c r="T1685" i="5" s="1"/>
  <c r="B1686" i="5"/>
  <c r="T1686" i="5" s="1"/>
  <c r="B1687" i="5"/>
  <c r="T1687" i="5"/>
  <c r="B1688" i="5"/>
  <c r="T1688" i="5"/>
  <c r="B1689" i="5"/>
  <c r="T1689" i="5" s="1"/>
  <c r="B1690" i="5"/>
  <c r="T1690" i="5" s="1"/>
  <c r="B1691" i="5"/>
  <c r="T1691" i="5"/>
  <c r="B1692" i="5"/>
  <c r="AB1692" i="5" s="1"/>
  <c r="T1692" i="5"/>
  <c r="B1693" i="5"/>
  <c r="T1693" i="5"/>
  <c r="B1694" i="5"/>
  <c r="T1694" i="5" s="1"/>
  <c r="B1695" i="5"/>
  <c r="T1695" i="5" s="1"/>
  <c r="B1696" i="5"/>
  <c r="T1696" i="5" s="1"/>
  <c r="B1697" i="5"/>
  <c r="T1697" i="5"/>
  <c r="B1698" i="5"/>
  <c r="T1698" i="5" s="1"/>
  <c r="B1699" i="5"/>
  <c r="T1699" i="5" s="1"/>
  <c r="B1700" i="5"/>
  <c r="T1700" i="5"/>
  <c r="B1701" i="5"/>
  <c r="T1701" i="5"/>
  <c r="B1702" i="5"/>
  <c r="T1702" i="5" s="1"/>
  <c r="B1703" i="5"/>
  <c r="T1703" i="5" s="1"/>
  <c r="B1704" i="5"/>
  <c r="T1704" i="5"/>
  <c r="B1705" i="5"/>
  <c r="T1705" i="5"/>
  <c r="B1706" i="5"/>
  <c r="T1706" i="5" s="1"/>
  <c r="B1707" i="5"/>
  <c r="T1707" i="5" s="1"/>
  <c r="B1708" i="5"/>
  <c r="B1709" i="5"/>
  <c r="T1709" i="5" s="1"/>
  <c r="B1710" i="5"/>
  <c r="T1710" i="5" s="1"/>
  <c r="B1711" i="5"/>
  <c r="B1712" i="5"/>
  <c r="T1712" i="5" s="1"/>
  <c r="B1713" i="5"/>
  <c r="T1713" i="5" s="1"/>
  <c r="B1714" i="5"/>
  <c r="T1714" i="5"/>
  <c r="B1715" i="5"/>
  <c r="T1715" i="5" s="1"/>
  <c r="B1716" i="5"/>
  <c r="T1716" i="5" s="1"/>
  <c r="B1717" i="5"/>
  <c r="T1717" i="5" s="1"/>
  <c r="B1718" i="5"/>
  <c r="T1718" i="5"/>
  <c r="B1719" i="5"/>
  <c r="T1719" i="5" s="1"/>
  <c r="B1720" i="5"/>
  <c r="T1720" i="5" s="1"/>
  <c r="AB1720" i="5"/>
  <c r="B1721" i="5"/>
  <c r="T1721" i="5" s="1"/>
  <c r="B1722" i="5"/>
  <c r="T1722" i="5" s="1"/>
  <c r="B1723" i="5"/>
  <c r="T1723" i="5"/>
  <c r="B1724" i="5"/>
  <c r="T1724" i="5" s="1"/>
  <c r="B1725" i="5"/>
  <c r="T1725" i="5" s="1"/>
  <c r="B1726" i="5"/>
  <c r="T1726" i="5" s="1"/>
  <c r="B1727" i="5"/>
  <c r="T1727" i="5" s="1"/>
  <c r="B1728" i="5"/>
  <c r="T1728" i="5"/>
  <c r="B1729" i="5"/>
  <c r="T1729" i="5" s="1"/>
  <c r="B1730" i="5"/>
  <c r="B1731" i="5"/>
  <c r="T1731" i="5" s="1"/>
  <c r="B1732" i="5"/>
  <c r="T1732" i="5" s="1"/>
  <c r="B1733" i="5"/>
  <c r="T1733" i="5" s="1"/>
  <c r="B1734" i="5"/>
  <c r="T1734" i="5"/>
  <c r="B1735" i="5"/>
  <c r="T1735" i="5" s="1"/>
  <c r="B1736" i="5"/>
  <c r="T1736" i="5" s="1"/>
  <c r="B1737" i="5"/>
  <c r="T1737" i="5" s="1"/>
  <c r="B1738" i="5"/>
  <c r="T1738" i="5"/>
  <c r="B1739" i="5"/>
  <c r="T1739" i="5" s="1"/>
  <c r="B1740" i="5"/>
  <c r="T1740" i="5" s="1"/>
  <c r="B1741" i="5"/>
  <c r="T1741" i="5" s="1"/>
  <c r="B1742" i="5"/>
  <c r="T1742" i="5" s="1"/>
  <c r="B1743" i="5"/>
  <c r="T1743" i="5" s="1"/>
  <c r="B1744" i="5"/>
  <c r="T1744" i="5" s="1"/>
  <c r="B1745" i="5"/>
  <c r="T1745" i="5" s="1"/>
  <c r="B1746" i="5"/>
  <c r="T1746" i="5"/>
  <c r="B1747" i="5"/>
  <c r="T1747" i="5" s="1"/>
  <c r="B1748" i="5"/>
  <c r="T1748" i="5" s="1"/>
  <c r="B1749" i="5"/>
  <c r="T1749" i="5"/>
  <c r="B1750" i="5"/>
  <c r="T1750" i="5" s="1"/>
  <c r="B1751" i="5"/>
  <c r="T1751" i="5" s="1"/>
  <c r="B1752" i="5"/>
  <c r="T1752" i="5" s="1"/>
  <c r="B1753" i="5"/>
  <c r="T1753" i="5" s="1"/>
  <c r="B1754" i="5"/>
  <c r="T1754" i="5"/>
  <c r="B1755" i="5"/>
  <c r="T1755" i="5" s="1"/>
  <c r="B1756" i="5"/>
  <c r="T1756" i="5" s="1"/>
  <c r="B1757" i="5"/>
  <c r="T1757" i="5" s="1"/>
  <c r="B1758" i="5"/>
  <c r="T1758" i="5"/>
  <c r="B1759" i="5"/>
  <c r="T1759" i="5" s="1"/>
  <c r="B1760" i="5"/>
  <c r="T1760" i="5" s="1"/>
  <c r="B1761" i="5"/>
  <c r="T1761" i="5"/>
  <c r="B1762" i="5"/>
  <c r="T1762" i="5" s="1"/>
  <c r="B1763" i="5"/>
  <c r="T1763" i="5" s="1"/>
  <c r="B1764" i="5"/>
  <c r="T1764" i="5" s="1"/>
  <c r="B1765" i="5"/>
  <c r="T1765" i="5" s="1"/>
  <c r="B1766" i="5"/>
  <c r="T1766" i="5"/>
  <c r="B1767" i="5"/>
  <c r="B1768" i="5"/>
  <c r="T1768" i="5"/>
  <c r="B1769" i="5"/>
  <c r="T1769" i="5" s="1"/>
  <c r="B1770" i="5"/>
  <c r="T1770" i="5" s="1"/>
  <c r="B1771" i="5"/>
  <c r="T1771" i="5"/>
  <c r="B1772" i="5"/>
  <c r="T1772" i="5" s="1"/>
  <c r="B1773" i="5"/>
  <c r="B1774" i="5"/>
  <c r="T1774" i="5" s="1"/>
  <c r="B1775" i="5"/>
  <c r="T1775" i="5" s="1"/>
  <c r="B1776" i="5"/>
  <c r="T1776" i="5"/>
  <c r="B1777" i="5"/>
  <c r="T1777" i="5" s="1"/>
  <c r="B1778" i="5"/>
  <c r="T1778" i="5" s="1"/>
  <c r="B1779" i="5"/>
  <c r="T1779" i="5"/>
  <c r="B1780" i="5"/>
  <c r="T1780" i="5" s="1"/>
  <c r="B1781" i="5"/>
  <c r="T1781" i="5" s="1"/>
  <c r="B1782" i="5"/>
  <c r="T1782" i="5" s="1"/>
  <c r="B1783" i="5"/>
  <c r="T1783" i="5" s="1"/>
  <c r="B1784" i="5"/>
  <c r="T1784" i="5"/>
  <c r="B1785" i="5"/>
  <c r="T1785" i="5" s="1"/>
  <c r="B1786" i="5"/>
  <c r="T1786" i="5" s="1"/>
  <c r="B1787" i="5"/>
  <c r="T1787" i="5"/>
  <c r="B1788" i="5"/>
  <c r="T1788" i="5" s="1"/>
  <c r="B1789" i="5"/>
  <c r="T1789" i="5" s="1"/>
  <c r="B1790" i="5"/>
  <c r="T1790" i="5" s="1"/>
  <c r="B1791" i="5"/>
  <c r="T1791" i="5" s="1"/>
  <c r="B1792" i="5"/>
  <c r="T1792" i="5"/>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B1862" i="5"/>
  <c r="T1862" i="5" s="1"/>
  <c r="B1863" i="5"/>
  <c r="T1863" i="5" s="1"/>
  <c r="B1864" i="5"/>
  <c r="AB1864" i="5" s="1"/>
  <c r="B1865" i="5"/>
  <c r="T1865" i="5" s="1"/>
  <c r="B1866" i="5"/>
  <c r="T1866" i="5" s="1"/>
  <c r="B1867" i="5"/>
  <c r="T1867" i="5" s="1"/>
  <c r="B1868" i="5"/>
  <c r="T1868" i="5" s="1"/>
  <c r="B1869" i="5"/>
  <c r="T1869" i="5" s="1"/>
  <c r="B1870" i="5"/>
  <c r="T1870" i="5" s="1"/>
  <c r="B1871" i="5"/>
  <c r="T1871" i="5" s="1"/>
  <c r="B1872" i="5"/>
  <c r="T1872" i="5" s="1"/>
  <c r="B1873" i="5"/>
  <c r="T1873" i="5" s="1"/>
  <c r="B1874" i="5"/>
  <c r="T1874" i="5"/>
  <c r="B1875" i="5"/>
  <c r="T1875" i="5"/>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B1904" i="5"/>
  <c r="T1904" i="5" s="1"/>
  <c r="B1905" i="5"/>
  <c r="T1905" i="5" s="1"/>
  <c r="B1906" i="5"/>
  <c r="T1906" i="5" s="1"/>
  <c r="B1907" i="5"/>
  <c r="T1907" i="5" s="1"/>
  <c r="B1908" i="5"/>
  <c r="T1908" i="5" s="1"/>
  <c r="B1909" i="5"/>
  <c r="T1909" i="5" s="1"/>
  <c r="B1910" i="5"/>
  <c r="T1910" i="5" s="1"/>
  <c r="B1911" i="5"/>
  <c r="T1911" i="5" s="1"/>
  <c r="B1912" i="5"/>
  <c r="T1912" i="5"/>
  <c r="B1913" i="5"/>
  <c r="T1913" i="5" s="1"/>
  <c r="B1914" i="5"/>
  <c r="T1914" i="5" s="1"/>
  <c r="B1915" i="5"/>
  <c r="T1915" i="5" s="1"/>
  <c r="B1916" i="5"/>
  <c r="T1916" i="5" s="1"/>
  <c r="B1917" i="5"/>
  <c r="AB1917" i="5" s="1"/>
  <c r="B1918" i="5"/>
  <c r="T1918" i="5" s="1"/>
  <c r="B1919" i="5"/>
  <c r="T1919" i="5"/>
  <c r="B1920" i="5"/>
  <c r="T1920" i="5"/>
  <c r="B1921" i="5"/>
  <c r="T1921" i="5" s="1"/>
  <c r="B1922" i="5"/>
  <c r="T1922" i="5" s="1"/>
  <c r="B1923" i="5"/>
  <c r="B1924" i="5"/>
  <c r="T1924" i="5" s="1"/>
  <c r="B1925" i="5"/>
  <c r="T1925" i="5" s="1"/>
  <c r="B1926" i="5"/>
  <c r="T1926" i="5"/>
  <c r="B1927" i="5"/>
  <c r="T1927" i="5" s="1"/>
  <c r="B1928" i="5"/>
  <c r="T1928" i="5" s="1"/>
  <c r="B1929" i="5"/>
  <c r="T1929" i="5" s="1"/>
  <c r="B1930" i="5"/>
  <c r="T1930" i="5" s="1"/>
  <c r="B1931" i="5"/>
  <c r="T1931" i="5" s="1"/>
  <c r="B1932" i="5"/>
  <c r="T1932" i="5" s="1"/>
  <c r="B1933" i="5"/>
  <c r="T1933" i="5" s="1"/>
  <c r="B1934" i="5"/>
  <c r="T1934" i="5" s="1"/>
  <c r="AB1934" i="5"/>
  <c r="B1935" i="5"/>
  <c r="T1935" i="5"/>
  <c r="B1936" i="5"/>
  <c r="T1936" i="5"/>
  <c r="B1937" i="5"/>
  <c r="T1937" i="5" s="1"/>
  <c r="B1938" i="5"/>
  <c r="T1938" i="5" s="1"/>
  <c r="B1939" i="5"/>
  <c r="T1939" i="5"/>
  <c r="B1940" i="5"/>
  <c r="T1940" i="5"/>
  <c r="B1941" i="5"/>
  <c r="T1941" i="5" s="1"/>
  <c r="B1942" i="5"/>
  <c r="T1942" i="5" s="1"/>
  <c r="B1943" i="5"/>
  <c r="T1943" i="5"/>
  <c r="B1944" i="5"/>
  <c r="T1944" i="5"/>
  <c r="B1945" i="5"/>
  <c r="T1945" i="5" s="1"/>
  <c r="B1946" i="5"/>
  <c r="T1946" i="5" s="1"/>
  <c r="B1947" i="5"/>
  <c r="T1947" i="5"/>
  <c r="B1948" i="5"/>
  <c r="T1948" i="5"/>
  <c r="B1949" i="5"/>
  <c r="T1949" i="5" s="1"/>
  <c r="B1950" i="5"/>
  <c r="T1950" i="5" s="1"/>
  <c r="B1951" i="5"/>
  <c r="T1951" i="5"/>
  <c r="B1952" i="5"/>
  <c r="AB1952" i="5" s="1"/>
  <c r="T1952" i="5"/>
  <c r="B1953" i="5"/>
  <c r="T1953" i="5"/>
  <c r="B1954" i="5"/>
  <c r="T1954" i="5"/>
  <c r="B1955" i="5"/>
  <c r="T1955" i="5" s="1"/>
  <c r="B1956" i="5"/>
  <c r="B1957" i="5"/>
  <c r="T1957" i="5"/>
  <c r="B1958" i="5"/>
  <c r="T1958" i="5"/>
  <c r="B1959" i="5"/>
  <c r="T1959" i="5" s="1"/>
  <c r="AB1959" i="5"/>
  <c r="B1960" i="5"/>
  <c r="T1960" i="5" s="1"/>
  <c r="B1961" i="5"/>
  <c r="B1962" i="5"/>
  <c r="T1962" i="5"/>
  <c r="B1963" i="5"/>
  <c r="T1963" i="5" s="1"/>
  <c r="B1964" i="5"/>
  <c r="T1964" i="5" s="1"/>
  <c r="B1965" i="5"/>
  <c r="T1965" i="5"/>
  <c r="B1966" i="5"/>
  <c r="AB1966" i="5" s="1"/>
  <c r="T1966" i="5"/>
  <c r="B1967" i="5"/>
  <c r="T1967" i="5" s="1"/>
  <c r="B1968" i="5"/>
  <c r="T1968" i="5" s="1"/>
  <c r="B1969" i="5"/>
  <c r="T1969" i="5" s="1"/>
  <c r="AB1969" i="5"/>
  <c r="B1970" i="5"/>
  <c r="T1970" i="5" s="1"/>
  <c r="B1971" i="5"/>
  <c r="B1972" i="5"/>
  <c r="T1972" i="5"/>
  <c r="AB1972" i="5"/>
  <c r="B1973" i="5"/>
  <c r="T1973" i="5" s="1"/>
  <c r="B1974" i="5"/>
  <c r="T1974" i="5" s="1"/>
  <c r="B1975" i="5"/>
  <c r="T1975" i="5" s="1"/>
  <c r="B1976" i="5"/>
  <c r="T1976" i="5" s="1"/>
  <c r="B1977" i="5"/>
  <c r="T1977" i="5" s="1"/>
  <c r="B1978" i="5"/>
  <c r="B1979" i="5"/>
  <c r="T1979" i="5" s="1"/>
  <c r="B1980" i="5"/>
  <c r="T1980" i="5"/>
  <c r="B1981" i="5"/>
  <c r="AB1981" i="5" s="1"/>
  <c r="T1981" i="5"/>
  <c r="B1982" i="5"/>
  <c r="T1982" i="5"/>
  <c r="B1983" i="5"/>
  <c r="T1983" i="5"/>
  <c r="B1984" i="5"/>
  <c r="T1984" i="5" s="1"/>
  <c r="B1985" i="5"/>
  <c r="T1985" i="5" s="1"/>
  <c r="B1986" i="5"/>
  <c r="T1986" i="5"/>
  <c r="B1987" i="5"/>
  <c r="T1987" i="5"/>
  <c r="B1988" i="5"/>
  <c r="T1988" i="5" s="1"/>
  <c r="B1989" i="5"/>
  <c r="T1989" i="5" s="1"/>
  <c r="B1990" i="5"/>
  <c r="T1990" i="5"/>
  <c r="B1991" i="5"/>
  <c r="T1991" i="5"/>
  <c r="B1992" i="5"/>
  <c r="T1992" i="5" s="1"/>
  <c r="B1993" i="5"/>
  <c r="T1993" i="5" s="1"/>
  <c r="B1994" i="5"/>
  <c r="T1994" i="5"/>
  <c r="B1995" i="5"/>
  <c r="T1995" i="5"/>
  <c r="B1996" i="5"/>
  <c r="T1996" i="5" s="1"/>
  <c r="B1997" i="5"/>
  <c r="T1997" i="5" s="1"/>
  <c r="B1998" i="5"/>
  <c r="T1998" i="5"/>
  <c r="B1999" i="5"/>
  <c r="T1999" i="5"/>
  <c r="B2000" i="5"/>
  <c r="T2000" i="5" s="1"/>
  <c r="B2001" i="5"/>
  <c r="T2001" i="5" s="1"/>
  <c r="B2002" i="5"/>
  <c r="T2002" i="5"/>
  <c r="B2003" i="5"/>
  <c r="T2003" i="5"/>
  <c r="B2004" i="5"/>
  <c r="T2004" i="5" s="1"/>
  <c r="B2005" i="5"/>
  <c r="T2005" i="5" s="1"/>
  <c r="B2006" i="5"/>
  <c r="T2006" i="5"/>
  <c r="B2007" i="5"/>
  <c r="T2007" i="5"/>
  <c r="B2008" i="5"/>
  <c r="T2008" i="5" s="1"/>
  <c r="B2009" i="5"/>
  <c r="T2009" i="5" s="1"/>
  <c r="B2010" i="5"/>
  <c r="T2010" i="5"/>
  <c r="B2011" i="5"/>
  <c r="T2011" i="5"/>
  <c r="B2012" i="5"/>
  <c r="T2012" i="5" s="1"/>
  <c r="B2013" i="5"/>
  <c r="T2013" i="5" s="1"/>
  <c r="B2014" i="5"/>
  <c r="T2014" i="5"/>
  <c r="B2015" i="5"/>
  <c r="T2015" i="5"/>
  <c r="B2016" i="5"/>
  <c r="T2016" i="5" s="1"/>
  <c r="B2017" i="5"/>
  <c r="B2018" i="5"/>
  <c r="T2018" i="5"/>
  <c r="B2019" i="5"/>
  <c r="T2019" i="5"/>
  <c r="B2020" i="5"/>
  <c r="T2020" i="5" s="1"/>
  <c r="B2021" i="5"/>
  <c r="T2021" i="5" s="1"/>
  <c r="B2022" i="5"/>
  <c r="T2022" i="5"/>
  <c r="B2023" i="5"/>
  <c r="T2023" i="5"/>
  <c r="B2024" i="5"/>
  <c r="T2024" i="5" s="1"/>
  <c r="B2025" i="5"/>
  <c r="B2026" i="5"/>
  <c r="T2026" i="5"/>
  <c r="B2027" i="5"/>
  <c r="T2027" i="5"/>
  <c r="B2028" i="5"/>
  <c r="T2028" i="5" s="1"/>
  <c r="B2029" i="5"/>
  <c r="T2029" i="5" s="1"/>
  <c r="B2030" i="5"/>
  <c r="T2030" i="5"/>
  <c r="B2031" i="5"/>
  <c r="T2031" i="5"/>
  <c r="B2032" i="5"/>
  <c r="T2032" i="5" s="1"/>
  <c r="B2033" i="5"/>
  <c r="T2033" i="5" s="1"/>
  <c r="B2034" i="5"/>
  <c r="T2034" i="5"/>
  <c r="B2035" i="5"/>
  <c r="T2035" i="5"/>
  <c r="B2036" i="5"/>
  <c r="T2036" i="5" s="1"/>
  <c r="B2037" i="5"/>
  <c r="T2037" i="5" s="1"/>
  <c r="B2038" i="5"/>
  <c r="T2038" i="5"/>
  <c r="B2039" i="5"/>
  <c r="T2039" i="5"/>
  <c r="B2040" i="5"/>
  <c r="T2040" i="5" s="1"/>
  <c r="B2041" i="5"/>
  <c r="T2041" i="5" s="1"/>
  <c r="B2042" i="5"/>
  <c r="T2042" i="5"/>
  <c r="B2043" i="5"/>
  <c r="T2043" i="5"/>
  <c r="B2044" i="5"/>
  <c r="T2044" i="5" s="1"/>
  <c r="B2045" i="5"/>
  <c r="T2045" i="5" s="1"/>
  <c r="B2046" i="5"/>
  <c r="T2046" i="5"/>
  <c r="B2047" i="5"/>
  <c r="T2047" i="5"/>
  <c r="B2048" i="5"/>
  <c r="T2048" i="5" s="1"/>
  <c r="B2049" i="5"/>
  <c r="B2050" i="5"/>
  <c r="T2050" i="5"/>
  <c r="B2051" i="5"/>
  <c r="T2051" i="5"/>
  <c r="B2052" i="5"/>
  <c r="T2052" i="5" s="1"/>
  <c r="B2053" i="5"/>
  <c r="T2053" i="5" s="1"/>
  <c r="B2054" i="5"/>
  <c r="T2054" i="5"/>
  <c r="B2055" i="5"/>
  <c r="T2055" i="5"/>
  <c r="B2056" i="5"/>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B2074" i="5"/>
  <c r="T2074" i="5" s="1"/>
  <c r="B2075" i="5"/>
  <c r="T2075" i="5"/>
  <c r="B2076" i="5"/>
  <c r="T2076" i="5"/>
  <c r="B2077" i="5"/>
  <c r="T2077" i="5" s="1"/>
  <c r="B2078" i="5"/>
  <c r="T2078" i="5" s="1"/>
  <c r="B2079" i="5"/>
  <c r="T2079" i="5"/>
  <c r="B2080" i="5"/>
  <c r="AB2080" i="5" s="1"/>
  <c r="T2080" i="5"/>
  <c r="B2081" i="5"/>
  <c r="T2081" i="5"/>
  <c r="B2082" i="5"/>
  <c r="T2082" i="5"/>
  <c r="B2083" i="5"/>
  <c r="T2083" i="5" s="1"/>
  <c r="B2084" i="5"/>
  <c r="B2085" i="5"/>
  <c r="T2085" i="5"/>
  <c r="B2086" i="5"/>
  <c r="T2086" i="5"/>
  <c r="B2087" i="5"/>
  <c r="T2087" i="5" s="1"/>
  <c r="B2088" i="5"/>
  <c r="T2088" i="5" s="1"/>
  <c r="B2089" i="5"/>
  <c r="T2089" i="5"/>
  <c r="B2090" i="5"/>
  <c r="T2090" i="5"/>
  <c r="B2091" i="5"/>
  <c r="T2091" i="5" s="1"/>
  <c r="B2092" i="5"/>
  <c r="B2093" i="5"/>
  <c r="T2093" i="5"/>
  <c r="B2094" i="5"/>
  <c r="T2094" i="5"/>
  <c r="B2095" i="5"/>
  <c r="T2095" i="5" s="1"/>
  <c r="B2096" i="5"/>
  <c r="B2097" i="5"/>
  <c r="T2097" i="5"/>
  <c r="B2098" i="5"/>
  <c r="T2098" i="5"/>
  <c r="B2099" i="5"/>
  <c r="T2099" i="5" s="1"/>
  <c r="B2100" i="5"/>
  <c r="T2100" i="5" s="1"/>
  <c r="B2101" i="5"/>
  <c r="T2101" i="5"/>
  <c r="B2102" i="5"/>
  <c r="T2102" i="5"/>
  <c r="B2103" i="5"/>
  <c r="T2103" i="5" s="1"/>
  <c r="B2104" i="5"/>
  <c r="T2104" i="5" s="1"/>
  <c r="B2105" i="5"/>
  <c r="T2105" i="5"/>
  <c r="B2106" i="5"/>
  <c r="T2106" i="5"/>
  <c r="B2107" i="5"/>
  <c r="T2107" i="5" s="1"/>
  <c r="B2108" i="5"/>
  <c r="T2108" i="5" s="1"/>
  <c r="B2109" i="5"/>
  <c r="T2109" i="5"/>
  <c r="B2110" i="5"/>
  <c r="T2110" i="5"/>
  <c r="B2111" i="5"/>
  <c r="T2111" i="5" s="1"/>
  <c r="B2112" i="5"/>
  <c r="T2112" i="5" s="1"/>
  <c r="B2113" i="5"/>
  <c r="T2113" i="5"/>
  <c r="B2114" i="5"/>
  <c r="T2114" i="5"/>
  <c r="B2115" i="5"/>
  <c r="T2115" i="5" s="1"/>
  <c r="B2116" i="5"/>
  <c r="T2116" i="5" s="1"/>
  <c r="B2117" i="5"/>
  <c r="AB2117" i="5" s="1"/>
  <c r="T2117" i="5"/>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B2156" i="5"/>
  <c r="T2156" i="5"/>
  <c r="B2157" i="5"/>
  <c r="T2157" i="5" s="1"/>
  <c r="B2158" i="5"/>
  <c r="T2158" i="5" s="1"/>
  <c r="B2159" i="5"/>
  <c r="T2159" i="5"/>
  <c r="B2160" i="5"/>
  <c r="T2160" i="5"/>
  <c r="B2161" i="5"/>
  <c r="T2161" i="5" s="1"/>
  <c r="B2162" i="5"/>
  <c r="T2162" i="5" s="1"/>
  <c r="B2163" i="5"/>
  <c r="T2163" i="5"/>
  <c r="B2164" i="5"/>
  <c r="T2164" i="5"/>
  <c r="B2165" i="5"/>
  <c r="T2165" i="5" s="1"/>
  <c r="B2166" i="5"/>
  <c r="T2166" i="5" s="1"/>
  <c r="B2167" i="5"/>
  <c r="T2167" i="5"/>
  <c r="B2168" i="5"/>
  <c r="T2168" i="5"/>
  <c r="B2169" i="5"/>
  <c r="T2169" i="5" s="1"/>
  <c r="B2170" i="5"/>
  <c r="T2170" i="5" s="1"/>
  <c r="B2171" i="5"/>
  <c r="T2171" i="5"/>
  <c r="B2172" i="5"/>
  <c r="T2172" i="5"/>
  <c r="B2173" i="5"/>
  <c r="T2173" i="5" s="1"/>
  <c r="B2174" i="5"/>
  <c r="T2174" i="5" s="1"/>
  <c r="B2175" i="5"/>
  <c r="T2175" i="5"/>
  <c r="B2176" i="5"/>
  <c r="T2176" i="5"/>
  <c r="B2177" i="5"/>
  <c r="T2177" i="5" s="1"/>
  <c r="B2178" i="5"/>
  <c r="T2178" i="5" s="1"/>
  <c r="B2179" i="5"/>
  <c r="T2179" i="5"/>
  <c r="B2180" i="5"/>
  <c r="T2180" i="5"/>
  <c r="B2181" i="5"/>
  <c r="T2181" i="5" s="1"/>
  <c r="B2182" i="5"/>
  <c r="T2182" i="5" s="1"/>
  <c r="B2184" i="5"/>
  <c r="T2184" i="5"/>
  <c r="B2185" i="5"/>
  <c r="T2185" i="5"/>
  <c r="B2186" i="5"/>
  <c r="T2186" i="5" s="1"/>
  <c r="B2187" i="5"/>
  <c r="T2187" i="5" s="1"/>
  <c r="B2188" i="5"/>
  <c r="T2188" i="5"/>
  <c r="B2189" i="5"/>
  <c r="T2189" i="5"/>
  <c r="B2190" i="5"/>
  <c r="T2190" i="5" s="1"/>
  <c r="AB2190" i="5"/>
  <c r="B2191" i="5"/>
  <c r="T2191" i="5"/>
  <c r="B2192" i="5"/>
  <c r="T2192" i="5" s="1"/>
  <c r="B2193" i="5"/>
  <c r="T2193" i="5" s="1"/>
  <c r="B2194" i="5"/>
  <c r="T2194" i="5"/>
  <c r="B2195" i="5"/>
  <c r="T2195" i="5"/>
  <c r="B2196" i="5"/>
  <c r="T2196" i="5" s="1"/>
  <c r="B2197" i="5"/>
  <c r="B2198" i="5"/>
  <c r="T2198" i="5"/>
  <c r="B2199" i="5"/>
  <c r="T2199" i="5"/>
  <c r="B2200" i="5"/>
  <c r="T2200" i="5" s="1"/>
  <c r="B2201" i="5"/>
  <c r="T2201" i="5" s="1"/>
  <c r="B2202" i="5"/>
  <c r="T2202" i="5"/>
  <c r="B2203" i="5"/>
  <c r="T2203" i="5"/>
  <c r="B2204" i="5"/>
  <c r="T2204" i="5" s="1"/>
  <c r="B2205" i="5"/>
  <c r="T2205" i="5" s="1"/>
  <c r="B2206" i="5"/>
  <c r="T2206" i="5"/>
  <c r="B2207" i="5"/>
  <c r="T2207" i="5"/>
  <c r="B2208" i="5"/>
  <c r="T2208" i="5" s="1"/>
  <c r="B2209" i="5"/>
  <c r="T2209" i="5" s="1"/>
  <c r="B2210" i="5"/>
  <c r="T2210" i="5"/>
  <c r="B2211" i="5"/>
  <c r="T2211" i="5"/>
  <c r="B2212" i="5"/>
  <c r="T2212" i="5" s="1"/>
  <c r="B2213" i="5"/>
  <c r="T2213" i="5" s="1"/>
  <c r="B2214" i="5"/>
  <c r="T2214" i="5"/>
  <c r="B2215" i="5"/>
  <c r="T2215" i="5"/>
  <c r="B2216" i="5"/>
  <c r="T2216" i="5" s="1"/>
  <c r="B2217" i="5"/>
  <c r="T2217" i="5" s="1"/>
  <c r="B2218" i="5"/>
  <c r="T2218" i="5"/>
  <c r="B2219" i="5"/>
  <c r="T2219" i="5"/>
  <c r="B2220" i="5"/>
  <c r="T2220" i="5" s="1"/>
  <c r="B2221" i="5"/>
  <c r="T2221" i="5" s="1"/>
  <c r="B2222" i="5"/>
  <c r="T2222" i="5"/>
  <c r="B2223" i="5"/>
  <c r="T2223" i="5"/>
  <c r="B2224" i="5"/>
  <c r="B2225" i="5"/>
  <c r="AB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c r="B2240" i="5"/>
  <c r="T2240" i="5"/>
  <c r="B2241" i="5"/>
  <c r="T2241" i="5"/>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B2256" i="5"/>
  <c r="T2256" i="5"/>
  <c r="B2257" i="5"/>
  <c r="T2257" i="5" s="1"/>
  <c r="B2258" i="5"/>
  <c r="T2258" i="5" s="1"/>
  <c r="B2259" i="5"/>
  <c r="T2259" i="5"/>
  <c r="B2260" i="5"/>
  <c r="T2260" i="5"/>
  <c r="B2261" i="5"/>
  <c r="T2261" i="5" s="1"/>
  <c r="B2262" i="5"/>
  <c r="T2262" i="5" s="1"/>
  <c r="B2263" i="5"/>
  <c r="T2263" i="5"/>
  <c r="B2264" i="5"/>
  <c r="T2264" i="5"/>
  <c r="B2265" i="5"/>
  <c r="T2265" i="5" s="1"/>
  <c r="B2266" i="5"/>
  <c r="T2266" i="5" s="1"/>
  <c r="B2267" i="5"/>
  <c r="T2267" i="5"/>
  <c r="B2268" i="5"/>
  <c r="T2268" i="5"/>
  <c r="B2269" i="5"/>
  <c r="T2269" i="5" s="1"/>
  <c r="B2270" i="5"/>
  <c r="T2270" i="5" s="1"/>
  <c r="B2271" i="5"/>
  <c r="T2271" i="5"/>
  <c r="B2272" i="5"/>
  <c r="AB2272" i="5" s="1"/>
  <c r="T2272" i="5"/>
  <c r="B2273" i="5"/>
  <c r="T2273" i="5"/>
  <c r="B2274" i="5"/>
  <c r="T2274" i="5"/>
  <c r="B2275" i="5"/>
  <c r="T2275" i="5" s="1"/>
  <c r="B2276" i="5"/>
  <c r="T2276" i="5" s="1"/>
  <c r="B2277" i="5"/>
  <c r="T2277" i="5"/>
  <c r="B2278" i="5"/>
  <c r="T2278" i="5"/>
  <c r="B2279" i="5"/>
  <c r="T2279" i="5" s="1"/>
  <c r="B2280" i="5"/>
  <c r="T2280" i="5" s="1"/>
  <c r="B2281" i="5"/>
  <c r="T2281" i="5"/>
  <c r="B2282" i="5"/>
  <c r="T2282" i="5"/>
  <c r="AB2282" i="5"/>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AB2314" i="5" s="1"/>
  <c r="B2315" i="5"/>
  <c r="T2315" i="5" s="1"/>
  <c r="B2316" i="5"/>
  <c r="T2316" i="5" s="1"/>
  <c r="B2317" i="5"/>
  <c r="T2317" i="5" s="1"/>
  <c r="B2318" i="5"/>
  <c r="T2318" i="5" s="1"/>
  <c r="B2319" i="5"/>
  <c r="T2319" i="5" s="1"/>
  <c r="AB2319" i="5"/>
  <c r="B2320" i="5"/>
  <c r="T2320" i="5"/>
  <c r="B2321" i="5"/>
  <c r="T2321" i="5"/>
  <c r="B2322" i="5"/>
  <c r="T2322" i="5" s="1"/>
  <c r="AB2322" i="5"/>
  <c r="B2323" i="5"/>
  <c r="T2323" i="5"/>
  <c r="B2324" i="5"/>
  <c r="T2324" i="5" s="1"/>
  <c r="B2325" i="5"/>
  <c r="T2325" i="5" s="1"/>
  <c r="B2326" i="5"/>
  <c r="T2326" i="5"/>
  <c r="B2327" i="5"/>
  <c r="T2327" i="5"/>
  <c r="B2328" i="5"/>
  <c r="T2328" i="5" s="1"/>
  <c r="B2329" i="5"/>
  <c r="T2329" i="5" s="1"/>
  <c r="B2330" i="5"/>
  <c r="T2330" i="5"/>
  <c r="B2331" i="5"/>
  <c r="T2331" i="5"/>
  <c r="B2332" i="5"/>
  <c r="T2332" i="5" s="1"/>
  <c r="B2333" i="5"/>
  <c r="T2333" i="5" s="1"/>
  <c r="B2334" i="5"/>
  <c r="T2334" i="5"/>
  <c r="B2335" i="5"/>
  <c r="AB2335" i="5" s="1"/>
  <c r="T2335" i="5"/>
  <c r="B2336" i="5"/>
  <c r="T2336" i="5" s="1"/>
  <c r="B2337" i="5"/>
  <c r="T2337" i="5" s="1"/>
  <c r="B2338" i="5"/>
  <c r="T2338" i="5" s="1"/>
  <c r="AB2338" i="5"/>
  <c r="B2339" i="5"/>
  <c r="T2339" i="5" s="1"/>
  <c r="B2340" i="5"/>
  <c r="B2341" i="5"/>
  <c r="T2341" i="5"/>
  <c r="B2342" i="5"/>
  <c r="T2342" i="5"/>
  <c r="B2343" i="5"/>
  <c r="T2343" i="5" s="1"/>
  <c r="B2344" i="5"/>
  <c r="T2344" i="5" s="1"/>
  <c r="B2345" i="5"/>
  <c r="S2345" i="5" s="1"/>
  <c r="T2345" i="5"/>
  <c r="B2346" i="5"/>
  <c r="T2346" i="5" s="1"/>
  <c r="B2347" i="5"/>
  <c r="T2347" i="5" s="1"/>
  <c r="B2348" i="5"/>
  <c r="T2348" i="5" s="1"/>
  <c r="B2349" i="5"/>
  <c r="T2349" i="5" s="1"/>
  <c r="B2350" i="5"/>
  <c r="T2350" i="5" s="1"/>
  <c r="B2351" i="5"/>
  <c r="T2351" i="5" s="1"/>
  <c r="B2352" i="5"/>
  <c r="T2352" i="5" s="1"/>
  <c r="B2353" i="5"/>
  <c r="T2353" i="5" s="1"/>
  <c r="B2354" i="5"/>
  <c r="T2354" i="5"/>
  <c r="B2355" i="5"/>
  <c r="T2355" i="5" s="1"/>
  <c r="B2356" i="5"/>
  <c r="T2356" i="5" s="1"/>
  <c r="B2357" i="5"/>
  <c r="T2357" i="5" s="1"/>
  <c r="B2358" i="5"/>
  <c r="T2358" i="5" s="1"/>
  <c r="B2359" i="5"/>
  <c r="T2359" i="5" s="1"/>
  <c r="B2360" i="5"/>
  <c r="T2360" i="5" s="1"/>
  <c r="B2361" i="5"/>
  <c r="T2361" i="5" s="1"/>
  <c r="B2362" i="5"/>
  <c r="T2362" i="5" s="1"/>
  <c r="B2363" i="5"/>
  <c r="T2363" i="5" s="1"/>
  <c r="B2364" i="5"/>
  <c r="T2364" i="5"/>
  <c r="B2365" i="5"/>
  <c r="T2365" i="5"/>
  <c r="B2366" i="5"/>
  <c r="T2366" i="5" s="1"/>
  <c r="AB2366" i="5"/>
  <c r="B2367" i="5"/>
  <c r="T2367" i="5"/>
  <c r="B2368" i="5"/>
  <c r="T2368" i="5" s="1"/>
  <c r="B2369" i="5"/>
  <c r="B2370" i="5"/>
  <c r="T2370" i="5" s="1"/>
  <c r="B2371" i="5"/>
  <c r="T2371" i="5" s="1"/>
  <c r="B2372" i="5"/>
  <c r="T2372" i="5" s="1"/>
  <c r="B2373" i="5"/>
  <c r="T2373" i="5" s="1"/>
  <c r="B2374" i="5"/>
  <c r="T2374" i="5" s="1"/>
  <c r="B2375" i="5"/>
  <c r="T2375" i="5" s="1"/>
  <c r="B2376" i="5"/>
  <c r="T2376" i="5" s="1"/>
  <c r="B2377" i="5"/>
  <c r="T2377" i="5" s="1"/>
  <c r="B2378" i="5"/>
  <c r="T2378" i="5" s="1"/>
  <c r="B2379" i="5"/>
  <c r="B2380" i="5"/>
  <c r="T2380" i="5" s="1"/>
  <c r="B2381" i="5"/>
  <c r="T2381" i="5" s="1"/>
  <c r="B2382" i="5"/>
  <c r="T2382" i="5"/>
  <c r="B2383" i="5"/>
  <c r="T2383" i="5"/>
  <c r="B2384" i="5"/>
  <c r="T2384" i="5" s="1"/>
  <c r="AB2384" i="5"/>
  <c r="B2385" i="5"/>
  <c r="T2385" i="5" s="1"/>
  <c r="B2386" i="5"/>
  <c r="T2386" i="5" s="1"/>
  <c r="B2387" i="5"/>
  <c r="AB2387" i="5" s="1"/>
  <c r="T2387" i="5"/>
  <c r="B2388" i="5"/>
  <c r="B2389" i="5"/>
  <c r="T2389" i="5" s="1"/>
  <c r="B2390" i="5"/>
  <c r="T2390" i="5" s="1"/>
  <c r="B2391" i="5"/>
  <c r="T2391" i="5" s="1"/>
  <c r="B2392" i="5"/>
  <c r="T2392" i="5" s="1"/>
  <c r="B2393" i="5"/>
  <c r="T2393" i="5" s="1"/>
  <c r="AB2393" i="5"/>
  <c r="B2394" i="5"/>
  <c r="T2394" i="5"/>
  <c r="B2395" i="5"/>
  <c r="T2395" i="5"/>
  <c r="B2396" i="5"/>
  <c r="T2396" i="5" s="1"/>
  <c r="B2397" i="5"/>
  <c r="T2397" i="5" s="1"/>
  <c r="B2398" i="5"/>
  <c r="T2398" i="5"/>
  <c r="B2399" i="5"/>
  <c r="T2399" i="5"/>
  <c r="B2400" i="5"/>
  <c r="T2400" i="5" s="1"/>
  <c r="B2401" i="5"/>
  <c r="T2401" i="5" s="1"/>
  <c r="B2402" i="5"/>
  <c r="T2402" i="5"/>
  <c r="B2403" i="5"/>
  <c r="T2403" i="5"/>
  <c r="B2404" i="5"/>
  <c r="T2404" i="5" s="1"/>
  <c r="AB2404" i="5"/>
  <c r="B2405" i="5"/>
  <c r="T2405" i="5"/>
  <c r="B2406" i="5"/>
  <c r="T2406" i="5" s="1"/>
  <c r="B2407" i="5"/>
  <c r="B2408" i="5"/>
  <c r="T2408" i="5"/>
  <c r="B2409" i="5"/>
  <c r="T2409" i="5"/>
  <c r="B2410" i="5"/>
  <c r="T2410" i="5" s="1"/>
  <c r="B2411" i="5"/>
  <c r="T2411" i="5" s="1"/>
  <c r="B2412" i="5"/>
  <c r="T2412" i="5"/>
  <c r="B2413" i="5"/>
  <c r="T2413" i="5"/>
  <c r="B2414" i="5"/>
  <c r="T2414" i="5" s="1"/>
  <c r="B2415" i="5"/>
  <c r="T2415" i="5" s="1"/>
  <c r="B2416" i="5"/>
  <c r="T2416" i="5"/>
  <c r="B2417" i="5"/>
  <c r="T2417" i="5"/>
  <c r="B2418" i="5"/>
  <c r="T2418" i="5" s="1"/>
  <c r="B2419" i="5"/>
  <c r="T2419" i="5" s="1"/>
  <c r="B2420" i="5"/>
  <c r="T2420" i="5"/>
  <c r="B2421" i="5"/>
  <c r="T2421" i="5"/>
  <c r="B2422" i="5"/>
  <c r="T2422" i="5" s="1"/>
  <c r="B2423" i="5"/>
  <c r="B2424" i="5"/>
  <c r="T2424" i="5"/>
  <c r="B2425" i="5"/>
  <c r="T2425" i="5"/>
  <c r="B2426" i="5"/>
  <c r="T2426" i="5" s="1"/>
  <c r="B2427" i="5"/>
  <c r="T2427" i="5" s="1"/>
  <c r="B2428" i="5"/>
  <c r="T2428" i="5"/>
  <c r="B2429" i="5"/>
  <c r="T2429" i="5"/>
  <c r="B2430" i="5"/>
  <c r="T2430" i="5" s="1"/>
  <c r="B2431" i="5"/>
  <c r="T2431" i="5" s="1"/>
  <c r="B2432" i="5"/>
  <c r="T2432" i="5"/>
  <c r="B2433" i="5"/>
  <c r="T2433" i="5"/>
  <c r="B2434" i="5"/>
  <c r="T2434" i="5" s="1"/>
  <c r="B2435" i="5"/>
  <c r="T2435" i="5" s="1"/>
  <c r="B2436" i="5"/>
  <c r="T2436" i="5"/>
  <c r="B2437" i="5"/>
  <c r="T2437" i="5"/>
  <c r="B2438" i="5"/>
  <c r="T2438" i="5" s="1"/>
  <c r="B2439" i="5"/>
  <c r="T2439" i="5" s="1"/>
  <c r="B2440" i="5"/>
  <c r="T2440" i="5"/>
  <c r="B2441" i="5"/>
  <c r="T2441" i="5"/>
  <c r="B2442" i="5"/>
  <c r="T2442" i="5" s="1"/>
  <c r="B2443" i="5"/>
  <c r="T2443" i="5" s="1"/>
  <c r="B2444" i="5"/>
  <c r="T2444" i="5"/>
  <c r="B2445" i="5"/>
  <c r="T2445" i="5"/>
  <c r="B2446" i="5"/>
  <c r="T2446" i="5" s="1"/>
  <c r="B2447" i="5"/>
  <c r="T2447" i="5" s="1"/>
  <c r="B2448" i="5"/>
  <c r="T2448" i="5"/>
  <c r="B2449" i="5"/>
  <c r="T2449" i="5"/>
  <c r="B2450" i="5"/>
  <c r="T2450" i="5" s="1"/>
  <c r="B2451" i="5"/>
  <c r="T2451" i="5" s="1"/>
  <c r="B2452" i="5"/>
  <c r="T2452" i="5"/>
  <c r="B2453" i="5"/>
  <c r="AB2453" i="5" s="1"/>
  <c r="T2453" i="5"/>
  <c r="B2454" i="5"/>
  <c r="T2454" i="5" s="1"/>
  <c r="B2455" i="5"/>
  <c r="T2455" i="5" s="1"/>
  <c r="B2456" i="5"/>
  <c r="T2456" i="5" s="1"/>
  <c r="B2457" i="5"/>
  <c r="T2457" i="5"/>
  <c r="B2458" i="5"/>
  <c r="T2458" i="5"/>
  <c r="B2459" i="5"/>
  <c r="T2459" i="5"/>
  <c r="B2460" i="5"/>
  <c r="T2460" i="5" s="1"/>
  <c r="B2461" i="5"/>
  <c r="T2461" i="5" s="1"/>
  <c r="B2462" i="5"/>
  <c r="T2462" i="5" s="1"/>
  <c r="B2463" i="5"/>
  <c r="T2463" i="5" s="1"/>
  <c r="B2464" i="5"/>
  <c r="T2464" i="5" s="1"/>
  <c r="B2465" i="5"/>
  <c r="T2465" i="5"/>
  <c r="B2466" i="5"/>
  <c r="T2466" i="5"/>
  <c r="B2467" i="5"/>
  <c r="T2467" i="5"/>
  <c r="B2468" i="5"/>
  <c r="T2468" i="5" s="1"/>
  <c r="AB2468" i="5"/>
  <c r="B2469" i="5"/>
  <c r="T2469" i="5" s="1"/>
  <c r="B2470" i="5"/>
  <c r="T2470" i="5" s="1"/>
  <c r="B2471" i="5"/>
  <c r="T2471" i="5"/>
  <c r="B2472" i="5"/>
  <c r="T2472" i="5"/>
  <c r="B2473" i="5"/>
  <c r="T2473" i="5" s="1"/>
  <c r="S2473" i="5"/>
  <c r="B2474" i="5"/>
  <c r="B2475" i="5"/>
  <c r="T2475" i="5" s="1"/>
  <c r="B2476" i="5"/>
  <c r="T2476" i="5" s="1"/>
  <c r="B2477" i="5"/>
  <c r="T2477" i="5" s="1"/>
  <c r="B2478" i="5"/>
  <c r="B2479" i="5"/>
  <c r="T2479" i="5" s="1"/>
  <c r="B2480" i="5"/>
  <c r="T2480" i="5" s="1"/>
  <c r="B2481" i="5"/>
  <c r="T2481" i="5"/>
  <c r="B2482" i="5"/>
  <c r="T2482" i="5"/>
  <c r="B2483" i="5"/>
  <c r="T2483" i="5"/>
  <c r="B2484" i="5"/>
  <c r="T2484" i="5" s="1"/>
  <c r="B2485" i="5"/>
  <c r="T2485" i="5" s="1"/>
  <c r="B2486" i="5"/>
  <c r="T2486" i="5" s="1"/>
  <c r="B2487" i="5"/>
  <c r="T2487" i="5" s="1"/>
  <c r="B2488" i="5"/>
  <c r="T2488" i="5" s="1"/>
  <c r="B2489" i="5"/>
  <c r="T2489" i="5"/>
  <c r="B2490" i="5"/>
  <c r="T2490" i="5"/>
  <c r="B2491" i="5"/>
  <c r="T2491" i="5"/>
  <c r="B2492" i="5"/>
  <c r="T2492" i="5" s="1"/>
  <c r="B2493" i="5"/>
  <c r="T2493" i="5" s="1"/>
  <c r="B2494" i="5"/>
  <c r="T2494" i="5" s="1"/>
  <c r="B2495" i="5"/>
  <c r="T2495" i="5" s="1"/>
  <c r="B2498" i="5"/>
  <c r="T2498" i="5" s="1"/>
  <c r="B2501" i="5"/>
  <c r="T2501" i="5" s="1"/>
  <c r="B2502" i="5"/>
  <c r="T2502" i="5" s="1"/>
  <c r="B2503" i="5"/>
  <c r="AB2505" i="5"/>
  <c r="B21" i="6"/>
  <c r="G21" i="6" s="1"/>
  <c r="B16" i="6"/>
  <c r="J6" i="8"/>
  <c r="J9" i="8"/>
  <c r="J10" i="8"/>
  <c r="J11" i="8"/>
  <c r="J5" i="8"/>
  <c r="K5" i="8"/>
  <c r="J7" i="8"/>
  <c r="J8" i="8"/>
  <c r="D11" i="4"/>
  <c r="B4" i="6"/>
  <c r="G4" i="6" s="1"/>
  <c r="H4" i="6" s="1"/>
  <c r="D4" i="6" s="1"/>
  <c r="B5" i="6"/>
  <c r="F61" i="6" s="1"/>
  <c r="G5" i="6"/>
  <c r="H5" i="6" s="1"/>
  <c r="D5" i="6" s="1"/>
  <c r="B15" i="6"/>
  <c r="G15" i="6" s="1"/>
  <c r="H15" i="6" s="1"/>
  <c r="B17" i="6"/>
  <c r="G17" i="6" s="1"/>
  <c r="H17" i="6" s="1"/>
  <c r="B18" i="6"/>
  <c r="F23" i="6" s="1"/>
  <c r="B51" i="6"/>
  <c r="G51" i="6" s="1"/>
  <c r="B52" i="6"/>
  <c r="G52" i="6" s="1"/>
  <c r="B6" i="6"/>
  <c r="G6" i="6" s="1"/>
  <c r="B20" i="6"/>
  <c r="G20" i="6" s="1"/>
  <c r="B22" i="6"/>
  <c r="G22" i="6" s="1"/>
  <c r="B23" i="6"/>
  <c r="G23" i="6" s="1"/>
  <c r="B28" i="6"/>
  <c r="G28" i="6" s="1"/>
  <c r="B9" i="6"/>
  <c r="G9" i="6" s="1"/>
  <c r="H9" i="6" s="1"/>
  <c r="D9" i="6" s="1"/>
  <c r="B8" i="6"/>
  <c r="G8" i="6" s="1"/>
  <c r="H8" i="6" s="1"/>
  <c r="B7" i="6"/>
  <c r="G7" i="6" s="1"/>
  <c r="H7" i="6" s="1"/>
  <c r="D7" i="6" s="1"/>
  <c r="B13" i="6"/>
  <c r="G13" i="6" s="1"/>
  <c r="H13" i="6" s="1"/>
  <c r="B12" i="6"/>
  <c r="G12" i="6" s="1"/>
  <c r="H12" i="6" s="1"/>
  <c r="G61" i="6"/>
  <c r="B61" i="6"/>
  <c r="B31" i="6"/>
  <c r="G31" i="6" s="1"/>
  <c r="B32" i="6"/>
  <c r="G32" i="6" s="1"/>
  <c r="B33" i="6"/>
  <c r="G33" i="6"/>
  <c r="B30" i="6"/>
  <c r="G30" i="6"/>
  <c r="B11" i="6"/>
  <c r="G11" i="6" s="1"/>
  <c r="H11" i="6" s="1"/>
  <c r="D11" i="6" s="1"/>
  <c r="B10" i="6"/>
  <c r="G10" i="6" s="1"/>
  <c r="H10" i="6" s="1"/>
  <c r="D10" i="6" s="1"/>
  <c r="A5" i="4"/>
  <c r="B60" i="6"/>
  <c r="G60" i="6" s="1"/>
  <c r="B59" i="6"/>
  <c r="G59" i="6" s="1"/>
  <c r="B58" i="6"/>
  <c r="G58" i="6" s="1"/>
  <c r="B56" i="6"/>
  <c r="G56" i="6" s="1"/>
  <c r="B55" i="6"/>
  <c r="G55" i="6"/>
  <c r="B54" i="6"/>
  <c r="G54" i="6" s="1"/>
  <c r="B53" i="6"/>
  <c r="G53" i="6" s="1"/>
  <c r="B50" i="6"/>
  <c r="G50" i="6"/>
  <c r="B48" i="6"/>
  <c r="G48" i="6" s="1"/>
  <c r="B47" i="6"/>
  <c r="G47" i="6" s="1"/>
  <c r="B46" i="6"/>
  <c r="G46" i="6" s="1"/>
  <c r="B45" i="6"/>
  <c r="G45" i="6" s="1"/>
  <c r="B43" i="6"/>
  <c r="G43" i="6"/>
  <c r="B42" i="6"/>
  <c r="G42" i="6" s="1"/>
  <c r="B41" i="6"/>
  <c r="G41" i="6" s="1"/>
  <c r="B40" i="6"/>
  <c r="G40" i="6"/>
  <c r="B38" i="6"/>
  <c r="G38" i="6" s="1"/>
  <c r="B37" i="6"/>
  <c r="G37" i="6" s="1"/>
  <c r="B36" i="6"/>
  <c r="G36" i="6" s="1"/>
  <c r="B35" i="6"/>
  <c r="G35" i="6" s="1"/>
  <c r="B27" i="6"/>
  <c r="G27" i="6"/>
  <c r="B26" i="6"/>
  <c r="G26" i="6" s="1"/>
  <c r="B25" i="6"/>
  <c r="G25" i="6" s="1"/>
  <c r="H14" i="6"/>
  <c r="H61" i="4"/>
  <c r="B2496" i="5"/>
  <c r="T2496" i="5" s="1"/>
  <c r="C2496" i="5"/>
  <c r="B86" i="4"/>
  <c r="A11" i="2"/>
  <c r="A17" i="2"/>
  <c r="V1109" i="5"/>
  <c r="H1109" i="5"/>
  <c r="R2196" i="5"/>
  <c r="V2035" i="5"/>
  <c r="F2035" i="5" s="1"/>
  <c r="V1073" i="5"/>
  <c r="J1073" i="5"/>
  <c r="V926" i="5"/>
  <c r="V635" i="5"/>
  <c r="G947" i="5"/>
  <c r="V943" i="5"/>
  <c r="V931" i="5"/>
  <c r="V2500" i="5"/>
  <c r="J2500" i="5" s="1"/>
  <c r="V682" i="5"/>
  <c r="V678" i="5"/>
  <c r="V674" i="5"/>
  <c r="V795" i="5"/>
  <c r="V715" i="5"/>
  <c r="V707" i="5"/>
  <c r="R707" i="5" s="1"/>
  <c r="V2081" i="5"/>
  <c r="F2081" i="5" s="1"/>
  <c r="V1234" i="5"/>
  <c r="V1198" i="5"/>
  <c r="R1198" i="5"/>
  <c r="I1190" i="5"/>
  <c r="V1153" i="5"/>
  <c r="G1153" i="5"/>
  <c r="V920" i="5"/>
  <c r="V760" i="5"/>
  <c r="V2296" i="5"/>
  <c r="V2410" i="5"/>
  <c r="R2410" i="5"/>
  <c r="V1903" i="5"/>
  <c r="R1698" i="5"/>
  <c r="V675" i="5"/>
  <c r="V651" i="5"/>
  <c r="V1755" i="5"/>
  <c r="V1457" i="5"/>
  <c r="I1457" i="5"/>
  <c r="V1453" i="5"/>
  <c r="V1337" i="5"/>
  <c r="H1337" i="5" s="1"/>
  <c r="V934" i="5"/>
  <c r="V607" i="5"/>
  <c r="V671" i="5"/>
  <c r="R1164" i="5"/>
  <c r="F1179" i="5"/>
  <c r="R1270" i="5"/>
  <c r="V1053" i="5"/>
  <c r="V1250" i="5"/>
  <c r="H1250" i="5"/>
  <c r="V655" i="5"/>
  <c r="V2423" i="5"/>
  <c r="J1043" i="5"/>
  <c r="G1459" i="5"/>
  <c r="J2223" i="5"/>
  <c r="G1278" i="5"/>
  <c r="G1963" i="5"/>
  <c r="J1164" i="5"/>
  <c r="V2027" i="5"/>
  <c r="R2027" i="5"/>
  <c r="F1621" i="5"/>
  <c r="V1617" i="5"/>
  <c r="H1617" i="5" s="1"/>
  <c r="V1366" i="5"/>
  <c r="I1366" i="5" s="1"/>
  <c r="V1210" i="5"/>
  <c r="V1011" i="5"/>
  <c r="R1011" i="5" s="1"/>
  <c r="V996" i="5"/>
  <c r="V892" i="5"/>
  <c r="X892" i="5" s="1"/>
  <c r="V808" i="5"/>
  <c r="H904" i="5"/>
  <c r="R900" i="5"/>
  <c r="V2307" i="5"/>
  <c r="V2192" i="5"/>
  <c r="F2077" i="5"/>
  <c r="V1810" i="5"/>
  <c r="E1810" i="5"/>
  <c r="X1810" i="5" s="1"/>
  <c r="I1615" i="5"/>
  <c r="V1485" i="5"/>
  <c r="V1324" i="5"/>
  <c r="V1321" i="5"/>
  <c r="V1291" i="5"/>
  <c r="R1291" i="5" s="1"/>
  <c r="AB1257" i="5"/>
  <c r="G1182" i="5"/>
  <c r="G1043" i="5"/>
  <c r="V1038" i="5"/>
  <c r="R928" i="5"/>
  <c r="V690" i="5"/>
  <c r="V1885" i="5"/>
  <c r="J1885" i="5" s="1"/>
  <c r="V983" i="5"/>
  <c r="H983" i="5" s="1"/>
  <c r="J10" i="6"/>
  <c r="J4" i="6"/>
  <c r="B13" i="4"/>
  <c r="I20" i="6"/>
  <c r="I12" i="6"/>
  <c r="C12" i="6" s="1"/>
  <c r="A38" i="2"/>
  <c r="C31" i="3"/>
  <c r="B3" i="3"/>
  <c r="H1735" i="5"/>
  <c r="G1268" i="5"/>
  <c r="R1177" i="5"/>
  <c r="G1098" i="5"/>
  <c r="J1029" i="5"/>
  <c r="I1029" i="5"/>
  <c r="V985" i="5"/>
  <c r="I985" i="5" s="1"/>
  <c r="V929" i="5"/>
  <c r="F929" i="5"/>
  <c r="V921" i="5"/>
  <c r="G2044" i="5"/>
  <c r="V1404" i="5"/>
  <c r="V1094" i="5"/>
  <c r="V977" i="5"/>
  <c r="V917" i="5"/>
  <c r="I917" i="5" s="1"/>
  <c r="V881" i="5"/>
  <c r="X881" i="5"/>
  <c r="V785" i="5"/>
  <c r="V749" i="5"/>
  <c r="G1044" i="5"/>
  <c r="F1206" i="5"/>
  <c r="V909" i="5"/>
  <c r="R1206" i="5"/>
  <c r="I1149" i="5"/>
  <c r="V1085" i="5"/>
  <c r="V972" i="5"/>
  <c r="H972" i="5" s="1"/>
  <c r="V960" i="5"/>
  <c r="AB1259" i="5"/>
  <c r="I904" i="5"/>
  <c r="AB756" i="5"/>
  <c r="AB1153" i="5"/>
  <c r="AB1012" i="5"/>
  <c r="AB968" i="5"/>
  <c r="AB900" i="5"/>
  <c r="AB848" i="5"/>
  <c r="F1706" i="5"/>
  <c r="F1988" i="5"/>
  <c r="R1049" i="5"/>
  <c r="G1738" i="5"/>
  <c r="H1309" i="5"/>
  <c r="H1014" i="5"/>
  <c r="J1014" i="5"/>
  <c r="H1211" i="5"/>
  <c r="G1049" i="5"/>
  <c r="J1718" i="5"/>
  <c r="H2486" i="5"/>
  <c r="I2388" i="5"/>
  <c r="J2127" i="5"/>
  <c r="F1972" i="5"/>
  <c r="H1972" i="5"/>
  <c r="G1960" i="5"/>
  <c r="F1000" i="5"/>
  <c r="J968" i="5"/>
  <c r="F968" i="5"/>
  <c r="R848" i="5"/>
  <c r="G2388" i="5"/>
  <c r="H1522" i="5"/>
  <c r="I2028" i="5"/>
  <c r="F1965" i="5"/>
  <c r="V1470" i="5"/>
  <c r="H1470" i="5" s="1"/>
  <c r="I1268" i="5"/>
  <c r="AB1502" i="5"/>
  <c r="G1438" i="5"/>
  <c r="V2334" i="5"/>
  <c r="E2334" i="5" s="1"/>
  <c r="X2334" i="5" s="1"/>
  <c r="G1506" i="5"/>
  <c r="J1506" i="5"/>
  <c r="G1453" i="5"/>
  <c r="AB1614" i="5"/>
  <c r="V1320" i="5"/>
  <c r="F1320" i="5" s="1"/>
  <c r="R1086" i="5"/>
  <c r="R1988" i="5"/>
  <c r="AB1641" i="5"/>
  <c r="AB2149" i="5"/>
  <c r="AB1340" i="5"/>
  <c r="AB890" i="5"/>
  <c r="AB1670" i="5"/>
  <c r="AB1351" i="5"/>
  <c r="AB2166" i="5"/>
  <c r="J1393" i="5"/>
  <c r="V1650" i="5"/>
  <c r="E1650" i="5" s="1"/>
  <c r="X1650" i="5" s="1"/>
  <c r="R1611" i="5"/>
  <c r="V1100" i="5"/>
  <c r="H1100" i="5" s="1"/>
  <c r="V1035" i="5"/>
  <c r="V991" i="5"/>
  <c r="F991" i="5"/>
  <c r="AB967" i="5"/>
  <c r="V959" i="5"/>
  <c r="V955" i="5"/>
  <c r="V701" i="5"/>
  <c r="F1056" i="5"/>
  <c r="J963" i="5"/>
  <c r="V1603" i="5"/>
  <c r="I1603" i="5"/>
  <c r="V2374" i="5"/>
  <c r="V2214" i="5"/>
  <c r="F2214" i="5" s="1"/>
  <c r="R2202" i="5"/>
  <c r="V2025" i="5"/>
  <c r="V2005" i="5"/>
  <c r="V1930" i="5"/>
  <c r="F1930" i="5"/>
  <c r="V1527" i="5"/>
  <c r="V1495" i="5"/>
  <c r="I1435" i="5"/>
  <c r="AB1379" i="5"/>
  <c r="V1364" i="5"/>
  <c r="I1364" i="5" s="1"/>
  <c r="V1209" i="5"/>
  <c r="F1209" i="5"/>
  <c r="G1189" i="5"/>
  <c r="V1178" i="5"/>
  <c r="V1151" i="5"/>
  <c r="F1042" i="5"/>
  <c r="E1042" i="5"/>
  <c r="X1042" i="5" s="1"/>
  <c r="AB1654" i="5"/>
  <c r="F1614" i="5"/>
  <c r="G1614" i="5"/>
  <c r="V1380" i="5"/>
  <c r="H1380" i="5" s="1"/>
  <c r="V1007" i="5"/>
  <c r="I1815" i="5"/>
  <c r="F2267" i="5"/>
  <c r="F1598" i="5"/>
  <c r="F963" i="5"/>
  <c r="I1483" i="5"/>
  <c r="V692" i="5"/>
  <c r="F1383" i="5"/>
  <c r="R1459" i="5"/>
  <c r="G2390" i="5"/>
  <c r="F2394" i="5"/>
  <c r="G1383" i="5"/>
  <c r="F2436" i="5"/>
  <c r="G1352" i="5"/>
  <c r="H2267" i="5"/>
  <c r="J1386" i="5"/>
  <c r="H1202" i="5"/>
  <c r="H1534" i="5"/>
  <c r="AB975" i="5"/>
  <c r="AB963" i="5"/>
  <c r="V1775" i="5"/>
  <c r="E1775" i="5" s="1"/>
  <c r="X1775" i="5" s="1"/>
  <c r="AB1181" i="5"/>
  <c r="AB2484" i="5"/>
  <c r="AB1611" i="5"/>
  <c r="V1749" i="5"/>
  <c r="F1749" i="5" s="1"/>
  <c r="AB1450" i="5"/>
  <c r="AB949" i="5"/>
  <c r="AB2206" i="5"/>
  <c r="AB1561" i="5"/>
  <c r="AB1035" i="5"/>
  <c r="AB1031" i="5"/>
  <c r="H940" i="5"/>
  <c r="G940" i="5"/>
  <c r="G1284" i="5"/>
  <c r="H2312" i="5"/>
  <c r="I1933" i="5"/>
  <c r="I1612" i="5"/>
  <c r="G1357" i="5"/>
  <c r="I1357" i="5"/>
  <c r="G975" i="5"/>
  <c r="I1299" i="5"/>
  <c r="R940" i="5"/>
  <c r="G1502" i="5"/>
  <c r="F1713" i="5"/>
  <c r="R877" i="5"/>
  <c r="I1284" i="5"/>
  <c r="J1278" i="5"/>
  <c r="I2321" i="5"/>
  <c r="R2175" i="5"/>
  <c r="R1502" i="5"/>
  <c r="J2464" i="5"/>
  <c r="R698" i="5"/>
  <c r="G2127" i="5"/>
  <c r="G2001" i="5"/>
  <c r="F1897" i="5"/>
  <c r="F1877" i="5"/>
  <c r="I1696" i="5"/>
  <c r="F1607" i="5"/>
  <c r="G1482" i="5"/>
  <c r="F1474" i="5"/>
  <c r="G1454" i="5"/>
  <c r="J1352" i="5"/>
  <c r="H1325" i="5"/>
  <c r="G1311" i="5"/>
  <c r="R1135" i="5"/>
  <c r="F1014" i="5"/>
  <c r="I1014" i="5"/>
  <c r="J924" i="5"/>
  <c r="I924" i="5"/>
  <c r="R578" i="5"/>
  <c r="F1311" i="5"/>
  <c r="G2033" i="5"/>
  <c r="J1325" i="5"/>
  <c r="F1089" i="5"/>
  <c r="G1763" i="5"/>
  <c r="J1877" i="5"/>
  <c r="R1433" i="5"/>
  <c r="H1706" i="5"/>
  <c r="G1972" i="5"/>
  <c r="H1635" i="5"/>
  <c r="R1600" i="5"/>
  <c r="F1257" i="5"/>
  <c r="H1333" i="5"/>
  <c r="R1333" i="5"/>
  <c r="V2246" i="5"/>
  <c r="F2246" i="5" s="1"/>
  <c r="V2124" i="5"/>
  <c r="G2124" i="5"/>
  <c r="V2120" i="5"/>
  <c r="V2105" i="5"/>
  <c r="V2101" i="5"/>
  <c r="V2046" i="5"/>
  <c r="R2046" i="5" s="1"/>
  <c r="R2006" i="5"/>
  <c r="V1983" i="5"/>
  <c r="G1983" i="5"/>
  <c r="V1979" i="5"/>
  <c r="J1979" i="5" s="1"/>
  <c r="V1874" i="5"/>
  <c r="V1862" i="5"/>
  <c r="G1862" i="5"/>
  <c r="V1689" i="5"/>
  <c r="R1689" i="5" s="1"/>
  <c r="AB1666" i="5"/>
  <c r="E1666" i="5"/>
  <c r="X1666" i="5" s="1"/>
  <c r="V1655" i="5"/>
  <c r="G1655" i="5" s="1"/>
  <c r="V1651" i="5"/>
  <c r="J1651" i="5" s="1"/>
  <c r="E1639" i="5"/>
  <c r="X1639" i="5" s="1"/>
  <c r="V1631" i="5"/>
  <c r="H1631" i="5" s="1"/>
  <c r="V1627" i="5"/>
  <c r="R1627" i="5" s="1"/>
  <c r="R1623" i="5"/>
  <c r="V1589" i="5"/>
  <c r="F1519" i="5"/>
  <c r="V1277" i="5"/>
  <c r="F1245" i="5"/>
  <c r="AB1233" i="5"/>
  <c r="V866" i="5"/>
  <c r="X846" i="5"/>
  <c r="V826" i="5"/>
  <c r="V685" i="5"/>
  <c r="V681" i="5"/>
  <c r="V669" i="5"/>
  <c r="V657" i="5"/>
  <c r="V653" i="5"/>
  <c r="V641" i="5"/>
  <c r="AB621" i="5"/>
  <c r="V609" i="5"/>
  <c r="V590" i="5"/>
  <c r="R583" i="5"/>
  <c r="V2499" i="5"/>
  <c r="H2499" i="5" s="1"/>
  <c r="F1502" i="5"/>
  <c r="H1502" i="5"/>
  <c r="G1888" i="5"/>
  <c r="V1670" i="5"/>
  <c r="I1670" i="5" s="1"/>
  <c r="AB1627" i="5"/>
  <c r="V645" i="5"/>
  <c r="H2139" i="5"/>
  <c r="F1951" i="5"/>
  <c r="J1462" i="5"/>
  <c r="R1462" i="5"/>
  <c r="V2170" i="5"/>
  <c r="J2170" i="5" s="1"/>
  <c r="J1901" i="5"/>
  <c r="V1881" i="5"/>
  <c r="V1728" i="5"/>
  <c r="G1510" i="5"/>
  <c r="R1474" i="5"/>
  <c r="V1360" i="5"/>
  <c r="J1360" i="5" s="1"/>
  <c r="V1131" i="5"/>
  <c r="H1131" i="5" s="1"/>
  <c r="V1104" i="5"/>
  <c r="AB1006" i="5"/>
  <c r="V888" i="5"/>
  <c r="AB712" i="5"/>
  <c r="V696" i="5"/>
  <c r="V616" i="5"/>
  <c r="AB624" i="5"/>
  <c r="AB1506" i="5"/>
  <c r="AB705" i="5"/>
  <c r="AB590" i="5"/>
  <c r="V2494" i="5"/>
  <c r="AB1322" i="5"/>
  <c r="V2441" i="5"/>
  <c r="F2388" i="5"/>
  <c r="G2380" i="5"/>
  <c r="G1706" i="5"/>
  <c r="I2215" i="5"/>
  <c r="H1766" i="5"/>
  <c r="V2095" i="5"/>
  <c r="V1747" i="5"/>
  <c r="G2464" i="5"/>
  <c r="V2007" i="5"/>
  <c r="V1550" i="5"/>
  <c r="AB1732" i="5"/>
  <c r="AB1135" i="5"/>
  <c r="AB593" i="5"/>
  <c r="AB1522" i="5"/>
  <c r="V1106" i="5"/>
  <c r="AB2417" i="5"/>
  <c r="AB1979" i="5"/>
  <c r="AB1706" i="5"/>
  <c r="AB1146" i="5"/>
  <c r="AB1306" i="5"/>
  <c r="AB1294" i="5"/>
  <c r="AB1207" i="5"/>
  <c r="AB855" i="5"/>
  <c r="AB785" i="5"/>
  <c r="F1225" i="5"/>
  <c r="R1225" i="5"/>
  <c r="I2260" i="5"/>
  <c r="H2260" i="5"/>
  <c r="J1588" i="5"/>
  <c r="R581" i="5"/>
  <c r="G1473" i="5"/>
  <c r="G2439" i="5"/>
  <c r="G2417" i="5"/>
  <c r="G2353" i="5"/>
  <c r="F2350" i="5"/>
  <c r="I2350" i="5"/>
  <c r="I2311" i="5"/>
  <c r="G2311" i="5"/>
  <c r="G2263" i="5"/>
  <c r="I2263" i="5"/>
  <c r="J2248" i="5"/>
  <c r="J2133" i="5"/>
  <c r="H2070" i="5"/>
  <c r="H2039" i="5"/>
  <c r="I2039" i="5"/>
  <c r="F1637" i="5"/>
  <c r="H1637" i="5"/>
  <c r="H1610" i="5"/>
  <c r="J1610" i="5"/>
  <c r="G1606" i="5"/>
  <c r="I1336" i="5"/>
  <c r="F1336" i="5"/>
  <c r="R1185" i="5"/>
  <c r="I1185" i="5"/>
  <c r="R813" i="5"/>
  <c r="R735" i="5"/>
  <c r="R2019" i="5"/>
  <c r="J1617" i="5"/>
  <c r="G2077" i="5"/>
  <c r="I1637" i="5"/>
  <c r="J2139" i="5"/>
  <c r="G2350" i="5"/>
  <c r="G2248" i="5"/>
  <c r="R1473" i="5"/>
  <c r="H944" i="5"/>
  <c r="I944" i="5"/>
  <c r="F1112" i="5"/>
  <c r="G1112" i="5"/>
  <c r="H1545" i="5"/>
  <c r="F1612" i="5"/>
  <c r="G1570" i="5"/>
  <c r="R893" i="5"/>
  <c r="J1135" i="5"/>
  <c r="H1135" i="5"/>
  <c r="G1251" i="5"/>
  <c r="G2352" i="5"/>
  <c r="J2338" i="5"/>
  <c r="J2231" i="5"/>
  <c r="R2209" i="5"/>
  <c r="F2209" i="5"/>
  <c r="H2162" i="5"/>
  <c r="F2033" i="5"/>
  <c r="R2033" i="5"/>
  <c r="F1623" i="5"/>
  <c r="J1623" i="5"/>
  <c r="G1562" i="5"/>
  <c r="H1555" i="5"/>
  <c r="R1555" i="5"/>
  <c r="J1547" i="5"/>
  <c r="H1543" i="5"/>
  <c r="I1463" i="5"/>
  <c r="F1463" i="5"/>
  <c r="R1410" i="5"/>
  <c r="G1402" i="5"/>
  <c r="F1357" i="5"/>
  <c r="H1270" i="5"/>
  <c r="G1270" i="5"/>
  <c r="J1270" i="5"/>
  <c r="G1222" i="5"/>
  <c r="H1222" i="5"/>
  <c r="R1222" i="5"/>
  <c r="G1183" i="5"/>
  <c r="J1183" i="5"/>
  <c r="J1134" i="5"/>
  <c r="F1134" i="5"/>
  <c r="H975" i="5"/>
  <c r="J925" i="5"/>
  <c r="G925" i="5"/>
  <c r="H925" i="5"/>
  <c r="I902" i="5"/>
  <c r="F1299" i="5"/>
  <c r="J2019" i="5"/>
  <c r="I2161" i="5"/>
  <c r="G1211" i="5"/>
  <c r="H902" i="5"/>
  <c r="F1229" i="5"/>
  <c r="I2108" i="5"/>
  <c r="J1410" i="5"/>
  <c r="I975" i="5"/>
  <c r="J1149" i="5"/>
  <c r="I1588" i="5"/>
  <c r="F1078" i="5"/>
  <c r="G1078" i="5"/>
  <c r="F2417" i="5"/>
  <c r="F1029" i="5"/>
  <c r="R1029" i="5"/>
  <c r="H1029" i="5"/>
  <c r="G924" i="5"/>
  <c r="F924" i="5"/>
  <c r="G1982" i="5"/>
  <c r="J1907" i="5"/>
  <c r="R1907" i="5"/>
  <c r="F928" i="5"/>
  <c r="H928" i="5"/>
  <c r="I1170" i="5"/>
  <c r="F1186" i="5"/>
  <c r="I1335" i="5"/>
  <c r="H1335" i="5"/>
  <c r="V1088" i="5"/>
  <c r="J1088" i="5" s="1"/>
  <c r="V1072" i="5"/>
  <c r="F1072" i="5"/>
  <c r="V1069" i="5"/>
  <c r="F1069" i="5" s="1"/>
  <c r="V1062" i="5"/>
  <c r="V1058" i="5"/>
  <c r="G1058" i="5" s="1"/>
  <c r="V1041" i="5"/>
  <c r="I1041" i="5" s="1"/>
  <c r="V1037" i="5"/>
  <c r="V1034" i="5"/>
  <c r="R1034" i="5" s="1"/>
  <c r="V1002" i="5"/>
  <c r="AB986" i="5"/>
  <c r="R970" i="5"/>
  <c r="AB806" i="5"/>
  <c r="V790" i="5"/>
  <c r="V787" i="5"/>
  <c r="V775" i="5"/>
  <c r="R775" i="5" s="1"/>
  <c r="V759" i="5"/>
  <c r="V755" i="5"/>
  <c r="X752" i="5"/>
  <c r="V744" i="5"/>
  <c r="V736" i="5"/>
  <c r="R1264" i="5"/>
  <c r="I1264" i="5"/>
  <c r="H1065" i="5"/>
  <c r="R632" i="5"/>
  <c r="G2152" i="5"/>
  <c r="J2152" i="5"/>
  <c r="I2152" i="5"/>
  <c r="H2152" i="5"/>
  <c r="V1629" i="5"/>
  <c r="H1629" i="5" s="1"/>
  <c r="AB1625" i="5"/>
  <c r="V1625" i="5"/>
  <c r="V1564" i="5"/>
  <c r="F1564" i="5" s="1"/>
  <c r="V1292" i="5"/>
  <c r="J1292" i="5" s="1"/>
  <c r="V1231" i="5"/>
  <c r="E1231" i="5" s="1"/>
  <c r="X1231" i="5" s="1"/>
  <c r="R1213" i="5"/>
  <c r="I1213" i="5"/>
  <c r="F1213" i="5"/>
  <c r="G1017" i="5"/>
  <c r="H1017" i="5"/>
  <c r="F1264" i="5"/>
  <c r="R897" i="5"/>
  <c r="V1221" i="5"/>
  <c r="R1341" i="5"/>
  <c r="H1621" i="5"/>
  <c r="F1955" i="5"/>
  <c r="H1955" i="5"/>
  <c r="I1698" i="5"/>
  <c r="J1698" i="5"/>
  <c r="G1698" i="5"/>
  <c r="G1998" i="5"/>
  <c r="V1934" i="5"/>
  <c r="V1923" i="5"/>
  <c r="E1923" i="5" s="1"/>
  <c r="X1923" i="5" s="1"/>
  <c r="G1865" i="5"/>
  <c r="V1861" i="5"/>
  <c r="H1861" i="5" s="1"/>
  <c r="V1858" i="5"/>
  <c r="R1858" i="5" s="1"/>
  <c r="V1854" i="5"/>
  <c r="V1842" i="5"/>
  <c r="I1842" i="5" s="1"/>
  <c r="V1834" i="5"/>
  <c r="V1822" i="5"/>
  <c r="E1818" i="5"/>
  <c r="X1818" i="5" s="1"/>
  <c r="AB1799" i="5"/>
  <c r="V1761" i="5"/>
  <c r="R1609" i="5"/>
  <c r="H1726" i="5"/>
  <c r="H1341" i="5"/>
  <c r="H1264" i="5"/>
  <c r="G928" i="5"/>
  <c r="F1335" i="5"/>
  <c r="G1026" i="5"/>
  <c r="F1026" i="5"/>
  <c r="H1026" i="5"/>
  <c r="R849" i="5"/>
  <c r="G2204" i="5"/>
  <c r="R2278" i="5"/>
  <c r="H1977" i="5"/>
  <c r="J2166" i="5"/>
  <c r="G2166" i="5"/>
  <c r="J1142" i="5"/>
  <c r="G1142" i="5"/>
  <c r="H1142" i="5"/>
  <c r="I1142" i="5"/>
  <c r="I2281" i="5"/>
  <c r="F2281" i="5"/>
  <c r="V2274" i="5"/>
  <c r="H2274" i="5"/>
  <c r="V2254" i="5"/>
  <c r="V2236" i="5"/>
  <c r="AB2187" i="5"/>
  <c r="V2097" i="5"/>
  <c r="AB2097" i="5"/>
  <c r="V2042" i="5"/>
  <c r="F2042" i="5" s="1"/>
  <c r="AB2042" i="5"/>
  <c r="V2030" i="5"/>
  <c r="H2030" i="5" s="1"/>
  <c r="V1993" i="5"/>
  <c r="H1993" i="5" s="1"/>
  <c r="V1981" i="5"/>
  <c r="F1966" i="5"/>
  <c r="V1961" i="5"/>
  <c r="V1922" i="5"/>
  <c r="V1914" i="5"/>
  <c r="V1910" i="5"/>
  <c r="V1883" i="5"/>
  <c r="R1883" i="5" s="1"/>
  <c r="V1872" i="5"/>
  <c r="J1872" i="5" s="1"/>
  <c r="V1837" i="5"/>
  <c r="E1837" i="5"/>
  <c r="X1837" i="5" s="1"/>
  <c r="V1813" i="5"/>
  <c r="AB1784" i="5"/>
  <c r="G1772" i="5"/>
  <c r="E1752" i="5"/>
  <c r="X1752" i="5" s="1"/>
  <c r="V1727" i="5"/>
  <c r="G1727" i="5" s="1"/>
  <c r="G1713" i="5"/>
  <c r="I1713" i="5"/>
  <c r="H1713" i="5"/>
  <c r="V1690" i="5"/>
  <c r="H1690" i="5" s="1"/>
  <c r="V1686" i="5"/>
  <c r="J1686" i="5" s="1"/>
  <c r="AB1686" i="5"/>
  <c r="V1644" i="5"/>
  <c r="V1636" i="5"/>
  <c r="F1636" i="5"/>
  <c r="V1605" i="5"/>
  <c r="F1605" i="5" s="1"/>
  <c r="V1601" i="5"/>
  <c r="J1601" i="5" s="1"/>
  <c r="J1597" i="5"/>
  <c r="V1548" i="5"/>
  <c r="F1548" i="5" s="1"/>
  <c r="G1526" i="5"/>
  <c r="V1523" i="5"/>
  <c r="H1523" i="5"/>
  <c r="AB1523" i="5"/>
  <c r="J1519" i="5"/>
  <c r="R1519" i="5"/>
  <c r="V1508" i="5"/>
  <c r="F1492" i="5"/>
  <c r="J1492" i="5"/>
  <c r="V1488" i="5"/>
  <c r="E1488" i="5"/>
  <c r="X1488" i="5" s="1"/>
  <c r="V1472" i="5"/>
  <c r="F1472" i="5" s="1"/>
  <c r="V1464" i="5"/>
  <c r="H1452" i="5"/>
  <c r="AB1436" i="5"/>
  <c r="V1421" i="5"/>
  <c r="F1421" i="5"/>
  <c r="V1415" i="5"/>
  <c r="AB1415" i="5"/>
  <c r="V1407" i="5"/>
  <c r="V1403" i="5"/>
  <c r="AB1392" i="5"/>
  <c r="V1381" i="5"/>
  <c r="F1381" i="5" s="1"/>
  <c r="R1370" i="5"/>
  <c r="H1370" i="5"/>
  <c r="AB1350" i="5"/>
  <c r="V1350" i="5"/>
  <c r="H1350" i="5"/>
  <c r="V1347" i="5"/>
  <c r="R1347" i="5" s="1"/>
  <c r="V1343" i="5"/>
  <c r="AB1339" i="5"/>
  <c r="V1339" i="5"/>
  <c r="AB1335" i="5"/>
  <c r="G1335" i="5"/>
  <c r="V1331" i="5"/>
  <c r="R1331" i="5" s="1"/>
  <c r="J1317" i="5"/>
  <c r="I1317" i="5"/>
  <c r="G1309" i="5"/>
  <c r="I1309" i="5"/>
  <c r="J1309" i="5"/>
  <c r="V1306" i="5"/>
  <c r="E1306" i="5" s="1"/>
  <c r="X1306" i="5" s="1"/>
  <c r="V1287" i="5"/>
  <c r="R1287" i="5"/>
  <c r="V1275" i="5"/>
  <c r="AB1204" i="5"/>
  <c r="H1192" i="5"/>
  <c r="I1192" i="5"/>
  <c r="J1192" i="5"/>
  <c r="H1180" i="5"/>
  <c r="J1180" i="5"/>
  <c r="F1180" i="5"/>
  <c r="F1177" i="5"/>
  <c r="J1177" i="5"/>
  <c r="G1177" i="5"/>
  <c r="V1128" i="5"/>
  <c r="I1128" i="5" s="1"/>
  <c r="V1124" i="5"/>
  <c r="V1121" i="5"/>
  <c r="V1087" i="5"/>
  <c r="G1087" i="5" s="1"/>
  <c r="V1083" i="5"/>
  <c r="G1083" i="5" s="1"/>
  <c r="V1075" i="5"/>
  <c r="E1075" i="5"/>
  <c r="X1075" i="5" s="1"/>
  <c r="V1064" i="5"/>
  <c r="I1064" i="5" s="1"/>
  <c r="V1057" i="5"/>
  <c r="J1057" i="5"/>
  <c r="G1047" i="5"/>
  <c r="V829" i="5"/>
  <c r="AB829" i="5"/>
  <c r="V825" i="5"/>
  <c r="AB809" i="5"/>
  <c r="V801" i="5"/>
  <c r="V786" i="5"/>
  <c r="R786" i="5" s="1"/>
  <c r="V778" i="5"/>
  <c r="AB778" i="5"/>
  <c r="AB710" i="5"/>
  <c r="V699" i="5"/>
  <c r="V680" i="5"/>
  <c r="R680" i="5" s="1"/>
  <c r="V672" i="5"/>
  <c r="X672" i="5" s="1"/>
  <c r="AB672" i="5"/>
  <c r="V668" i="5"/>
  <c r="V664" i="5"/>
  <c r="V656" i="5"/>
  <c r="AB652" i="5"/>
  <c r="AB648" i="5"/>
  <c r="V648" i="5"/>
  <c r="V640" i="5"/>
  <c r="V629" i="5"/>
  <c r="V625" i="5"/>
  <c r="V614" i="5"/>
  <c r="V599" i="5"/>
  <c r="X599" i="5" s="1"/>
  <c r="V587" i="5"/>
  <c r="V580" i="5"/>
  <c r="R580" i="5" s="1"/>
  <c r="V576" i="5"/>
  <c r="AB271" i="5"/>
  <c r="F1366" i="5"/>
  <c r="H2175" i="5"/>
  <c r="F1735" i="5"/>
  <c r="F1272" i="5"/>
  <c r="R892" i="5"/>
  <c r="H1267" i="5"/>
  <c r="V1418" i="5"/>
  <c r="H1418" i="5" s="1"/>
  <c r="V1841" i="5"/>
  <c r="G1841" i="5" s="1"/>
  <c r="R1597" i="5"/>
  <c r="V1739" i="5"/>
  <c r="G2258" i="5"/>
  <c r="R1078" i="5"/>
  <c r="F1302" i="5"/>
  <c r="H1963" i="5"/>
  <c r="R751" i="5"/>
  <c r="F1317" i="5"/>
  <c r="AB1973" i="5"/>
  <c r="R1192" i="5"/>
  <c r="G1483" i="5"/>
  <c r="V1389" i="5"/>
  <c r="R1389" i="5" s="1"/>
  <c r="G1496" i="5"/>
  <c r="F1917" i="5"/>
  <c r="H1302" i="5"/>
  <c r="G1440" i="5"/>
  <c r="V743" i="5"/>
  <c r="R743" i="5"/>
  <c r="J1272" i="5"/>
  <c r="G2027" i="5"/>
  <c r="J1198" i="5"/>
  <c r="G1917" i="5"/>
  <c r="I1963" i="5"/>
  <c r="G1180" i="5"/>
  <c r="G1519" i="5"/>
  <c r="H1317" i="5"/>
  <c r="H1388" i="5"/>
  <c r="J1099" i="5"/>
  <c r="R1142" i="5"/>
  <c r="V1374" i="5"/>
  <c r="H1374" i="5"/>
  <c r="F1386" i="5"/>
  <c r="G1386" i="5"/>
  <c r="V1678" i="5"/>
  <c r="R2281" i="5"/>
  <c r="V1050" i="5"/>
  <c r="H900" i="5"/>
  <c r="R1536" i="5"/>
  <c r="J1482" i="5"/>
  <c r="G1033" i="5"/>
  <c r="G1478" i="5"/>
  <c r="F1478" i="5"/>
  <c r="R2486" i="5"/>
  <c r="J2486" i="5"/>
  <c r="R1836" i="5"/>
  <c r="H1435" i="5"/>
  <c r="J1435" i="5"/>
  <c r="V2503" i="5"/>
  <c r="I2503" i="5"/>
  <c r="V2477" i="5"/>
  <c r="H2477" i="5" s="1"/>
  <c r="V2474" i="5"/>
  <c r="E2474" i="5" s="1"/>
  <c r="X2474" i="5" s="1"/>
  <c r="V2359" i="5"/>
  <c r="G2359" i="5" s="1"/>
  <c r="J1738" i="5"/>
  <c r="R1738" i="5"/>
  <c r="R1897" i="5"/>
  <c r="R1888" i="5"/>
  <c r="J1888" i="5"/>
  <c r="F1888" i="5"/>
  <c r="H1965" i="5"/>
  <c r="G1014" i="5"/>
  <c r="R1014" i="5"/>
  <c r="J1800" i="5"/>
  <c r="F2016" i="5"/>
  <c r="AB1941" i="5"/>
  <c r="AB1795" i="5"/>
  <c r="G1588" i="5"/>
  <c r="AB1887" i="5"/>
  <c r="AB1777" i="5"/>
  <c r="AB1174" i="5"/>
  <c r="AB1096" i="5"/>
  <c r="AB1072" i="5"/>
  <c r="AB810" i="5"/>
  <c r="AB798" i="5"/>
  <c r="AB766" i="5"/>
  <c r="V2277" i="5"/>
  <c r="H2277" i="5" s="1"/>
  <c r="V2174" i="5"/>
  <c r="AB2174" i="5"/>
  <c r="G2068" i="5"/>
  <c r="V2049" i="5"/>
  <c r="G2049" i="5" s="1"/>
  <c r="V1925" i="5"/>
  <c r="J1925" i="5"/>
  <c r="F1844" i="5"/>
  <c r="V1832" i="5"/>
  <c r="R1832" i="5" s="1"/>
  <c r="V1712" i="5"/>
  <c r="J1712" i="5"/>
  <c r="R1562" i="5"/>
  <c r="V1528" i="5"/>
  <c r="V1431" i="5"/>
  <c r="AB1346" i="5"/>
  <c r="H1183" i="5"/>
  <c r="F1183" i="5"/>
  <c r="V1157" i="5"/>
  <c r="AB1157" i="5"/>
  <c r="F1098" i="5"/>
  <c r="G1086" i="5"/>
  <c r="V1067" i="5"/>
  <c r="V1039" i="5"/>
  <c r="G1039" i="5" s="1"/>
  <c r="AB1039" i="5"/>
  <c r="V1032" i="5"/>
  <c r="V1004" i="5"/>
  <c r="H1004" i="5" s="1"/>
  <c r="V988" i="5"/>
  <c r="V964" i="5"/>
  <c r="V910" i="5"/>
  <c r="R910" i="5" s="1"/>
  <c r="AB910" i="5"/>
  <c r="V852" i="5"/>
  <c r="V832" i="5"/>
  <c r="AB832" i="5"/>
  <c r="V598" i="5"/>
  <c r="R2390" i="5"/>
  <c r="G1951" i="5"/>
  <c r="J1951" i="5"/>
  <c r="G944" i="5"/>
  <c r="J973" i="5"/>
  <c r="V1199" i="5"/>
  <c r="AB2278" i="5"/>
  <c r="AB2052" i="5"/>
  <c r="AB1503" i="5"/>
  <c r="AB1388" i="5"/>
  <c r="AB1370" i="5"/>
  <c r="AB1169" i="5"/>
  <c r="AB1127" i="5"/>
  <c r="AB1860" i="5"/>
  <c r="AB1856" i="5"/>
  <c r="AB1822" i="5"/>
  <c r="AB1536" i="5"/>
  <c r="AB1347" i="5"/>
  <c r="AB1217" i="5"/>
  <c r="AB1180" i="5"/>
  <c r="AB1043" i="5"/>
  <c r="AB930" i="5"/>
  <c r="AB926" i="5"/>
  <c r="AB906" i="5"/>
  <c r="AB738" i="5"/>
  <c r="AB730" i="5"/>
  <c r="AB702" i="5"/>
  <c r="AB694" i="5"/>
  <c r="V2495" i="5"/>
  <c r="F2495" i="5"/>
  <c r="AB2421" i="5"/>
  <c r="V2421" i="5"/>
  <c r="AB2216" i="5"/>
  <c r="V2216" i="5"/>
  <c r="I2216" i="5"/>
  <c r="AB2227" i="5"/>
  <c r="AB2178" i="5"/>
  <c r="AB1890" i="5"/>
  <c r="AB1613" i="5"/>
  <c r="AB1496" i="5"/>
  <c r="AB1492" i="5"/>
  <c r="AB1000" i="5"/>
  <c r="AB719" i="5"/>
  <c r="V1027" i="5"/>
  <c r="R1027" i="5" s="1"/>
  <c r="AB2076" i="5"/>
  <c r="AB2068" i="5"/>
  <c r="AB2044" i="5"/>
  <c r="AB1922" i="5"/>
  <c r="AB1872" i="5"/>
  <c r="AB1622" i="5"/>
  <c r="AB1575" i="5"/>
  <c r="AB1442" i="5"/>
  <c r="AB1271" i="5"/>
  <c r="AB1195" i="5"/>
  <c r="AB1110" i="5"/>
  <c r="AB1098" i="5"/>
  <c r="AB1094" i="5"/>
  <c r="AB1062" i="5"/>
  <c r="AB1047" i="5"/>
  <c r="AB878" i="5"/>
  <c r="AB664" i="5"/>
  <c r="AB618" i="5"/>
  <c r="AB1992" i="5"/>
  <c r="AB1269" i="5"/>
  <c r="AB1211" i="5"/>
  <c r="I1868" i="5"/>
  <c r="J1868" i="5"/>
  <c r="R1911" i="5"/>
  <c r="F1911" i="5"/>
  <c r="J2138" i="5"/>
  <c r="J2323" i="5"/>
  <c r="I2314" i="5"/>
  <c r="J2207" i="5"/>
  <c r="R2207" i="5"/>
  <c r="R923" i="5"/>
  <c r="G923" i="5"/>
  <c r="J923" i="5"/>
  <c r="I1613" i="5"/>
  <c r="I1743" i="5"/>
  <c r="R1694" i="5"/>
  <c r="H1694" i="5"/>
  <c r="J1543" i="5"/>
  <c r="I1515" i="5"/>
  <c r="F1512" i="5"/>
  <c r="J1512" i="5"/>
  <c r="I2381" i="5"/>
  <c r="H2313" i="5"/>
  <c r="J2088" i="5"/>
  <c r="H2088" i="5"/>
  <c r="R1868" i="5"/>
  <c r="G2278" i="5"/>
  <c r="H2278" i="5"/>
  <c r="I1852" i="5"/>
  <c r="H1573" i="5"/>
  <c r="F1573" i="5"/>
  <c r="H1071" i="5"/>
  <c r="I1071" i="5"/>
  <c r="I1274" i="5"/>
  <c r="J1274" i="5"/>
  <c r="G2323" i="5"/>
  <c r="G1743" i="5"/>
  <c r="H1286" i="5"/>
  <c r="F1286" i="5"/>
  <c r="R2173" i="5"/>
  <c r="G1876" i="5"/>
  <c r="R2178" i="5"/>
  <c r="H2178" i="5"/>
  <c r="F2163" i="5"/>
  <c r="F2060" i="5"/>
  <c r="H2015" i="5"/>
  <c r="R1980" i="5"/>
  <c r="G1946" i="5"/>
  <c r="G1909" i="5"/>
  <c r="H1867" i="5"/>
  <c r="J1867" i="5"/>
  <c r="J1777" i="5"/>
  <c r="F1777" i="5"/>
  <c r="H1770" i="5"/>
  <c r="G1770" i="5"/>
  <c r="R1770" i="5"/>
  <c r="G1628" i="5"/>
  <c r="R1628" i="5"/>
  <c r="I1628" i="5"/>
  <c r="G1582" i="5"/>
  <c r="H1174" i="5"/>
  <c r="F1174" i="5"/>
  <c r="J1174" i="5"/>
  <c r="G1174" i="5"/>
  <c r="J1129" i="5"/>
  <c r="J1123" i="5"/>
  <c r="H1123" i="5"/>
  <c r="F1123" i="5"/>
  <c r="I1123" i="5"/>
  <c r="R1102" i="5"/>
  <c r="G1102" i="5"/>
  <c r="I1047" i="5"/>
  <c r="J1047" i="5"/>
  <c r="F1047" i="5"/>
  <c r="J1044" i="5"/>
  <c r="H1044" i="5"/>
  <c r="R1012" i="5"/>
  <c r="R1008" i="5"/>
  <c r="I1008" i="5"/>
  <c r="F994" i="5"/>
  <c r="H994" i="5"/>
  <c r="G922" i="5"/>
  <c r="J922" i="5"/>
  <c r="R875" i="5"/>
  <c r="R601" i="5"/>
  <c r="R1026" i="5"/>
  <c r="J2408" i="5"/>
  <c r="G1630" i="5"/>
  <c r="R2088" i="5"/>
  <c r="I1044" i="5"/>
  <c r="J1071" i="5"/>
  <c r="G1573" i="5"/>
  <c r="I1770" i="5"/>
  <c r="F1901" i="5"/>
  <c r="G1012" i="5"/>
  <c r="G1271" i="5"/>
  <c r="G1515" i="5"/>
  <c r="R1635" i="5"/>
  <c r="J1635" i="5"/>
  <c r="I1271" i="5"/>
  <c r="H1078" i="5"/>
  <c r="J1078" i="5"/>
  <c r="R1515" i="5"/>
  <c r="H1515" i="5"/>
  <c r="F1628" i="5"/>
  <c r="F1857" i="5"/>
  <c r="R2138" i="5"/>
  <c r="R973" i="5"/>
  <c r="F1060" i="5"/>
  <c r="G1060" i="5"/>
  <c r="R1153" i="5"/>
  <c r="F1460" i="5"/>
  <c r="G1460" i="5"/>
  <c r="J1355" i="5"/>
  <c r="R1355" i="5"/>
  <c r="F1355" i="5"/>
  <c r="I1355" i="5"/>
  <c r="J1509" i="5"/>
  <c r="I1777" i="5"/>
  <c r="R1044" i="5"/>
  <c r="I2278" i="5"/>
  <c r="H1274" i="5"/>
  <c r="F1071" i="5"/>
  <c r="I922" i="5"/>
  <c r="I1286" i="5"/>
  <c r="G1286" i="5"/>
  <c r="I1694" i="5"/>
  <c r="R1543" i="5"/>
  <c r="I1563" i="5"/>
  <c r="F1613" i="5"/>
  <c r="G1090" i="5"/>
  <c r="H1090" i="5"/>
  <c r="R627" i="5"/>
  <c r="H1047" i="5"/>
  <c r="R1159" i="5"/>
  <c r="F1159" i="5"/>
  <c r="G2320" i="5"/>
  <c r="I2320" i="5"/>
  <c r="H2320" i="5"/>
  <c r="J1008" i="5"/>
  <c r="G1145" i="5"/>
  <c r="H1145" i="5"/>
  <c r="H1213" i="5"/>
  <c r="G1213" i="5"/>
  <c r="J1213" i="5"/>
  <c r="G1732" i="5"/>
  <c r="J1732" i="5"/>
  <c r="F1732" i="5"/>
  <c r="R1732" i="5"/>
  <c r="R1660" i="5"/>
  <c r="J1660" i="5"/>
  <c r="G1247" i="5"/>
  <c r="G1718" i="5"/>
  <c r="R1718" i="5"/>
  <c r="I1845" i="5"/>
  <c r="G1845" i="5"/>
  <c r="G1139" i="5"/>
  <c r="R1139" i="5"/>
  <c r="R1187" i="5"/>
  <c r="R1845" i="5"/>
  <c r="I2139" i="5"/>
  <c r="R2139" i="5"/>
  <c r="G1536" i="5"/>
  <c r="F1435" i="5"/>
  <c r="G1435" i="5"/>
  <c r="H1368" i="5"/>
  <c r="G1368" i="5"/>
  <c r="G1348" i="5"/>
  <c r="AB2501" i="5"/>
  <c r="AB2018" i="5"/>
  <c r="AB1988" i="5"/>
  <c r="AB708" i="5"/>
  <c r="G1757" i="5"/>
  <c r="J1757" i="5"/>
  <c r="F1757" i="5"/>
  <c r="I1182" i="5"/>
  <c r="G1248" i="5"/>
  <c r="F1248" i="5"/>
  <c r="I1248" i="5"/>
  <c r="G1262" i="5"/>
  <c r="I2065" i="5"/>
  <c r="R2156" i="5"/>
  <c r="R1469" i="5"/>
  <c r="G1469" i="5"/>
  <c r="G1280" i="5"/>
  <c r="H1280" i="5"/>
  <c r="J1280" i="5"/>
  <c r="R1280" i="5"/>
  <c r="I1328" i="5"/>
  <c r="I1334" i="5"/>
  <c r="H1015" i="5"/>
  <c r="G1186" i="5"/>
  <c r="R1186" i="5"/>
  <c r="J1226" i="5"/>
  <c r="H1226" i="5"/>
  <c r="J1480" i="5"/>
  <c r="R1480" i="5"/>
  <c r="G1480" i="5"/>
  <c r="F1480" i="5"/>
  <c r="F1632" i="5"/>
  <c r="H1632" i="5"/>
  <c r="R1632" i="5"/>
  <c r="G1735" i="5"/>
  <c r="J1735" i="5"/>
  <c r="I1505" i="5"/>
  <c r="J1505" i="5"/>
  <c r="G1505" i="5"/>
  <c r="G2451" i="5"/>
  <c r="H2158" i="5"/>
  <c r="F1505" i="5"/>
  <c r="H1757" i="5"/>
  <c r="G1632" i="5"/>
  <c r="G1500" i="5"/>
  <c r="F1615" i="5"/>
  <c r="R1615" i="5"/>
  <c r="G2075" i="5"/>
  <c r="R808" i="5"/>
  <c r="G1299" i="5"/>
  <c r="J1299" i="5"/>
  <c r="H1299" i="5"/>
  <c r="H2092" i="5"/>
  <c r="G2092" i="5"/>
  <c r="I2205" i="5"/>
  <c r="J2205" i="5"/>
  <c r="G2391" i="5"/>
  <c r="J1453" i="5"/>
  <c r="H1453" i="5"/>
  <c r="R1580" i="5"/>
  <c r="R978" i="5"/>
  <c r="G978" i="5"/>
  <c r="H1146" i="5"/>
  <c r="J1146" i="5"/>
  <c r="F1579" i="5"/>
  <c r="H1579" i="5"/>
  <c r="R1478" i="5"/>
  <c r="V2481" i="5"/>
  <c r="F2481" i="5"/>
  <c r="V2478" i="5"/>
  <c r="AB1976" i="5"/>
  <c r="V1976" i="5"/>
  <c r="AB2429" i="5"/>
  <c r="F2225" i="5"/>
  <c r="AB1786" i="5"/>
  <c r="V2185" i="5"/>
  <c r="V2022" i="5"/>
  <c r="J2022" i="5"/>
  <c r="AB2022" i="5"/>
  <c r="V1991" i="5"/>
  <c r="V913" i="5"/>
  <c r="R913" i="5" s="1"/>
  <c r="AB2494" i="5"/>
  <c r="AB2441" i="5"/>
  <c r="AB2323" i="5"/>
  <c r="AB2196" i="5"/>
  <c r="AB2058" i="5"/>
  <c r="AB2162" i="5"/>
  <c r="V1830" i="5"/>
  <c r="J1830" i="5"/>
  <c r="AB1873" i="5"/>
  <c r="AB569" i="5"/>
  <c r="G1038" i="5"/>
  <c r="R777" i="5"/>
  <c r="G2021" i="5"/>
  <c r="F2021" i="5"/>
  <c r="H2021" i="5"/>
  <c r="I2021" i="5"/>
  <c r="I1216" i="5"/>
  <c r="R1216" i="5"/>
  <c r="G1216" i="5"/>
  <c r="F1810" i="5"/>
  <c r="H1810" i="5"/>
  <c r="I1810" i="5"/>
  <c r="J1810" i="5"/>
  <c r="G1810" i="5"/>
  <c r="F1554" i="5"/>
  <c r="G1554" i="5"/>
  <c r="R1554" i="5"/>
  <c r="G1056" i="5"/>
  <c r="I1056" i="5"/>
  <c r="H1056" i="5"/>
  <c r="J1056" i="5"/>
  <c r="F1205" i="5"/>
  <c r="H1205" i="5"/>
  <c r="F1485" i="5"/>
  <c r="G1485" i="5"/>
  <c r="H1485" i="5"/>
  <c r="F1019" i="5"/>
  <c r="G1019" i="5"/>
  <c r="G1210" i="5"/>
  <c r="H1210" i="5"/>
  <c r="J1476" i="5"/>
  <c r="I1476" i="5"/>
  <c r="H1476" i="5"/>
  <c r="G1476" i="5"/>
  <c r="H1592" i="5"/>
  <c r="G1592" i="5"/>
  <c r="I1592" i="5"/>
  <c r="R1592" i="5"/>
  <c r="H1638" i="5"/>
  <c r="J2073" i="5"/>
  <c r="I2073" i="5"/>
  <c r="F2073" i="5"/>
  <c r="R2073" i="5"/>
  <c r="H2123" i="5"/>
  <c r="R2123" i="5"/>
  <c r="F1722" i="5"/>
  <c r="V1824" i="5"/>
  <c r="V1779" i="5"/>
  <c r="H1455" i="5"/>
  <c r="V1425" i="5"/>
  <c r="H1425" i="5"/>
  <c r="V1256" i="5"/>
  <c r="E1256" i="5" s="1"/>
  <c r="X1256" i="5" s="1"/>
  <c r="V1219" i="5"/>
  <c r="AB1219" i="5"/>
  <c r="AB1111" i="5"/>
  <c r="V1111" i="5"/>
  <c r="H1973" i="5"/>
  <c r="V1821" i="5"/>
  <c r="AB1448" i="5"/>
  <c r="F1467" i="5"/>
  <c r="I1973" i="5"/>
  <c r="I1245" i="5"/>
  <c r="R1904" i="5"/>
  <c r="H1904" i="5"/>
  <c r="F1068" i="5"/>
  <c r="I1917" i="5"/>
  <c r="R1455" i="5"/>
  <c r="F1227" i="5"/>
  <c r="I1298" i="5"/>
  <c r="F1692" i="5"/>
  <c r="AB1839" i="5"/>
  <c r="AB1782" i="5"/>
  <c r="I1107" i="5"/>
  <c r="G1973" i="5"/>
  <c r="V1448" i="5"/>
  <c r="R1467" i="5"/>
  <c r="F1973" i="5"/>
  <c r="G1868" i="5"/>
  <c r="H1868" i="5"/>
  <c r="G1827" i="5"/>
  <c r="F1904" i="5"/>
  <c r="J1692" i="5"/>
  <c r="F1455" i="5"/>
  <c r="G1388" i="5"/>
  <c r="I1388" i="5"/>
  <c r="R1388" i="5"/>
  <c r="F1388" i="5"/>
  <c r="G2117" i="5"/>
  <c r="J2117" i="5"/>
  <c r="G1089" i="5"/>
  <c r="R1089" i="5"/>
  <c r="I1089" i="5"/>
  <c r="H1089" i="5"/>
  <c r="H1305" i="5"/>
  <c r="R1305" i="5"/>
  <c r="G1305" i="5"/>
  <c r="I1305" i="5"/>
  <c r="F1305" i="5"/>
  <c r="G1146" i="5"/>
  <c r="F1146" i="5"/>
  <c r="R1146" i="5"/>
  <c r="R1245" i="5"/>
  <c r="V1847" i="5"/>
  <c r="J1451" i="5"/>
  <c r="V1441" i="5"/>
  <c r="V1215" i="5"/>
  <c r="E1215" i="5" s="1"/>
  <c r="X1215" i="5" s="1"/>
  <c r="AB1215" i="5"/>
  <c r="H1451" i="5"/>
  <c r="J1467" i="5"/>
  <c r="I1467" i="5"/>
  <c r="F1868" i="5"/>
  <c r="H1245" i="5"/>
  <c r="J1904" i="5"/>
  <c r="H1692" i="5"/>
  <c r="J1245" i="5"/>
  <c r="H1540" i="5"/>
  <c r="H1944" i="5"/>
  <c r="H2280" i="5"/>
  <c r="I920" i="5"/>
  <c r="J920" i="5"/>
  <c r="I1024" i="5"/>
  <c r="R1024" i="5"/>
  <c r="G1024" i="5"/>
  <c r="J1024" i="5"/>
  <c r="F1024" i="5"/>
  <c r="F951" i="5"/>
  <c r="G951" i="5"/>
  <c r="H951" i="5"/>
  <c r="I951" i="5"/>
  <c r="J1179" i="5"/>
  <c r="G1179" i="5"/>
  <c r="H1179" i="5"/>
  <c r="I1172" i="5"/>
  <c r="R1404" i="5"/>
  <c r="J2390" i="5"/>
  <c r="V2286" i="5"/>
  <c r="H2286" i="5"/>
  <c r="V2234" i="5"/>
  <c r="G2234" i="5" s="1"/>
  <c r="V2230" i="5"/>
  <c r="AB2230" i="5"/>
  <c r="J2178" i="5"/>
  <c r="I2178" i="5"/>
  <c r="V2148" i="5"/>
  <c r="E2148" i="5" s="1"/>
  <c r="X2148" i="5" s="1"/>
  <c r="AB2145" i="5"/>
  <c r="V2145" i="5"/>
  <c r="V2014" i="5"/>
  <c r="V1999" i="5"/>
  <c r="J1999" i="5"/>
  <c r="V1995" i="5"/>
  <c r="I1995" i="5" s="1"/>
  <c r="AB1995" i="5"/>
  <c r="AB2265" i="5"/>
  <c r="AB2395" i="5"/>
  <c r="AB1980" i="5"/>
  <c r="V1040" i="5"/>
  <c r="R1040" i="5"/>
  <c r="AB16" i="5"/>
  <c r="AB100" i="5"/>
  <c r="AB181" i="5"/>
  <c r="AB246" i="5"/>
  <c r="AB188" i="5"/>
  <c r="AB359" i="5"/>
  <c r="AB206" i="5"/>
  <c r="AB234" i="5"/>
  <c r="AB345" i="5"/>
  <c r="AB185" i="5"/>
  <c r="AB277" i="5"/>
  <c r="AB351" i="5"/>
  <c r="AB386" i="5"/>
  <c r="AB422" i="5"/>
  <c r="AB204" i="5"/>
  <c r="AB416" i="5"/>
  <c r="AB493" i="5"/>
  <c r="AB526" i="5"/>
  <c r="AB11" i="5"/>
  <c r="AB198" i="5"/>
  <c r="AB274" i="5"/>
  <c r="AB258" i="5"/>
  <c r="V339" i="5"/>
  <c r="X339" i="5"/>
  <c r="AB339" i="5"/>
  <c r="V501" i="5"/>
  <c r="X501" i="5" s="1"/>
  <c r="F6" i="6"/>
  <c r="R977" i="5"/>
  <c r="F977" i="5"/>
  <c r="F2156" i="5"/>
  <c r="G2156" i="5"/>
  <c r="I1078" i="5"/>
  <c r="H1808" i="5"/>
  <c r="G1540" i="5"/>
  <c r="H1272" i="5"/>
  <c r="J985" i="5"/>
  <c r="H1098" i="5"/>
  <c r="I1098" i="5"/>
  <c r="J1122" i="5"/>
  <c r="I2156" i="5"/>
  <c r="R1227" i="5"/>
  <c r="G977" i="5"/>
  <c r="J1836" i="5"/>
  <c r="J2044" i="5"/>
  <c r="R2044" i="5"/>
  <c r="I1110" i="5"/>
  <c r="J1110" i="5"/>
  <c r="H1110" i="5"/>
  <c r="F1126" i="5"/>
  <c r="H1126" i="5"/>
  <c r="J1126" i="5"/>
  <c r="R1126" i="5"/>
  <c r="H1660" i="5"/>
  <c r="I1660" i="5"/>
  <c r="F1660" i="5"/>
  <c r="I2128" i="5"/>
  <c r="H2317" i="5"/>
  <c r="I2317" i="5"/>
  <c r="F2317" i="5"/>
  <c r="G1209" i="5"/>
  <c r="J1534" i="5"/>
  <c r="F2032" i="5"/>
  <c r="H2032" i="5"/>
  <c r="I2153" i="5"/>
  <c r="H1901" i="5"/>
  <c r="G1495" i="5"/>
  <c r="J2330" i="5"/>
  <c r="F1418" i="5"/>
  <c r="R1209" i="5"/>
  <c r="I2330" i="5"/>
  <c r="J1086" i="5"/>
  <c r="F2334" i="5"/>
  <c r="I2217" i="5"/>
  <c r="I1495" i="5"/>
  <c r="F1534" i="5"/>
  <c r="R1534" i="5"/>
  <c r="I1534" i="5"/>
  <c r="I1059" i="5"/>
  <c r="J1353" i="5"/>
  <c r="H1353" i="5"/>
  <c r="R1100" i="5"/>
  <c r="F1611" i="5"/>
  <c r="G1100" i="5"/>
  <c r="R621" i="5"/>
  <c r="H2302" i="5"/>
  <c r="F1059" i="5"/>
  <c r="H1611" i="5"/>
  <c r="R1599" i="5"/>
  <c r="R1380" i="5"/>
  <c r="F1622" i="5"/>
  <c r="H1622" i="5"/>
  <c r="R1364" i="5"/>
  <c r="F1364" i="5"/>
  <c r="H1364" i="5"/>
  <c r="F2041" i="5"/>
  <c r="H2041" i="5"/>
  <c r="G1611" i="5"/>
  <c r="I1178" i="5"/>
  <c r="I1680" i="5"/>
  <c r="H1666" i="5"/>
  <c r="H1775" i="5"/>
  <c r="H959" i="5"/>
  <c r="R1604" i="5"/>
  <c r="I1100" i="5"/>
  <c r="R1608" i="5"/>
  <c r="F1881" i="5"/>
  <c r="J2302" i="5"/>
  <c r="I1611" i="5"/>
  <c r="R1775" i="5"/>
  <c r="F1580" i="5"/>
  <c r="R1042" i="5"/>
  <c r="J1042" i="5"/>
  <c r="I1042" i="5"/>
  <c r="G1042" i="5"/>
  <c r="H1042" i="5"/>
  <c r="G1680" i="5"/>
  <c r="H1608" i="5"/>
  <c r="R712" i="5"/>
  <c r="J905" i="5"/>
  <c r="G1604" i="5"/>
  <c r="R1006" i="5"/>
  <c r="H1233" i="5"/>
  <c r="G1608" i="5"/>
  <c r="F1655" i="5"/>
  <c r="I905" i="5"/>
  <c r="J1681" i="5"/>
  <c r="G1681" i="5"/>
  <c r="I1681" i="5"/>
  <c r="F1681" i="5"/>
  <c r="H1681" i="5"/>
  <c r="F1106" i="5"/>
  <c r="R870" i="5"/>
  <c r="I1631" i="5"/>
  <c r="R1631" i="5"/>
  <c r="I1651" i="5"/>
  <c r="F2084" i="5"/>
  <c r="H1728" i="5"/>
  <c r="J1878" i="5"/>
  <c r="G1878" i="5"/>
  <c r="I1878" i="5"/>
  <c r="H1878" i="5"/>
  <c r="J2007" i="5"/>
  <c r="F1108" i="5"/>
  <c r="F1220" i="5"/>
  <c r="I1220" i="5"/>
  <c r="J1220" i="5"/>
  <c r="R713" i="5"/>
  <c r="J1666" i="5"/>
  <c r="R806" i="5"/>
  <c r="J2380" i="5"/>
  <c r="I912" i="5"/>
  <c r="H1104" i="5"/>
  <c r="J1131" i="5"/>
  <c r="I1639" i="5"/>
  <c r="J1689" i="5"/>
  <c r="F1689" i="5"/>
  <c r="R1666" i="5"/>
  <c r="R1901" i="5"/>
  <c r="H2124" i="5"/>
  <c r="F2095" i="5"/>
  <c r="J2095" i="5"/>
  <c r="R2302" i="5"/>
  <c r="J1510" i="5"/>
  <c r="F1510" i="5"/>
  <c r="R1510" i="5"/>
  <c r="H1510" i="5"/>
  <c r="I1510" i="5"/>
  <c r="F1604" i="5"/>
  <c r="J1604" i="5"/>
  <c r="I1608" i="5"/>
  <c r="H1979" i="5"/>
  <c r="I2101" i="5"/>
  <c r="R271" i="5"/>
  <c r="F1288" i="5"/>
  <c r="I1712" i="5"/>
  <c r="R766" i="5"/>
  <c r="R778" i="5"/>
  <c r="R825" i="5"/>
  <c r="J1064" i="5"/>
  <c r="F1188" i="5"/>
  <c r="R1188" i="5"/>
  <c r="H1188" i="5"/>
  <c r="I1188" i="5"/>
  <c r="I1421" i="5"/>
  <c r="H1472" i="5"/>
  <c r="J1472" i="5"/>
  <c r="I1472" i="5"/>
  <c r="F1686" i="5"/>
  <c r="I1705" i="5"/>
  <c r="F1899" i="5"/>
  <c r="R1899" i="5"/>
  <c r="H1899" i="5"/>
  <c r="J1914" i="5"/>
  <c r="I2018" i="5"/>
  <c r="H2018" i="5"/>
  <c r="R2018" i="5"/>
  <c r="J1792" i="5"/>
  <c r="F1792" i="5"/>
  <c r="R1792" i="5"/>
  <c r="I1792" i="5"/>
  <c r="H1818" i="5"/>
  <c r="R1950" i="5"/>
  <c r="I986" i="5"/>
  <c r="R2495" i="5"/>
  <c r="I2495" i="5"/>
  <c r="H2495" i="5"/>
  <c r="R672" i="5"/>
  <c r="J1752" i="5"/>
  <c r="H1752" i="5"/>
  <c r="F1752" i="5"/>
  <c r="J1922" i="5"/>
  <c r="I1217" i="5"/>
  <c r="J1217" i="5"/>
  <c r="R1217" i="5"/>
  <c r="H1217" i="5"/>
  <c r="R755" i="5"/>
  <c r="R998" i="5"/>
  <c r="F1065" i="5"/>
  <c r="F2421" i="5"/>
  <c r="R2421" i="5"/>
  <c r="R2370" i="5"/>
  <c r="J2370" i="5"/>
  <c r="R652" i="5"/>
  <c r="R656" i="5"/>
  <c r="H1075" i="5"/>
  <c r="R1468" i="5"/>
  <c r="R2243" i="5"/>
  <c r="I2254" i="5"/>
  <c r="F1788" i="5"/>
  <c r="H1788" i="5"/>
  <c r="R1788" i="5"/>
  <c r="F1854" i="5"/>
  <c r="J1240" i="5"/>
  <c r="H1240" i="5"/>
  <c r="R818" i="5"/>
  <c r="J2359" i="5"/>
  <c r="I2359" i="5"/>
  <c r="H2359" i="5"/>
  <c r="H1275" i="5"/>
  <c r="F1275" i="5"/>
  <c r="J1275" i="5"/>
  <c r="I1275" i="5"/>
  <c r="R1275" i="5"/>
  <c r="F1306" i="5"/>
  <c r="J1306" i="5"/>
  <c r="J1350" i="5"/>
  <c r="R1350" i="5"/>
  <c r="F1392" i="5"/>
  <c r="R1392" i="5"/>
  <c r="R1548" i="5"/>
  <c r="J1620" i="5"/>
  <c r="R1620" i="5"/>
  <c r="F1620" i="5"/>
  <c r="H1620" i="5"/>
  <c r="I1620" i="5"/>
  <c r="R1981" i="5"/>
  <c r="I2030" i="5"/>
  <c r="I1865" i="5"/>
  <c r="F1865" i="5"/>
  <c r="R1865" i="5"/>
  <c r="H1865" i="5"/>
  <c r="R744" i="5"/>
  <c r="R798" i="5"/>
  <c r="R1041" i="5"/>
  <c r="H1072" i="5"/>
  <c r="I1027" i="5"/>
  <c r="R1681" i="5"/>
  <c r="I1840" i="5"/>
  <c r="R1841" i="5"/>
  <c r="I1057" i="5"/>
  <c r="R1124" i="5"/>
  <c r="J1124" i="5"/>
  <c r="G1188" i="5"/>
  <c r="G1347" i="5"/>
  <c r="F1526" i="5"/>
  <c r="G1620" i="5"/>
  <c r="F1772" i="5"/>
  <c r="I1772" i="5"/>
  <c r="R1772" i="5"/>
  <c r="J1772" i="5"/>
  <c r="H1772" i="5"/>
  <c r="G1899" i="5"/>
  <c r="G2018" i="5"/>
  <c r="H2038" i="5"/>
  <c r="H2097" i="5"/>
  <c r="J2097" i="5"/>
  <c r="G2097" i="5"/>
  <c r="F2097" i="5"/>
  <c r="G1792" i="5"/>
  <c r="I1923" i="5"/>
  <c r="H1037" i="5"/>
  <c r="F1037" i="5"/>
  <c r="J1037" i="5"/>
  <c r="AB108" i="5"/>
  <c r="AB170" i="5"/>
  <c r="AB66" i="5"/>
  <c r="AB72" i="5"/>
  <c r="I2225" i="5"/>
  <c r="AB209" i="5"/>
  <c r="AB497" i="5"/>
  <c r="AB241" i="5"/>
  <c r="AB518" i="5"/>
  <c r="AB341" i="5"/>
  <c r="AB535" i="5"/>
  <c r="AB371" i="5"/>
  <c r="AB496" i="5"/>
  <c r="AB283" i="5"/>
  <c r="AB201" i="5"/>
  <c r="R2481" i="5"/>
  <c r="AB444" i="5"/>
  <c r="AB400" i="5"/>
  <c r="AB461" i="5"/>
  <c r="AB279" i="5"/>
  <c r="AB221" i="5"/>
  <c r="AB28" i="5"/>
  <c r="AB477" i="5"/>
  <c r="AB489" i="5"/>
  <c r="AB236" i="5"/>
  <c r="AB205" i="5"/>
  <c r="AB353" i="5"/>
  <c r="AB388" i="5"/>
  <c r="AB291" i="5"/>
  <c r="AB549" i="5"/>
  <c r="AB495" i="5"/>
  <c r="AB487" i="5"/>
  <c r="AB394" i="5"/>
  <c r="AB425" i="5"/>
  <c r="AB263" i="5"/>
  <c r="AB486" i="5"/>
  <c r="AB301" i="5"/>
  <c r="AB506" i="5"/>
  <c r="AB531" i="5"/>
  <c r="AB94" i="5"/>
  <c r="AB257" i="5"/>
  <c r="AB521" i="5"/>
  <c r="AB524" i="5"/>
  <c r="AB404" i="5"/>
  <c r="AB259" i="5"/>
  <c r="AB267" i="5"/>
  <c r="AB224" i="5"/>
  <c r="AB168" i="5"/>
  <c r="AB233" i="5"/>
  <c r="AB275" i="5"/>
  <c r="AB230" i="5"/>
  <c r="AB223" i="5"/>
  <c r="AB212" i="5"/>
  <c r="AB195" i="5"/>
  <c r="AB190" i="5"/>
  <c r="AB106" i="5"/>
  <c r="AB7" i="5"/>
  <c r="AB26" i="5"/>
  <c r="AB74" i="5"/>
  <c r="AB36" i="5"/>
  <c r="AB24" i="5"/>
  <c r="AB10" i="5"/>
  <c r="AB523" i="5"/>
  <c r="AB474" i="5"/>
  <c r="AB412" i="5"/>
  <c r="AB483" i="5"/>
  <c r="AB194" i="5"/>
  <c r="AB392" i="5"/>
  <c r="AB166" i="5"/>
  <c r="AB447" i="5"/>
  <c r="AB355" i="5"/>
  <c r="AB213" i="5"/>
  <c r="AB295" i="5"/>
  <c r="AB80" i="5"/>
  <c r="AB110" i="5"/>
  <c r="AB22" i="5"/>
  <c r="R1995" i="5"/>
  <c r="H1995" i="5"/>
  <c r="AB429" i="5"/>
  <c r="AB525" i="5"/>
  <c r="AB237" i="5"/>
  <c r="AB347" i="5"/>
  <c r="AB510" i="5"/>
  <c r="AB459" i="5"/>
  <c r="AB376" i="5"/>
  <c r="AB184" i="5"/>
  <c r="AB297" i="5"/>
  <c r="AB261" i="5"/>
  <c r="AB228" i="5"/>
  <c r="AB177" i="5"/>
  <c r="AB285" i="5"/>
  <c r="AB215" i="5"/>
  <c r="AB62" i="5"/>
  <c r="AB323" i="5"/>
  <c r="AB269" i="5"/>
  <c r="AB187" i="5"/>
  <c r="AB98" i="5"/>
  <c r="AB70" i="5"/>
  <c r="AB76" i="5"/>
  <c r="H1448" i="5"/>
  <c r="V519" i="5"/>
  <c r="V508" i="5"/>
  <c r="V533" i="5"/>
  <c r="AB567" i="5"/>
  <c r="AB433" i="5"/>
  <c r="V399" i="5"/>
  <c r="R399" i="5" s="1"/>
  <c r="V358" i="5"/>
  <c r="V481" i="5"/>
  <c r="V354" i="5"/>
  <c r="R354" i="5" s="1"/>
  <c r="V222" i="5"/>
  <c r="X222" i="5"/>
  <c r="V511" i="5"/>
  <c r="V489" i="5"/>
  <c r="X489" i="5" s="1"/>
  <c r="V419" i="5"/>
  <c r="V390" i="5"/>
  <c r="R390" i="5" s="1"/>
  <c r="V329" i="5"/>
  <c r="V111" i="5"/>
  <c r="V545" i="5"/>
  <c r="V530" i="5"/>
  <c r="AB481" i="5"/>
  <c r="V453" i="5"/>
  <c r="R453" i="5" s="1"/>
  <c r="V439" i="5"/>
  <c r="R439" i="5" s="1"/>
  <c r="AB363" i="5"/>
  <c r="V345" i="5"/>
  <c r="V191" i="5"/>
  <c r="R191" i="5" s="1"/>
  <c r="V388" i="5"/>
  <c r="V249" i="5"/>
  <c r="X249" i="5" s="1"/>
  <c r="AB211" i="5"/>
  <c r="V290" i="5"/>
  <c r="X290" i="5" s="1"/>
  <c r="V208" i="5"/>
  <c r="V32" i="5"/>
  <c r="V256" i="5"/>
  <c r="V251" i="5"/>
  <c r="V243" i="5"/>
  <c r="V236" i="5"/>
  <c r="V182" i="5"/>
  <c r="V167" i="5"/>
  <c r="V146" i="5"/>
  <c r="V134" i="5"/>
  <c r="X134" i="5" s="1"/>
  <c r="V117" i="5"/>
  <c r="V84" i="5"/>
  <c r="V172" i="5"/>
  <c r="V160" i="5"/>
  <c r="V104" i="5"/>
  <c r="V42" i="5"/>
  <c r="V90" i="5"/>
  <c r="X90" i="5" s="1"/>
  <c r="V44" i="5"/>
  <c r="AB30" i="5"/>
  <c r="AB104" i="5"/>
  <c r="V96" i="5"/>
  <c r="V387" i="5"/>
  <c r="V567" i="5"/>
  <c r="X567" i="5"/>
  <c r="V512" i="5"/>
  <c r="V183" i="5"/>
  <c r="R183" i="5" s="1"/>
  <c r="V534" i="5"/>
  <c r="X534" i="5" s="1"/>
  <c r="V410" i="5"/>
  <c r="V293" i="5"/>
  <c r="V138" i="5"/>
  <c r="R138" i="5" s="1"/>
  <c r="V499" i="5"/>
  <c r="V441" i="5"/>
  <c r="V455" i="5"/>
  <c r="V411" i="5"/>
  <c r="R411" i="5" s="1"/>
  <c r="V379" i="5"/>
  <c r="R225" i="5"/>
  <c r="AB507" i="5"/>
  <c r="AB455" i="5"/>
  <c r="X340" i="5"/>
  <c r="V179" i="5"/>
  <c r="V547" i="5"/>
  <c r="X547" i="5" s="1"/>
  <c r="V498" i="5"/>
  <c r="V473" i="5"/>
  <c r="V427" i="5"/>
  <c r="V402" i="5"/>
  <c r="V381" i="5"/>
  <c r="V318" i="5"/>
  <c r="V211" i="5"/>
  <c r="R211" i="5" s="1"/>
  <c r="V140" i="5"/>
  <c r="V537" i="5"/>
  <c r="R537" i="5" s="1"/>
  <c r="V514" i="5"/>
  <c r="V422" i="5"/>
  <c r="V396" i="5"/>
  <c r="V353" i="5"/>
  <c r="V207" i="5"/>
  <c r="V169" i="5"/>
  <c r="V302" i="5"/>
  <c r="V289" i="5"/>
  <c r="X289" i="5" s="1"/>
  <c r="AB196" i="5"/>
  <c r="AB183" i="5"/>
  <c r="V113" i="5"/>
  <c r="V64" i="5"/>
  <c r="X64" i="5" s="1"/>
  <c r="V13" i="5"/>
  <c r="V279" i="5"/>
  <c r="V218" i="5"/>
  <c r="V192" i="5"/>
  <c r="R192" i="5" s="1"/>
  <c r="V148" i="5"/>
  <c r="AB303" i="5"/>
  <c r="AB293" i="5"/>
  <c r="AB207" i="5"/>
  <c r="V477" i="5"/>
  <c r="AB494" i="5"/>
  <c r="V459" i="5"/>
  <c r="V497" i="5"/>
  <c r="V543" i="5"/>
  <c r="X543" i="5" s="1"/>
  <c r="V503" i="5"/>
  <c r="V484" i="5"/>
  <c r="V467" i="5"/>
  <c r="R467" i="5" s="1"/>
  <c r="AB435" i="5"/>
  <c r="AB325" i="5"/>
  <c r="V551" i="5"/>
  <c r="V529" i="5"/>
  <c r="R529" i="5" s="1"/>
  <c r="AB512" i="5"/>
  <c r="AB406" i="5"/>
  <c r="V385" i="5"/>
  <c r="V343" i="5"/>
  <c r="R343" i="5" s="1"/>
  <c r="V280" i="5"/>
  <c r="V228" i="5"/>
  <c r="R228" i="5"/>
  <c r="V122" i="5"/>
  <c r="V528" i="5"/>
  <c r="AB514" i="5"/>
  <c r="V495" i="5"/>
  <c r="V479" i="5"/>
  <c r="V461" i="5"/>
  <c r="V405" i="5"/>
  <c r="AB369" i="5"/>
  <c r="AB451" i="5"/>
  <c r="AB420" i="5"/>
  <c r="V409" i="5"/>
  <c r="V285" i="5"/>
  <c r="V161" i="5"/>
  <c r="AB533" i="5"/>
  <c r="V518" i="5"/>
  <c r="R518" i="5" s="1"/>
  <c r="AB479" i="5"/>
  <c r="AB468" i="5"/>
  <c r="AB453" i="5"/>
  <c r="V391" i="5"/>
  <c r="V367" i="5"/>
  <c r="V282" i="5"/>
  <c r="V242" i="5"/>
  <c r="R242" i="5" s="1"/>
  <c r="V212" i="5"/>
  <c r="V124" i="5"/>
  <c r="X124" i="5" s="1"/>
  <c r="V46" i="5"/>
  <c r="V554" i="5"/>
  <c r="AB545" i="5"/>
  <c r="V487" i="5"/>
  <c r="V471" i="5"/>
  <c r="V425" i="5"/>
  <c r="R425" i="5" s="1"/>
  <c r="V417" i="5"/>
  <c r="AB408" i="5"/>
  <c r="V400" i="5"/>
  <c r="V365" i="5"/>
  <c r="AB343" i="5"/>
  <c r="V314" i="5"/>
  <c r="V301" i="5"/>
  <c r="V284" i="5"/>
  <c r="V238" i="5"/>
  <c r="AB134" i="5"/>
  <c r="V102" i="5"/>
  <c r="V24" i="5"/>
  <c r="X24" i="5"/>
  <c r="V549" i="5"/>
  <c r="V542" i="5"/>
  <c r="X542" i="5"/>
  <c r="V536" i="5"/>
  <c r="AB529" i="5"/>
  <c r="AB522" i="5"/>
  <c r="V513" i="5"/>
  <c r="V493" i="5"/>
  <c r="V486" i="5"/>
  <c r="V394" i="5"/>
  <c r="V389" i="5"/>
  <c r="V378" i="5"/>
  <c r="R378" i="5" s="1"/>
  <c r="V368" i="5"/>
  <c r="V361" i="5"/>
  <c r="R361" i="5" s="1"/>
  <c r="V351" i="5"/>
  <c r="V341" i="5"/>
  <c r="V315" i="5"/>
  <c r="V231" i="5"/>
  <c r="V203" i="5"/>
  <c r="AB361" i="5"/>
  <c r="V331" i="5"/>
  <c r="V300" i="5"/>
  <c r="V283" i="5"/>
  <c r="V275" i="5"/>
  <c r="AB232" i="5"/>
  <c r="AB222" i="5"/>
  <c r="V193" i="5"/>
  <c r="V165" i="5"/>
  <c r="V147" i="5"/>
  <c r="X135" i="5"/>
  <c r="AB126" i="5"/>
  <c r="V296" i="5"/>
  <c r="V286" i="5"/>
  <c r="R286" i="5" s="1"/>
  <c r="V263" i="5"/>
  <c r="V250" i="5"/>
  <c r="V241" i="5"/>
  <c r="V206" i="5"/>
  <c r="AB199" i="5"/>
  <c r="V189" i="5"/>
  <c r="X189" i="5"/>
  <c r="AB175" i="5"/>
  <c r="V121" i="5"/>
  <c r="R121" i="5" s="1"/>
  <c r="V316" i="5"/>
  <c r="V291" i="5"/>
  <c r="V281" i="5"/>
  <c r="AB264" i="5"/>
  <c r="V255" i="5"/>
  <c r="X255" i="5" s="1"/>
  <c r="AB242" i="5"/>
  <c r="V235" i="5"/>
  <c r="V210" i="5"/>
  <c r="V205" i="5"/>
  <c r="AB193" i="5"/>
  <c r="V188" i="5"/>
  <c r="V181" i="5"/>
  <c r="V173" i="5"/>
  <c r="V163" i="5"/>
  <c r="V132" i="5"/>
  <c r="V115" i="5"/>
  <c r="R115" i="5" s="1"/>
  <c r="AB20" i="5"/>
  <c r="V178" i="5"/>
  <c r="V158" i="5"/>
  <c r="V86" i="5"/>
  <c r="AB40" i="5"/>
  <c r="AB96" i="5"/>
  <c r="V88" i="5"/>
  <c r="V72" i="5"/>
  <c r="R72" i="5" s="1"/>
  <c r="X72" i="5"/>
  <c r="AB34" i="5"/>
  <c r="AB102" i="5"/>
  <c r="V92" i="5"/>
  <c r="R92" i="5" s="1"/>
  <c r="AB86" i="5"/>
  <c r="V66" i="5"/>
  <c r="V18" i="5"/>
  <c r="V14" i="5"/>
  <c r="V449" i="5"/>
  <c r="V478" i="5"/>
  <c r="V490" i="5"/>
  <c r="V420" i="5"/>
  <c r="X420" i="5" s="1"/>
  <c r="V475" i="5"/>
  <c r="V325" i="5"/>
  <c r="AB307" i="5"/>
  <c r="V152" i="5"/>
  <c r="R152" i="5" s="1"/>
  <c r="V220" i="5"/>
  <c r="R220" i="5" s="1"/>
  <c r="AB200" i="5"/>
  <c r="V190" i="5"/>
  <c r="V162" i="5"/>
  <c r="V133" i="5"/>
  <c r="V118" i="5"/>
  <c r="V294" i="5"/>
  <c r="AB272" i="5"/>
  <c r="AB260" i="5"/>
  <c r="AB247" i="5"/>
  <c r="V229" i="5"/>
  <c r="R229" i="5" s="1"/>
  <c r="V197" i="5"/>
  <c r="V171" i="5"/>
  <c r="AB154" i="5"/>
  <c r="V139" i="5"/>
  <c r="AB42" i="5"/>
  <c r="V299" i="5"/>
  <c r="V288" i="5"/>
  <c r="X288" i="5" s="1"/>
  <c r="V277" i="5"/>
  <c r="V262" i="5"/>
  <c r="V246" i="5"/>
  <c r="X246" i="5" s="1"/>
  <c r="V234" i="5"/>
  <c r="V227" i="5"/>
  <c r="AB220" i="5"/>
  <c r="V214" i="5"/>
  <c r="X214" i="5" s="1"/>
  <c r="V209" i="5"/>
  <c r="V201" i="5"/>
  <c r="AB192" i="5"/>
  <c r="AB171" i="5"/>
  <c r="V142" i="5"/>
  <c r="V130" i="5"/>
  <c r="V123" i="5"/>
  <c r="R123" i="5" s="1"/>
  <c r="V74" i="5"/>
  <c r="AB52" i="5"/>
  <c r="V36" i="5"/>
  <c r="V176" i="5"/>
  <c r="AB164" i="5"/>
  <c r="V157" i="5"/>
  <c r="V151" i="5"/>
  <c r="V119" i="5"/>
  <c r="R119" i="5" s="1"/>
  <c r="AB84" i="5"/>
  <c r="V100" i="5"/>
  <c r="AB78" i="5"/>
  <c r="AB64" i="5"/>
  <c r="V40" i="5"/>
  <c r="AB6" i="5"/>
  <c r="V16" i="5"/>
  <c r="V12" i="5"/>
  <c r="V303" i="5"/>
  <c r="V539" i="5"/>
  <c r="V247" i="5"/>
  <c r="V109" i="5"/>
  <c r="R109" i="5" s="1"/>
  <c r="V544" i="5"/>
  <c r="V507" i="5"/>
  <c r="V265" i="5"/>
  <c r="V492" i="5"/>
  <c r="R492" i="5" s="1"/>
  <c r="V431" i="5"/>
  <c r="V356" i="5"/>
  <c r="V333" i="5"/>
  <c r="V200" i="5"/>
  <c r="V526" i="5"/>
  <c r="V433" i="5"/>
  <c r="V305" i="5"/>
  <c r="X305" i="5" s="1"/>
  <c r="V30" i="5"/>
  <c r="V527" i="5"/>
  <c r="V517" i="5"/>
  <c r="V505" i="5"/>
  <c r="V494" i="5"/>
  <c r="R494" i="5" s="1"/>
  <c r="V485" i="5"/>
  <c r="V469" i="5"/>
  <c r="V445" i="5"/>
  <c r="V423" i="5"/>
  <c r="V415" i="5"/>
  <c r="V406" i="5"/>
  <c r="V398" i="5"/>
  <c r="V386" i="5"/>
  <c r="V363" i="5"/>
  <c r="V298" i="5"/>
  <c r="V196" i="5"/>
  <c r="V127" i="5"/>
  <c r="X127" i="5" s="1"/>
  <c r="V548" i="5"/>
  <c r="V540" i="5"/>
  <c r="V535" i="5"/>
  <c r="AB520" i="5"/>
  <c r="V500" i="5"/>
  <c r="AB492" i="5"/>
  <c r="AB485" i="5"/>
  <c r="AB449" i="5"/>
  <c r="V443" i="5"/>
  <c r="V435" i="5"/>
  <c r="AB427" i="5"/>
  <c r="V408" i="5"/>
  <c r="R408" i="5" s="1"/>
  <c r="V401" i="5"/>
  <c r="V393" i="5"/>
  <c r="V366" i="5"/>
  <c r="V349" i="5"/>
  <c r="X349" i="5" s="1"/>
  <c r="V337" i="5"/>
  <c r="V310" i="5"/>
  <c r="V272" i="5"/>
  <c r="X272" i="5" s="1"/>
  <c r="V199" i="5"/>
  <c r="R199" i="5" s="1"/>
  <c r="V78" i="5"/>
  <c r="V20" i="5"/>
  <c r="V384" i="5"/>
  <c r="V371" i="5"/>
  <c r="R371" i="5" s="1"/>
  <c r="V359" i="5"/>
  <c r="AB349" i="5"/>
  <c r="V322" i="5"/>
  <c r="V308" i="5"/>
  <c r="V253" i="5"/>
  <c r="V403" i="5"/>
  <c r="V516" i="5"/>
  <c r="X516" i="5" s="1"/>
  <c r="V397" i="5"/>
  <c r="AB527" i="5"/>
  <c r="V553" i="5"/>
  <c r="V509" i="5"/>
  <c r="R509" i="5" s="1"/>
  <c r="V474" i="5"/>
  <c r="V418" i="5"/>
  <c r="AB299" i="5"/>
  <c r="V541" i="5"/>
  <c r="R541" i="5" s="1"/>
  <c r="V522" i="5"/>
  <c r="V504" i="5"/>
  <c r="V437" i="5"/>
  <c r="V369" i="5"/>
  <c r="V312" i="5"/>
  <c r="R312" i="5" s="1"/>
  <c r="V254" i="5"/>
  <c r="V177" i="5"/>
  <c r="V521" i="5"/>
  <c r="V506" i="5"/>
  <c r="R506" i="5" s="1"/>
  <c r="AB490" i="5"/>
  <c r="V468" i="5"/>
  <c r="X468" i="5" s="1"/>
  <c r="V451" i="5"/>
  <c r="R451" i="5" s="1"/>
  <c r="V414" i="5"/>
  <c r="V348" i="5"/>
  <c r="X348" i="5" s="1"/>
  <c r="AB317" i="5"/>
  <c r="V226" i="5"/>
  <c r="AB414" i="5"/>
  <c r="AB402" i="5"/>
  <c r="V383" i="5"/>
  <c r="X383" i="5" s="1"/>
  <c r="V362" i="5"/>
  <c r="V327" i="5"/>
  <c r="R327" i="5" s="1"/>
  <c r="V297" i="5"/>
  <c r="V232" i="5"/>
  <c r="V187" i="5"/>
  <c r="AB537" i="5"/>
  <c r="V524" i="5"/>
  <c r="V510" i="5"/>
  <c r="V457" i="5"/>
  <c r="R457" i="5" s="1"/>
  <c r="V413" i="5"/>
  <c r="V395" i="5"/>
  <c r="V374" i="5"/>
  <c r="V357" i="5"/>
  <c r="V323" i="5"/>
  <c r="V268" i="5"/>
  <c r="V230" i="5"/>
  <c r="V141" i="5"/>
  <c r="AB541" i="5"/>
  <c r="V523" i="5"/>
  <c r="V515" i="5"/>
  <c r="AB500" i="5"/>
  <c r="V491" i="5"/>
  <c r="R491" i="5" s="1"/>
  <c r="V483" i="5"/>
  <c r="V429" i="5"/>
  <c r="V421" i="5"/>
  <c r="V412" i="5"/>
  <c r="X412" i="5" s="1"/>
  <c r="V404" i="5"/>
  <c r="AB396" i="5"/>
  <c r="AB384" i="5"/>
  <c r="V370" i="5"/>
  <c r="X370" i="5" s="1"/>
  <c r="V360" i="5"/>
  <c r="X360" i="5"/>
  <c r="V257" i="5"/>
  <c r="V215" i="5"/>
  <c r="R215" i="5" s="1"/>
  <c r="V186" i="5"/>
  <c r="R186" i="5" s="1"/>
  <c r="V120" i="5"/>
  <c r="V552" i="5"/>
  <c r="AB547" i="5"/>
  <c r="AB539" i="5"/>
  <c r="V531" i="5"/>
  <c r="V525" i="5"/>
  <c r="AB516" i="5"/>
  <c r="AB508" i="5"/>
  <c r="AB499" i="5"/>
  <c r="AB491" i="5"/>
  <c r="AB465" i="5"/>
  <c r="AB457" i="5"/>
  <c r="V447" i="5"/>
  <c r="AB424" i="5"/>
  <c r="V416" i="5"/>
  <c r="R416" i="5" s="1"/>
  <c r="V407" i="5"/>
  <c r="AB398" i="5"/>
  <c r="V392" i="5"/>
  <c r="AB374" i="5"/>
  <c r="V364" i="5"/>
  <c r="AB357" i="5"/>
  <c r="V347" i="5"/>
  <c r="R347" i="5" s="1"/>
  <c r="V335" i="5"/>
  <c r="AB305" i="5"/>
  <c r="V287" i="5"/>
  <c r="AB262" i="5"/>
  <c r="V245" i="5"/>
  <c r="AB214" i="5"/>
  <c r="V195" i="5"/>
  <c r="V175" i="5"/>
  <c r="V155" i="5"/>
  <c r="V68" i="5"/>
  <c r="V10" i="5"/>
  <c r="R10" i="5" s="1"/>
  <c r="V376" i="5"/>
  <c r="V355" i="5"/>
  <c r="AB321" i="5"/>
  <c r="V295" i="5"/>
  <c r="V269" i="5"/>
  <c r="V259" i="5"/>
  <c r="R259" i="5" s="1"/>
  <c r="AB251" i="5"/>
  <c r="AB240" i="5"/>
  <c r="AB226" i="5"/>
  <c r="AB216" i="5"/>
  <c r="V198" i="5"/>
  <c r="V184" i="5"/>
  <c r="AB173" i="5"/>
  <c r="V153" i="5"/>
  <c r="AB142" i="5"/>
  <c r="V116" i="5"/>
  <c r="V94" i="5"/>
  <c r="V34" i="5"/>
  <c r="R34" i="5" s="1"/>
  <c r="V292" i="5"/>
  <c r="AB281" i="5"/>
  <c r="V258" i="5"/>
  <c r="AB245" i="5"/>
  <c r="X237" i="5"/>
  <c r="AB227" i="5"/>
  <c r="V219" i="5"/>
  <c r="AB210" i="5"/>
  <c r="AB203" i="5"/>
  <c r="V194" i="5"/>
  <c r="V180" i="5"/>
  <c r="V166" i="5"/>
  <c r="R166" i="5" s="1"/>
  <c r="AB152" i="5"/>
  <c r="V136" i="5"/>
  <c r="V82" i="5"/>
  <c r="AB18" i="5"/>
  <c r="V320" i="5"/>
  <c r="X313" i="5"/>
  <c r="V304" i="5"/>
  <c r="AB287" i="5"/>
  <c r="V267" i="5"/>
  <c r="V261" i="5"/>
  <c r="AB253" i="5"/>
  <c r="V233" i="5"/>
  <c r="R233" i="5" s="1"/>
  <c r="V224" i="5"/>
  <c r="V213" i="5"/>
  <c r="AB208" i="5"/>
  <c r="AB197" i="5"/>
  <c r="AB191" i="5"/>
  <c r="V185" i="5"/>
  <c r="AB179" i="5"/>
  <c r="AB169" i="5"/>
  <c r="V159" i="5"/>
  <c r="V137" i="5"/>
  <c r="V128" i="5"/>
  <c r="X110" i="5"/>
  <c r="AB92" i="5"/>
  <c r="V70" i="5"/>
  <c r="V48" i="5"/>
  <c r="V174" i="5"/>
  <c r="R174" i="5" s="1"/>
  <c r="AB162" i="5"/>
  <c r="AB156" i="5"/>
  <c r="AB140" i="5"/>
  <c r="V125" i="5"/>
  <c r="X125" i="5" s="1"/>
  <c r="AB82" i="5"/>
  <c r="AB5" i="5"/>
  <c r="V106" i="5"/>
  <c r="V98" i="5"/>
  <c r="V76" i="5"/>
  <c r="R76" i="5" s="1"/>
  <c r="AB68" i="5"/>
  <c r="AB60" i="5"/>
  <c r="AB46" i="5"/>
  <c r="V38" i="5"/>
  <c r="AB32" i="5"/>
  <c r="V26" i="5"/>
  <c r="V80" i="5"/>
  <c r="V62" i="5"/>
  <c r="AB54" i="5"/>
  <c r="V22" i="5"/>
  <c r="AB14" i="5"/>
  <c r="V11" i="5"/>
  <c r="R142" i="5"/>
  <c r="R135" i="5"/>
  <c r="R154" i="5"/>
  <c r="R372" i="5"/>
  <c r="R24" i="5"/>
  <c r="R108" i="5"/>
  <c r="R536" i="5"/>
  <c r="R168" i="5"/>
  <c r="R209" i="5"/>
  <c r="R543" i="5"/>
  <c r="R429" i="5"/>
  <c r="R126" i="5"/>
  <c r="R257" i="5"/>
  <c r="R264" i="5"/>
  <c r="R389" i="5"/>
  <c r="R495" i="5"/>
  <c r="R54" i="5"/>
  <c r="R533" i="5"/>
  <c r="E2481" i="5"/>
  <c r="X2481" i="5" s="1"/>
  <c r="G2481" i="5"/>
  <c r="I2481" i="5"/>
  <c r="X910" i="5"/>
  <c r="E1067" i="5"/>
  <c r="X1067" i="5" s="1"/>
  <c r="F1067" i="5"/>
  <c r="G1771" i="5"/>
  <c r="E2100" i="5"/>
  <c r="X2100" i="5" s="1"/>
  <c r="I2100" i="5"/>
  <c r="J2100" i="5"/>
  <c r="G2100" i="5"/>
  <c r="E1887" i="5"/>
  <c r="X1887" i="5" s="1"/>
  <c r="H1887" i="5"/>
  <c r="E2030" i="5"/>
  <c r="X2030" i="5" s="1"/>
  <c r="F2030" i="5"/>
  <c r="E2243" i="5"/>
  <c r="X2243" i="5" s="1"/>
  <c r="G2243" i="5"/>
  <c r="F2243" i="5"/>
  <c r="J2243" i="5"/>
  <c r="H2243" i="5"/>
  <c r="E1799" i="5"/>
  <c r="X1799" i="5" s="1"/>
  <c r="I1799" i="5"/>
  <c r="H1799" i="5"/>
  <c r="G1799" i="5"/>
  <c r="J1593" i="5"/>
  <c r="R2334" i="5"/>
  <c r="H2334" i="5"/>
  <c r="J2334" i="5"/>
  <c r="X524" i="5"/>
  <c r="X226" i="5"/>
  <c r="X477" i="5"/>
  <c r="R1004" i="5"/>
  <c r="E1039" i="5"/>
  <c r="X1039" i="5" s="1"/>
  <c r="I2277" i="5"/>
  <c r="E1678" i="5"/>
  <c r="X1678" i="5" s="1"/>
  <c r="R1678" i="5"/>
  <c r="H1678" i="5"/>
  <c r="J1678" i="5"/>
  <c r="F1678" i="5"/>
  <c r="E1374" i="5"/>
  <c r="X1374" i="5" s="1"/>
  <c r="R1374" i="5"/>
  <c r="E2266" i="5"/>
  <c r="X2266" i="5" s="1"/>
  <c r="J2266" i="5"/>
  <c r="R2266" i="5"/>
  <c r="H2266" i="5"/>
  <c r="E1739" i="5"/>
  <c r="X1739" i="5" s="1"/>
  <c r="F1739" i="5"/>
  <c r="R1739" i="5"/>
  <c r="H1739" i="5"/>
  <c r="G1739" i="5"/>
  <c r="G1488" i="5"/>
  <c r="F1488" i="5"/>
  <c r="R1784" i="5"/>
  <c r="E2441" i="5"/>
  <c r="X2441" i="5" s="1"/>
  <c r="G2441" i="5"/>
  <c r="J2441" i="5"/>
  <c r="H2441" i="5"/>
  <c r="F2441" i="5"/>
  <c r="E1409" i="5"/>
  <c r="X1409" i="5" s="1"/>
  <c r="F1409" i="5"/>
  <c r="I1409" i="5"/>
  <c r="J1409" i="5"/>
  <c r="E1880" i="5"/>
  <c r="X1880" i="5" s="1"/>
  <c r="G1880" i="5"/>
  <c r="F1880" i="5"/>
  <c r="I1880" i="5"/>
  <c r="H1880" i="5"/>
  <c r="E2136" i="5"/>
  <c r="X2136" i="5" s="1"/>
  <c r="R2136" i="5"/>
  <c r="G2136" i="5"/>
  <c r="H2136" i="5"/>
  <c r="J2136" i="5"/>
  <c r="F2136" i="5"/>
  <c r="E2180" i="5"/>
  <c r="X2180" i="5" s="1"/>
  <c r="R2180" i="5"/>
  <c r="H2180" i="5"/>
  <c r="J2180" i="5"/>
  <c r="I2180" i="5"/>
  <c r="F2180" i="5"/>
  <c r="E1893" i="5"/>
  <c r="X1893" i="5" s="1"/>
  <c r="R1893" i="5"/>
  <c r="I1893" i="5"/>
  <c r="F1893" i="5"/>
  <c r="G1893" i="5"/>
  <c r="H1893" i="5"/>
  <c r="J1893" i="5"/>
  <c r="X898" i="5"/>
  <c r="R898" i="5"/>
  <c r="F1234" i="5"/>
  <c r="J1234" i="5"/>
  <c r="H1234" i="5"/>
  <c r="G1234" i="5"/>
  <c r="E1327" i="5"/>
  <c r="X1327" i="5" s="1"/>
  <c r="F1327" i="5"/>
  <c r="E1204" i="5"/>
  <c r="X1204" i="5" s="1"/>
  <c r="H1204" i="5"/>
  <c r="G1204" i="5"/>
  <c r="F1204" i="5"/>
  <c r="X541" i="5"/>
  <c r="X119" i="5"/>
  <c r="X212" i="5"/>
  <c r="X455" i="5"/>
  <c r="R345" i="5"/>
  <c r="J1784" i="5"/>
  <c r="I1374" i="5"/>
  <c r="J1004" i="5"/>
  <c r="I1739" i="5"/>
  <c r="F2014" i="5"/>
  <c r="R294" i="5"/>
  <c r="X433" i="5"/>
  <c r="R433" i="5"/>
  <c r="X291" i="5"/>
  <c r="X394" i="5"/>
  <c r="X46" i="5"/>
  <c r="X537" i="5"/>
  <c r="X54" i="5"/>
  <c r="X154" i="5"/>
  <c r="X236" i="5"/>
  <c r="H1784" i="5"/>
  <c r="J1039" i="5"/>
  <c r="J1739" i="5"/>
  <c r="R2441" i="5"/>
  <c r="R2025" i="5"/>
  <c r="R1470" i="5"/>
  <c r="I2441" i="5"/>
  <c r="I1488" i="5"/>
  <c r="E1111" i="5"/>
  <c r="X1111" i="5" s="1"/>
  <c r="I1111" i="5"/>
  <c r="E1367" i="5"/>
  <c r="X1367" i="5" s="1"/>
  <c r="E2225" i="5"/>
  <c r="X2225" i="5" s="1"/>
  <c r="G2225" i="5"/>
  <c r="I2478" i="5"/>
  <c r="J1488" i="5"/>
  <c r="R1121" i="5"/>
  <c r="E2038" i="5"/>
  <c r="X2038" i="5" s="1"/>
  <c r="I2038" i="5"/>
  <c r="R2038" i="5"/>
  <c r="F2038" i="5"/>
  <c r="E1228" i="5"/>
  <c r="X1228" i="5" s="1"/>
  <c r="F1228" i="5"/>
  <c r="H1228" i="5"/>
  <c r="I1234" i="5"/>
  <c r="V2502" i="5"/>
  <c r="R2502" i="5" s="1"/>
  <c r="R222" i="5"/>
  <c r="R314" i="5"/>
  <c r="X26" i="5"/>
  <c r="X184" i="5"/>
  <c r="X156" i="5"/>
  <c r="X217" i="5"/>
  <c r="X122" i="5"/>
  <c r="X484" i="5"/>
  <c r="R396" i="5"/>
  <c r="F1367" i="5"/>
  <c r="J2481" i="5"/>
  <c r="R2225" i="5"/>
  <c r="F1799" i="5"/>
  <c r="G1678" i="5"/>
  <c r="I1678" i="5"/>
  <c r="I1067" i="5"/>
  <c r="R1488" i="5"/>
  <c r="R846" i="5"/>
  <c r="I1593" i="5"/>
  <c r="I2266" i="5"/>
  <c r="E1839" i="5"/>
  <c r="X1839" i="5" s="1"/>
  <c r="J1839" i="5"/>
  <c r="G1839" i="5"/>
  <c r="J2185" i="5"/>
  <c r="H2110" i="5"/>
  <c r="F2110" i="5"/>
  <c r="E2174" i="5"/>
  <c r="X2174" i="5" s="1"/>
  <c r="H2174" i="5"/>
  <c r="G1374" i="5"/>
  <c r="X837" i="5"/>
  <c r="R837" i="5"/>
  <c r="G1842" i="5"/>
  <c r="X755" i="5"/>
  <c r="E1072" i="5"/>
  <c r="X1072" i="5" s="1"/>
  <c r="R1072" i="5"/>
  <c r="J1670" i="5"/>
  <c r="J1277" i="5"/>
  <c r="E2101" i="5"/>
  <c r="X2101" i="5" s="1"/>
  <c r="R2101" i="5"/>
  <c r="G2101" i="5"/>
  <c r="X694" i="5"/>
  <c r="R694" i="5"/>
  <c r="I1153" i="5"/>
  <c r="F1153" i="5"/>
  <c r="J1153" i="5"/>
  <c r="R1559" i="5"/>
  <c r="I2212" i="5"/>
  <c r="G2212" i="5"/>
  <c r="H2212" i="5"/>
  <c r="J2212" i="5"/>
  <c r="R878" i="5"/>
  <c r="H943" i="5"/>
  <c r="X187" i="5"/>
  <c r="X403" i="5"/>
  <c r="X115" i="5"/>
  <c r="X536" i="5"/>
  <c r="X409" i="5"/>
  <c r="X551" i="5"/>
  <c r="X207" i="5"/>
  <c r="X111" i="5"/>
  <c r="E1995" i="5"/>
  <c r="X1995" i="5" s="1"/>
  <c r="G1995" i="5"/>
  <c r="E1425" i="5"/>
  <c r="X1425" i="5" s="1"/>
  <c r="H1779" i="5"/>
  <c r="R1199" i="5"/>
  <c r="X832" i="5"/>
  <c r="I964" i="5"/>
  <c r="J1389" i="5"/>
  <c r="J1690" i="5"/>
  <c r="R1690" i="5"/>
  <c r="E1805" i="5"/>
  <c r="X1805" i="5" s="1"/>
  <c r="R1288" i="5"/>
  <c r="G1288" i="5"/>
  <c r="E970" i="5"/>
  <c r="X970" i="5" s="1"/>
  <c r="G970" i="5"/>
  <c r="H970" i="5"/>
  <c r="E2170" i="5"/>
  <c r="X2170" i="5" s="1"/>
  <c r="E1979" i="5"/>
  <c r="X1979" i="5" s="1"/>
  <c r="I1979" i="5"/>
  <c r="G1979" i="5"/>
  <c r="R1420" i="5"/>
  <c r="J1420" i="5"/>
  <c r="E1380" i="5"/>
  <c r="X1380" i="5" s="1"/>
  <c r="G1380" i="5"/>
  <c r="F1380" i="5"/>
  <c r="J1380" i="5"/>
  <c r="I1380" i="5"/>
  <c r="V2491" i="5"/>
  <c r="AB2491" i="5"/>
  <c r="V2473" i="5"/>
  <c r="AB2473" i="5"/>
  <c r="V2444" i="5"/>
  <c r="R2430" i="5"/>
  <c r="H2430" i="5"/>
  <c r="I2430" i="5"/>
  <c r="V2426" i="5"/>
  <c r="F2403" i="5"/>
  <c r="H2403" i="5"/>
  <c r="R2403" i="5"/>
  <c r="V2384" i="5"/>
  <c r="V2377" i="5"/>
  <c r="R2377" i="5" s="1"/>
  <c r="V2373" i="5"/>
  <c r="E2373" i="5" s="1"/>
  <c r="X2373" i="5" s="1"/>
  <c r="AB2373" i="5"/>
  <c r="E2370" i="5"/>
  <c r="X2370" i="5" s="1"/>
  <c r="F2370" i="5"/>
  <c r="V2367" i="5"/>
  <c r="E2367" i="5" s="1"/>
  <c r="X2367" i="5" s="1"/>
  <c r="V2358" i="5"/>
  <c r="J2352" i="5"/>
  <c r="I2352" i="5"/>
  <c r="V2349" i="5"/>
  <c r="E2206" i="5"/>
  <c r="X2206" i="5" s="1"/>
  <c r="R2206" i="5"/>
  <c r="J2206" i="5"/>
  <c r="H2206" i="5"/>
  <c r="F2206" i="5"/>
  <c r="I2206" i="5"/>
  <c r="V2203" i="5"/>
  <c r="I2203" i="5" s="1"/>
  <c r="V2189" i="5"/>
  <c r="G2189" i="5" s="1"/>
  <c r="AB2189" i="5"/>
  <c r="H2172" i="5"/>
  <c r="I2172" i="5"/>
  <c r="F2172" i="5"/>
  <c r="V2165" i="5"/>
  <c r="V2154" i="5"/>
  <c r="AB2151" i="5"/>
  <c r="V2151" i="5"/>
  <c r="V2144" i="5"/>
  <c r="G2144" i="5" s="1"/>
  <c r="AB2144" i="5"/>
  <c r="V2137" i="5"/>
  <c r="R2137" i="5" s="1"/>
  <c r="V2134" i="5"/>
  <c r="G2134" i="5"/>
  <c r="V2130" i="5"/>
  <c r="AB2130" i="5"/>
  <c r="V2126" i="5"/>
  <c r="V2090" i="5"/>
  <c r="V2086" i="5"/>
  <c r="V2083" i="5"/>
  <c r="R2083" i="5" s="1"/>
  <c r="V2079" i="5"/>
  <c r="I2075" i="5"/>
  <c r="J2075" i="5"/>
  <c r="F2075" i="5"/>
  <c r="H2075" i="5"/>
  <c r="G2038" i="5"/>
  <c r="V2034" i="5"/>
  <c r="AB2034" i="5"/>
  <c r="V2020" i="5"/>
  <c r="AB2020" i="5"/>
  <c r="F1129" i="5"/>
  <c r="AB1327" i="5"/>
  <c r="AB1115" i="5"/>
  <c r="E1431" i="5"/>
  <c r="X1431" i="5" s="1"/>
  <c r="E1712" i="5"/>
  <c r="X1712" i="5" s="1"/>
  <c r="H1712" i="5"/>
  <c r="G1712" i="5"/>
  <c r="AB1170" i="5"/>
  <c r="V2183" i="5"/>
  <c r="X687" i="5"/>
  <c r="E1064" i="5"/>
  <c r="X1064" i="5" s="1"/>
  <c r="F1064" i="5"/>
  <c r="R1064" i="5"/>
  <c r="E1083" i="5"/>
  <c r="X1083" i="5" s="1"/>
  <c r="H1083" i="5"/>
  <c r="I1099" i="5"/>
  <c r="G1170" i="5"/>
  <c r="E1184" i="5"/>
  <c r="X1184" i="5" s="1"/>
  <c r="R1184" i="5"/>
  <c r="E1339" i="5"/>
  <c r="X1339" i="5" s="1"/>
  <c r="H1339" i="5"/>
  <c r="F1339" i="5"/>
  <c r="E1347" i="5"/>
  <c r="X1347" i="5" s="1"/>
  <c r="F1347" i="5"/>
  <c r="E1468" i="5"/>
  <c r="X1468" i="5" s="1"/>
  <c r="I1468" i="5"/>
  <c r="E1601" i="5"/>
  <c r="X1601" i="5" s="1"/>
  <c r="G1601" i="5"/>
  <c r="F1601" i="5"/>
  <c r="I1644" i="5"/>
  <c r="G1644" i="5"/>
  <c r="J1993" i="5"/>
  <c r="H1934" i="5"/>
  <c r="J1248" i="5"/>
  <c r="E1553" i="5"/>
  <c r="X1553" i="5" s="1"/>
  <c r="R779" i="5"/>
  <c r="E1062" i="5"/>
  <c r="X1062" i="5" s="1"/>
  <c r="H1062" i="5"/>
  <c r="AB1080" i="5"/>
  <c r="F1481" i="5"/>
  <c r="H1106" i="5"/>
  <c r="X888" i="5"/>
  <c r="X669" i="5"/>
  <c r="J949" i="5"/>
  <c r="AB1680" i="5"/>
  <c r="J60" i="6"/>
  <c r="A41" i="2"/>
  <c r="C6" i="3"/>
  <c r="J12" i="6"/>
  <c r="A64" i="2"/>
  <c r="A55" i="2"/>
  <c r="F4" i="5"/>
  <c r="G1597" i="5"/>
  <c r="E1210" i="5"/>
  <c r="X1210" i="5" s="1"/>
  <c r="F1210" i="5"/>
  <c r="I1210" i="5"/>
  <c r="F2019" i="5"/>
  <c r="H2019" i="5"/>
  <c r="I2019" i="5"/>
  <c r="R807" i="5"/>
  <c r="F1294" i="5"/>
  <c r="R1294" i="5"/>
  <c r="G1294" i="5"/>
  <c r="AB2466" i="5"/>
  <c r="AB1481" i="5"/>
  <c r="X411" i="5"/>
  <c r="X439" i="5"/>
  <c r="E1448" i="5"/>
  <c r="X1448" i="5" s="1"/>
  <c r="I1448" i="5"/>
  <c r="E1991" i="5"/>
  <c r="X1991" i="5" s="1"/>
  <c r="R1991" i="5"/>
  <c r="E1027" i="5"/>
  <c r="X1027" i="5" s="1"/>
  <c r="F1027" i="5"/>
  <c r="E2495" i="5"/>
  <c r="X2495" i="5" s="1"/>
  <c r="J2495" i="5"/>
  <c r="E1331" i="5"/>
  <c r="X1331" i="5" s="1"/>
  <c r="G1331" i="5"/>
  <c r="J1331" i="5"/>
  <c r="I1385" i="5"/>
  <c r="H1444" i="5"/>
  <c r="R1444" i="5"/>
  <c r="F1727" i="5"/>
  <c r="E1883" i="5"/>
  <c r="X1883" i="5" s="1"/>
  <c r="E1822" i="5"/>
  <c r="X1822" i="5" s="1"/>
  <c r="R1822" i="5"/>
  <c r="J1231" i="5"/>
  <c r="X763" i="5"/>
  <c r="R763" i="5"/>
  <c r="F1041" i="5"/>
  <c r="E1360" i="5"/>
  <c r="X1360" i="5" s="1"/>
  <c r="I1360" i="5"/>
  <c r="X621" i="5"/>
  <c r="X905" i="5"/>
  <c r="H905" i="5"/>
  <c r="E1651" i="5"/>
  <c r="X1651" i="5" s="1"/>
  <c r="G1651" i="5"/>
  <c r="F1651" i="5"/>
  <c r="E1689" i="5"/>
  <c r="X1689" i="5" s="1"/>
  <c r="I1689" i="5"/>
  <c r="G1689" i="5"/>
  <c r="H1689" i="5"/>
  <c r="E929" i="5"/>
  <c r="X929" i="5" s="1"/>
  <c r="G929" i="5"/>
  <c r="I929" i="5"/>
  <c r="H1344" i="5"/>
  <c r="R1344" i="5"/>
  <c r="J1344" i="5"/>
  <c r="E1615" i="5"/>
  <c r="X1615" i="5" s="1"/>
  <c r="J1615" i="5"/>
  <c r="G1615" i="5"/>
  <c r="R1048" i="5"/>
  <c r="G1048" i="5"/>
  <c r="F1048" i="5"/>
  <c r="I1048" i="5"/>
  <c r="E1366" i="5"/>
  <c r="X1366" i="5" s="1"/>
  <c r="H1366" i="5"/>
  <c r="R1366" i="5"/>
  <c r="G1621" i="5"/>
  <c r="I1621" i="5"/>
  <c r="I2023" i="5"/>
  <c r="R2023" i="5"/>
  <c r="J1778" i="5"/>
  <c r="G1778" i="5"/>
  <c r="I1778" i="5"/>
  <c r="R2035" i="5"/>
  <c r="F2351" i="5"/>
  <c r="AB2370" i="5"/>
  <c r="E2346" i="5"/>
  <c r="X2346" i="5" s="1"/>
  <c r="I2346" i="5"/>
  <c r="V2342" i="5"/>
  <c r="G2342" i="5" s="1"/>
  <c r="G2334" i="5"/>
  <c r="V2326" i="5"/>
  <c r="V2322" i="5"/>
  <c r="G2313" i="5"/>
  <c r="F2313" i="5"/>
  <c r="J2313" i="5"/>
  <c r="E2313" i="5"/>
  <c r="X2313" i="5" s="1"/>
  <c r="R2313" i="5"/>
  <c r="V2310" i="5"/>
  <c r="AB2310" i="5"/>
  <c r="V2017" i="5"/>
  <c r="I2017" i="5" s="1"/>
  <c r="I1703" i="5"/>
  <c r="R1703" i="5"/>
  <c r="E1680" i="5"/>
  <c r="X1680" i="5" s="1"/>
  <c r="H1680" i="5"/>
  <c r="E1669" i="5"/>
  <c r="X1669" i="5" s="1"/>
  <c r="I1669" i="5"/>
  <c r="F1669" i="5"/>
  <c r="H1669" i="5"/>
  <c r="J1669" i="5"/>
  <c r="R1669" i="5"/>
  <c r="G1669" i="5"/>
  <c r="V1646" i="5"/>
  <c r="R1646" i="5"/>
  <c r="AB1646" i="5"/>
  <c r="V1642" i="5"/>
  <c r="H1642" i="5" s="1"/>
  <c r="AB1642" i="5"/>
  <c r="V1477" i="5"/>
  <c r="G1436" i="5"/>
  <c r="J1436" i="5"/>
  <c r="V1412" i="5"/>
  <c r="AB1412" i="5"/>
  <c r="V1400" i="5"/>
  <c r="G1400" i="5" s="1"/>
  <c r="AB1400" i="5"/>
  <c r="V1363" i="5"/>
  <c r="AB1363" i="5"/>
  <c r="V1338" i="5"/>
  <c r="V1330" i="5"/>
  <c r="AB1330" i="5"/>
  <c r="V1323" i="5"/>
  <c r="H1323" i="5" s="1"/>
  <c r="V1285" i="5"/>
  <c r="V1282" i="5"/>
  <c r="E1282" i="5" s="1"/>
  <c r="X1282" i="5" s="1"/>
  <c r="AB1282" i="5"/>
  <c r="V1269" i="5"/>
  <c r="V1263" i="5"/>
  <c r="AB1263" i="5"/>
  <c r="R1259" i="5"/>
  <c r="E1259" i="5"/>
  <c r="X1259" i="5" s="1"/>
  <c r="J1259" i="5"/>
  <c r="F1259" i="5"/>
  <c r="V1252" i="5"/>
  <c r="V1241" i="5"/>
  <c r="I1241" i="5"/>
  <c r="AB1241" i="5"/>
  <c r="E1233" i="5"/>
  <c r="X1233" i="5" s="1"/>
  <c r="I1233" i="5"/>
  <c r="F1233" i="5"/>
  <c r="R1229" i="5"/>
  <c r="I1229" i="5"/>
  <c r="H1229" i="5"/>
  <c r="E1220" i="5"/>
  <c r="X1220" i="5" s="1"/>
  <c r="R1220" i="5"/>
  <c r="AB1208" i="5"/>
  <c r="V1208" i="5"/>
  <c r="V1201" i="5"/>
  <c r="G1201" i="5" s="1"/>
  <c r="AB1201" i="5"/>
  <c r="V1152" i="5"/>
  <c r="AB1152" i="5"/>
  <c r="V1148" i="5"/>
  <c r="AB1148" i="5"/>
  <c r="V1144" i="5"/>
  <c r="R1144" i="5"/>
  <c r="V1140" i="5"/>
  <c r="J1140" i="5" s="1"/>
  <c r="AB1140" i="5"/>
  <c r="V1132" i="5"/>
  <c r="H1132" i="5"/>
  <c r="G1126" i="5"/>
  <c r="I1126" i="5"/>
  <c r="R1115" i="5"/>
  <c r="H1115" i="5"/>
  <c r="E1107" i="5"/>
  <c r="X1107" i="5" s="1"/>
  <c r="F1107" i="5"/>
  <c r="V1103" i="5"/>
  <c r="V1092" i="5"/>
  <c r="G1092" i="5" s="1"/>
  <c r="AB1092" i="5"/>
  <c r="H1080" i="5"/>
  <c r="V1076" i="5"/>
  <c r="G1072" i="5"/>
  <c r="E978" i="5"/>
  <c r="X978" i="5" s="1"/>
  <c r="I978" i="5"/>
  <c r="H978" i="5"/>
  <c r="V974" i="5"/>
  <c r="I974" i="5" s="1"/>
  <c r="AB974" i="5"/>
  <c r="V939" i="5"/>
  <c r="V916" i="5"/>
  <c r="F916" i="5" s="1"/>
  <c r="E912" i="5"/>
  <c r="X912" i="5" s="1"/>
  <c r="F912" i="5"/>
  <c r="AB874" i="5"/>
  <c r="V874" i="5"/>
  <c r="V871" i="5"/>
  <c r="AB871" i="5"/>
  <c r="AB863" i="5"/>
  <c r="V863" i="5"/>
  <c r="V836" i="5"/>
  <c r="R836" i="5" s="1"/>
  <c r="AB836" i="5"/>
  <c r="V823" i="5"/>
  <c r="V596" i="5"/>
  <c r="R596" i="5"/>
  <c r="AB596" i="5"/>
  <c r="AB589" i="5"/>
  <c r="V589" i="5"/>
  <c r="V574" i="5"/>
  <c r="B4" i="4"/>
  <c r="H4" i="8"/>
  <c r="B7" i="3"/>
  <c r="H4" i="5"/>
  <c r="B68" i="4"/>
  <c r="A49" i="6" s="1"/>
  <c r="C4" i="5"/>
  <c r="C9" i="3"/>
  <c r="J13" i="6"/>
  <c r="I28" i="6"/>
  <c r="B4" i="8"/>
  <c r="C13" i="3"/>
  <c r="C4" i="3"/>
  <c r="I58" i="6"/>
  <c r="J6" i="6"/>
  <c r="O4" i="5"/>
  <c r="I16" i="6"/>
  <c r="E4" i="8"/>
  <c r="B6" i="4"/>
  <c r="B27" i="3"/>
  <c r="A58" i="2"/>
  <c r="C11" i="3"/>
  <c r="A1" i="7"/>
  <c r="J42" i="6"/>
  <c r="J11" i="6"/>
  <c r="I32" i="6"/>
  <c r="G4" i="8"/>
  <c r="C22" i="3"/>
  <c r="I41" i="6"/>
  <c r="J63" i="6"/>
  <c r="B15" i="4"/>
  <c r="A7" i="6" s="1"/>
  <c r="A66" i="2"/>
  <c r="I53" i="6"/>
  <c r="V570" i="5"/>
  <c r="V546" i="5"/>
  <c r="AB502" i="5"/>
  <c r="V502" i="5"/>
  <c r="R502" i="5" s="1"/>
  <c r="V488" i="5"/>
  <c r="AB488" i="5"/>
  <c r="AB390" i="5"/>
  <c r="V350" i="5"/>
  <c r="R350" i="5" s="1"/>
  <c r="AB238" i="5"/>
  <c r="V202" i="5"/>
  <c r="AB202" i="5"/>
  <c r="AB176" i="5"/>
  <c r="AB172" i="5"/>
  <c r="AB144" i="5"/>
  <c r="V144" i="5"/>
  <c r="AB118" i="5"/>
  <c r="AB88" i="5"/>
  <c r="AB58" i="5"/>
  <c r="V58" i="5"/>
  <c r="AB44" i="5"/>
  <c r="H1747" i="5"/>
  <c r="I1855" i="5"/>
  <c r="I1108" i="5"/>
  <c r="G1372" i="5"/>
  <c r="F959" i="5"/>
  <c r="G1749" i="5"/>
  <c r="I1209" i="5"/>
  <c r="H1209" i="5"/>
  <c r="I1813" i="5"/>
  <c r="E1854" i="5"/>
  <c r="X1854" i="5" s="1"/>
  <c r="G1854" i="5"/>
  <c r="G1292" i="5"/>
  <c r="X775" i="5"/>
  <c r="E1037" i="5"/>
  <c r="X1037" i="5" s="1"/>
  <c r="G1037" i="5"/>
  <c r="G1855" i="5"/>
  <c r="I2095" i="5"/>
  <c r="X645" i="5"/>
  <c r="G1627" i="5"/>
  <c r="E2246" i="5"/>
  <c r="X2246" i="5" s="1"/>
  <c r="H2246" i="5"/>
  <c r="E1059" i="5"/>
  <c r="X1059" i="5" s="1"/>
  <c r="H1320" i="5"/>
  <c r="E983" i="5"/>
  <c r="X983" i="5" s="1"/>
  <c r="X808" i="5"/>
  <c r="H1698" i="5"/>
  <c r="E1698" i="5"/>
  <c r="X1698" i="5" s="1"/>
  <c r="F1698" i="5"/>
  <c r="E2207" i="5"/>
  <c r="X2207" i="5" s="1"/>
  <c r="I2207" i="5"/>
  <c r="F947" i="5"/>
  <c r="R947" i="5"/>
  <c r="I947" i="5"/>
  <c r="E947" i="5"/>
  <c r="X947" i="5" s="1"/>
  <c r="AB2251" i="5"/>
  <c r="AB2247" i="5"/>
  <c r="A13" i="2"/>
  <c r="A20" i="2"/>
  <c r="A2" i="2"/>
  <c r="A27" i="2"/>
  <c r="A15" i="2"/>
  <c r="A24" i="2"/>
  <c r="B22" i="4"/>
  <c r="A13" i="6" s="1"/>
  <c r="A72" i="2"/>
  <c r="A42" i="2"/>
  <c r="I40" i="6"/>
  <c r="J4" i="5"/>
  <c r="I65" i="6"/>
  <c r="A87" i="4"/>
  <c r="A48" i="2"/>
  <c r="B31" i="3"/>
  <c r="I9" i="6"/>
  <c r="C9" i="6" s="1"/>
  <c r="I61" i="6"/>
  <c r="C61" i="6" s="1"/>
  <c r="J33" i="6"/>
  <c r="J16" i="6"/>
  <c r="A3" i="6"/>
  <c r="I50" i="6"/>
  <c r="J20" i="6"/>
  <c r="J38" i="6"/>
  <c r="B9" i="4"/>
  <c r="A5" i="6" s="1"/>
  <c r="C8" i="3"/>
  <c r="L4" i="5"/>
  <c r="I42" i="6"/>
  <c r="A73" i="2"/>
  <c r="C12" i="3"/>
  <c r="J51" i="6"/>
  <c r="L64" i="6"/>
  <c r="I59" i="6"/>
  <c r="J21" i="6"/>
  <c r="A29" i="2"/>
  <c r="B2" i="3"/>
  <c r="J8" i="6"/>
  <c r="C24" i="3"/>
  <c r="A70" i="2"/>
  <c r="A1" i="2"/>
  <c r="B12" i="4"/>
  <c r="B14" i="3"/>
  <c r="C25" i="3"/>
  <c r="B5" i="3"/>
  <c r="A45" i="2"/>
  <c r="J46" i="6"/>
  <c r="J59" i="6"/>
  <c r="I5" i="6"/>
  <c r="C5" i="6" s="1"/>
  <c r="A39" i="2"/>
  <c r="A4" i="8"/>
  <c r="I23" i="6"/>
  <c r="C23" i="6" s="1"/>
  <c r="J18" i="6"/>
  <c r="J40" i="6"/>
  <c r="A33" i="2"/>
  <c r="A59" i="2"/>
  <c r="A36" i="2"/>
  <c r="B17" i="3"/>
  <c r="A54" i="2"/>
  <c r="I47" i="6"/>
  <c r="A1" i="6"/>
  <c r="I13" i="6"/>
  <c r="C13" i="6" s="1"/>
  <c r="C14" i="3"/>
  <c r="B10" i="3"/>
  <c r="B24" i="4"/>
  <c r="G4" i="5"/>
  <c r="A49" i="2"/>
  <c r="B16" i="4"/>
  <c r="A8" i="6" s="1"/>
  <c r="B4" i="3"/>
  <c r="A60" i="2"/>
  <c r="B24" i="3"/>
  <c r="J30" i="6"/>
  <c r="A31" i="2"/>
  <c r="A19" i="2"/>
  <c r="J27" i="6"/>
  <c r="C23" i="3"/>
  <c r="B13" i="3"/>
  <c r="A53" i="2"/>
  <c r="B6" i="3"/>
  <c r="J31" i="6"/>
  <c r="C3" i="6"/>
  <c r="B67" i="4"/>
  <c r="B21" i="3"/>
  <c r="C30" i="3"/>
  <c r="I22" i="6"/>
  <c r="I63" i="6"/>
  <c r="I60" i="6"/>
  <c r="G3" i="5"/>
  <c r="B19" i="3"/>
  <c r="D4" i="8"/>
  <c r="C20" i="3"/>
  <c r="C28" i="3"/>
  <c r="I10" i="6"/>
  <c r="C10" i="6" s="1"/>
  <c r="J53" i="6"/>
  <c r="I4" i="6"/>
  <c r="C4" i="6" s="1"/>
  <c r="C18" i="3"/>
  <c r="B14" i="4"/>
  <c r="A34" i="2"/>
  <c r="I56" i="6"/>
  <c r="C3" i="3"/>
  <c r="C15" i="3"/>
  <c r="A30" i="2"/>
  <c r="A65" i="2"/>
  <c r="L62" i="6"/>
  <c r="B2" i="5"/>
  <c r="B7" i="4"/>
  <c r="V2244" i="5"/>
  <c r="V2224" i="5"/>
  <c r="R2218" i="5"/>
  <c r="G2218" i="5"/>
  <c r="I2218" i="5"/>
  <c r="V2211" i="5"/>
  <c r="R2211" i="5" s="1"/>
  <c r="AB2211" i="5"/>
  <c r="J2208" i="5"/>
  <c r="I2208" i="5"/>
  <c r="V2195" i="5"/>
  <c r="V2188" i="5"/>
  <c r="F2188" i="5" s="1"/>
  <c r="G2180" i="5"/>
  <c r="V2177" i="5"/>
  <c r="G2172" i="5"/>
  <c r="AB2168" i="5"/>
  <c r="V2168" i="5"/>
  <c r="V2164" i="5"/>
  <c r="AB2164" i="5"/>
  <c r="E1747" i="5"/>
  <c r="X1747" i="5" s="1"/>
  <c r="E1608" i="5"/>
  <c r="X1608" i="5" s="1"/>
  <c r="F1608" i="5"/>
  <c r="F1182" i="5"/>
  <c r="R1182" i="5"/>
  <c r="G1324" i="5"/>
  <c r="R1324" i="5"/>
  <c r="E1485" i="5"/>
  <c r="X1485" i="5" s="1"/>
  <c r="I1485" i="5"/>
  <c r="R795" i="5"/>
  <c r="AB2038" i="5"/>
  <c r="AB819" i="5"/>
  <c r="J2381" i="5"/>
  <c r="F2381" i="5"/>
  <c r="AB2343" i="5"/>
  <c r="V2343" i="5"/>
  <c r="R2308" i="5"/>
  <c r="J2308" i="5"/>
  <c r="E1637" i="5"/>
  <c r="X1637" i="5" s="1"/>
  <c r="R1637" i="5"/>
  <c r="G1637" i="5"/>
  <c r="J1634" i="5"/>
  <c r="E1634" i="5"/>
  <c r="X1634" i="5" s="1"/>
  <c r="H1634" i="5"/>
  <c r="I1634" i="5"/>
  <c r="F1630" i="5"/>
  <c r="H1630" i="5"/>
  <c r="V1397" i="5"/>
  <c r="AB1397" i="5"/>
  <c r="H1393" i="5"/>
  <c r="F1393" i="5"/>
  <c r="R1393" i="5"/>
  <c r="I1393" i="5"/>
  <c r="G1353" i="5"/>
  <c r="G1622" i="5"/>
  <c r="G1499" i="5"/>
  <c r="F972" i="5"/>
  <c r="X690" i="5"/>
  <c r="X707" i="5"/>
  <c r="X891" i="5"/>
  <c r="AB2261" i="5"/>
  <c r="AB2165" i="5"/>
  <c r="AB1703" i="5"/>
  <c r="AB1220" i="5"/>
  <c r="E2424" i="5"/>
  <c r="X2424" i="5" s="1"/>
  <c r="R2424" i="5"/>
  <c r="H2408" i="5"/>
  <c r="F2223" i="5"/>
  <c r="I2223" i="5"/>
  <c r="R1965" i="5"/>
  <c r="E1965" i="5"/>
  <c r="X1965" i="5" s="1"/>
  <c r="H1877" i="5"/>
  <c r="E1877" i="5"/>
  <c r="X1877" i="5" s="1"/>
  <c r="E1355" i="5"/>
  <c r="X1355" i="5" s="1"/>
  <c r="G1355" i="5"/>
  <c r="G2214" i="5"/>
  <c r="E2214" i="5"/>
  <c r="X2214" i="5" s="1"/>
  <c r="E1334" i="5"/>
  <c r="X1334" i="5" s="1"/>
  <c r="F1334" i="5"/>
  <c r="E2021" i="5"/>
  <c r="X2021" i="5" s="1"/>
  <c r="R2021" i="5"/>
  <c r="X642" i="5"/>
  <c r="E1278" i="5"/>
  <c r="X1278" i="5" s="1"/>
  <c r="F1278" i="5"/>
  <c r="AB2367" i="5"/>
  <c r="AB2313" i="5"/>
  <c r="H2073" i="5"/>
  <c r="E2073" i="5"/>
  <c r="X2073" i="5" s="1"/>
  <c r="H1907" i="5"/>
  <c r="G1907" i="5"/>
  <c r="F1907" i="5"/>
  <c r="I1907" i="5"/>
  <c r="AB1859" i="5"/>
  <c r="G1859" i="5"/>
  <c r="E1757" i="5"/>
  <c r="X1757" i="5" s="1"/>
  <c r="R1757" i="5"/>
  <c r="V2433" i="5"/>
  <c r="H1943" i="5"/>
  <c r="E1943" i="5"/>
  <c r="X1943" i="5" s="1"/>
  <c r="J1943" i="5"/>
  <c r="E1875" i="5"/>
  <c r="X1875" i="5" s="1"/>
  <c r="G1875" i="5"/>
  <c r="V1831" i="5"/>
  <c r="AB1831" i="5"/>
  <c r="I1692" i="5"/>
  <c r="E1692" i="5"/>
  <c r="X1692" i="5" s="1"/>
  <c r="E1632" i="5"/>
  <c r="X1632" i="5" s="1"/>
  <c r="I1632" i="5"/>
  <c r="E1555" i="5"/>
  <c r="X1555" i="5" s="1"/>
  <c r="J1555" i="5"/>
  <c r="V1113" i="5"/>
  <c r="AB1101" i="5"/>
  <c r="V1101" i="5"/>
  <c r="X882" i="5"/>
  <c r="X583" i="5"/>
  <c r="E1402" i="5"/>
  <c r="X1402" i="5" s="1"/>
  <c r="E1270" i="5"/>
  <c r="X1270" i="5" s="1"/>
  <c r="G2299" i="5"/>
  <c r="R1875" i="5"/>
  <c r="F1943" i="5"/>
  <c r="E2158" i="5"/>
  <c r="X2158" i="5" s="1"/>
  <c r="I2158" i="5"/>
  <c r="AB2426" i="5"/>
  <c r="AB2411" i="5"/>
  <c r="AB2364" i="5"/>
  <c r="AB2090" i="5"/>
  <c r="AB2082" i="5"/>
  <c r="AB2075" i="5"/>
  <c r="AB2071" i="5"/>
  <c r="AB2063" i="5"/>
  <c r="AB2053" i="5"/>
  <c r="AB2039" i="5"/>
  <c r="AB1954" i="5"/>
  <c r="AB1823" i="5"/>
  <c r="AB1517" i="5"/>
  <c r="AB1384" i="5"/>
  <c r="AB1187" i="5"/>
  <c r="AB976" i="5"/>
  <c r="AB2382" i="5"/>
  <c r="G2162" i="5"/>
  <c r="E2162" i="5"/>
  <c r="X2162" i="5" s="1"/>
  <c r="I2162" i="5"/>
  <c r="E2152" i="5"/>
  <c r="X2152" i="5" s="1"/>
  <c r="F2152" i="5"/>
  <c r="G1943" i="5"/>
  <c r="E1909" i="5"/>
  <c r="X1909" i="5" s="1"/>
  <c r="R1909" i="5"/>
  <c r="V1720" i="5"/>
  <c r="E1610" i="5"/>
  <c r="X1610" i="5" s="1"/>
  <c r="I1610" i="5"/>
  <c r="J1459" i="5"/>
  <c r="E1459" i="5"/>
  <c r="X1459" i="5" s="1"/>
  <c r="H1459" i="5"/>
  <c r="E1388" i="5"/>
  <c r="X1388" i="5" s="1"/>
  <c r="J1388" i="5"/>
  <c r="I1112" i="5"/>
  <c r="R1112" i="5"/>
  <c r="E1112" i="5"/>
  <c r="X1112" i="5" s="1"/>
  <c r="G1104" i="5"/>
  <c r="G1065" i="5"/>
  <c r="V965" i="5"/>
  <c r="AB666" i="5"/>
  <c r="V666" i="5"/>
  <c r="AB658" i="5"/>
  <c r="V658" i="5"/>
  <c r="X658" i="5" s="1"/>
  <c r="R678" i="5"/>
  <c r="X678" i="5"/>
  <c r="AB2438" i="5"/>
  <c r="AB2430" i="5"/>
  <c r="AB2315" i="5"/>
  <c r="AB2307" i="5"/>
  <c r="AB2248" i="5"/>
  <c r="AB2244" i="5"/>
  <c r="AB2180" i="5"/>
  <c r="AB2172" i="5"/>
  <c r="AB2156" i="5"/>
  <c r="AB2132" i="5"/>
  <c r="AB2065" i="5"/>
  <c r="AB2015" i="5"/>
  <c r="AB2000" i="5"/>
  <c r="AB1913" i="5"/>
  <c r="AB1863" i="5"/>
  <c r="AB1855" i="5"/>
  <c r="AB1851" i="5"/>
  <c r="AB1457" i="5"/>
  <c r="AB1453" i="5"/>
  <c r="AB1177" i="5"/>
  <c r="AB1126" i="5"/>
  <c r="AB1022" i="5"/>
  <c r="AB1002" i="5"/>
  <c r="AB978" i="5"/>
  <c r="AB867" i="5"/>
  <c r="E2213" i="5"/>
  <c r="X2213" i="5" s="1"/>
  <c r="H2213" i="5"/>
  <c r="AB1962" i="5"/>
  <c r="E1012" i="5"/>
  <c r="X1012" i="5" s="1"/>
  <c r="I1012" i="5"/>
  <c r="X902" i="5"/>
  <c r="X848" i="5"/>
  <c r="AB1846" i="5"/>
  <c r="AB1842" i="5"/>
  <c r="AB1827" i="5"/>
  <c r="AB1820" i="5"/>
  <c r="AB1816" i="5"/>
  <c r="AB1772" i="5"/>
  <c r="AB1768" i="5"/>
  <c r="AB1756" i="5"/>
  <c r="AB1752" i="5"/>
  <c r="AB1733" i="5"/>
  <c r="AB1658" i="5"/>
  <c r="AB1610" i="5"/>
  <c r="AB1488" i="5"/>
  <c r="AB1309" i="5"/>
  <c r="AB1305" i="5"/>
  <c r="AB1123" i="5"/>
  <c r="AB1099" i="5"/>
  <c r="AB943" i="5"/>
  <c r="AB813" i="5"/>
  <c r="AB802" i="5"/>
  <c r="AB631" i="5"/>
  <c r="AB620" i="5"/>
  <c r="AB580" i="5"/>
  <c r="G2217" i="5"/>
  <c r="AB2170" i="5"/>
  <c r="AB1983" i="5"/>
  <c r="AB1950" i="5"/>
  <c r="AB1830" i="5"/>
  <c r="AB1805" i="5"/>
  <c r="AB1704" i="5"/>
  <c r="AB1452" i="5"/>
  <c r="AB1398" i="5"/>
  <c r="AB1227" i="5"/>
  <c r="E1179" i="5"/>
  <c r="X1179" i="5" s="1"/>
  <c r="R1179" i="5"/>
  <c r="E1119" i="5"/>
  <c r="X1119" i="5" s="1"/>
  <c r="R1119" i="5"/>
  <c r="E1102" i="5"/>
  <c r="X1102" i="5" s="1"/>
  <c r="F1102" i="5"/>
  <c r="V628" i="5"/>
  <c r="AB1599" i="5"/>
  <c r="G1593" i="5"/>
  <c r="AB1403" i="5"/>
  <c r="AB1391" i="5"/>
  <c r="AB1343" i="5"/>
  <c r="AB1331" i="5"/>
  <c r="E1146" i="5"/>
  <c r="X1146" i="5" s="1"/>
  <c r="I1146" i="5"/>
  <c r="AB929" i="5"/>
  <c r="R844" i="5"/>
  <c r="J1206" i="5"/>
  <c r="E1206" i="5"/>
  <c r="X1206" i="5" s="1"/>
  <c r="AB1124" i="5"/>
  <c r="X702" i="5"/>
  <c r="AB817" i="5"/>
  <c r="AB669" i="5"/>
  <c r="E2304" i="5"/>
  <c r="X2304" i="5" s="1"/>
  <c r="I2304" i="5"/>
  <c r="H2304" i="5"/>
  <c r="R2304" i="5"/>
  <c r="F2304" i="5"/>
  <c r="J2304" i="5"/>
  <c r="E2264" i="5"/>
  <c r="X2264" i="5" s="1"/>
  <c r="R2264" i="5"/>
  <c r="J2264" i="5"/>
  <c r="H2264" i="5"/>
  <c r="F2264" i="5"/>
  <c r="I2264" i="5"/>
  <c r="E1782" i="5"/>
  <c r="X1782" i="5" s="1"/>
  <c r="H1782" i="5"/>
  <c r="G1782" i="5"/>
  <c r="I1782" i="5"/>
  <c r="J1782" i="5"/>
  <c r="R1782" i="5"/>
  <c r="F1782" i="5"/>
  <c r="E1552" i="5"/>
  <c r="X1552" i="5" s="1"/>
  <c r="I1552" i="5"/>
  <c r="I1382" i="5"/>
  <c r="E1382" i="5"/>
  <c r="X1382" i="5" s="1"/>
  <c r="R1382" i="5"/>
  <c r="J1382" i="5"/>
  <c r="F1382" i="5"/>
  <c r="H1382" i="5"/>
  <c r="F1354" i="5"/>
  <c r="I1354" i="5"/>
  <c r="J1354" i="5"/>
  <c r="E1354" i="5"/>
  <c r="X1354" i="5" s="1"/>
  <c r="R1354" i="5"/>
  <c r="H1354" i="5"/>
  <c r="E2484" i="5"/>
  <c r="X2484" i="5" s="1"/>
  <c r="R2484" i="5"/>
  <c r="H2484" i="5"/>
  <c r="J2484" i="5"/>
  <c r="G2484" i="5"/>
  <c r="F2484" i="5"/>
  <c r="I2484" i="5"/>
  <c r="E2233" i="5"/>
  <c r="X2233" i="5" s="1"/>
  <c r="F2233" i="5"/>
  <c r="H2233" i="5"/>
  <c r="J2233" i="5"/>
  <c r="R2233" i="5"/>
  <c r="I2233" i="5"/>
  <c r="E1387" i="5"/>
  <c r="X1387" i="5" s="1"/>
  <c r="I1387" i="5"/>
  <c r="H1387" i="5"/>
  <c r="E1244" i="5"/>
  <c r="X1244" i="5" s="1"/>
  <c r="F1244" i="5"/>
  <c r="R1244" i="5"/>
  <c r="G1244" i="5"/>
  <c r="I1244" i="5"/>
  <c r="H1244" i="5"/>
  <c r="J1244" i="5"/>
  <c r="E1224" i="5"/>
  <c r="X1224" i="5" s="1"/>
  <c r="F1224" i="5"/>
  <c r="R1224" i="5"/>
  <c r="H1224" i="5"/>
  <c r="J1224" i="5"/>
  <c r="I1224" i="5"/>
  <c r="G1224" i="5"/>
  <c r="E1005" i="5"/>
  <c r="X1005" i="5" s="1"/>
  <c r="F1005" i="5"/>
  <c r="R1005" i="5"/>
  <c r="G1005" i="5"/>
  <c r="J1005" i="5"/>
  <c r="H1005" i="5"/>
  <c r="I1005" i="5"/>
  <c r="E2429" i="5"/>
  <c r="X2429" i="5" s="1"/>
  <c r="H2429" i="5"/>
  <c r="G2429" i="5"/>
  <c r="I2429" i="5"/>
  <c r="J2429" i="5"/>
  <c r="R2429" i="5"/>
  <c r="F2429" i="5"/>
  <c r="E1814" i="5"/>
  <c r="X1814" i="5" s="1"/>
  <c r="H1814" i="5"/>
  <c r="R1814" i="5"/>
  <c r="J1814" i="5"/>
  <c r="F1814" i="5"/>
  <c r="I1814" i="5"/>
  <c r="E1061" i="5"/>
  <c r="X1061" i="5" s="1"/>
  <c r="R1061" i="5"/>
  <c r="H1061" i="5"/>
  <c r="I1061" i="5"/>
  <c r="J1061" i="5"/>
  <c r="F1061" i="5"/>
  <c r="E2310" i="5"/>
  <c r="X2310" i="5" s="1"/>
  <c r="J2310" i="5"/>
  <c r="H2310" i="5"/>
  <c r="R2310" i="5"/>
  <c r="H2064" i="5"/>
  <c r="R2026" i="5"/>
  <c r="E2026" i="5"/>
  <c r="X2026" i="5" s="1"/>
  <c r="J2026" i="5"/>
  <c r="I2026" i="5"/>
  <c r="H2026" i="5"/>
  <c r="G2026" i="5"/>
  <c r="F2026" i="5"/>
  <c r="E1786" i="5"/>
  <c r="X1786" i="5" s="1"/>
  <c r="H1786" i="5"/>
  <c r="I1786" i="5"/>
  <c r="G1786" i="5"/>
  <c r="R1786" i="5"/>
  <c r="J1786" i="5"/>
  <c r="F1786" i="5"/>
  <c r="E1939" i="5"/>
  <c r="X1939" i="5" s="1"/>
  <c r="F1939" i="5"/>
  <c r="H1939" i="5"/>
  <c r="R1939" i="5"/>
  <c r="J1939" i="5"/>
  <c r="I1939" i="5"/>
  <c r="E1860" i="5"/>
  <c r="X1860" i="5" s="1"/>
  <c r="F1860" i="5"/>
  <c r="R1860" i="5"/>
  <c r="I1860" i="5"/>
  <c r="J1860" i="5"/>
  <c r="H1860" i="5"/>
  <c r="G1860" i="5"/>
  <c r="R1731" i="5"/>
  <c r="E1731" i="5"/>
  <c r="X1731" i="5" s="1"/>
  <c r="I1731" i="5"/>
  <c r="H1731" i="5"/>
  <c r="J1731" i="5"/>
  <c r="F1731" i="5"/>
  <c r="G1731" i="5"/>
  <c r="R1561" i="5"/>
  <c r="I1561" i="5"/>
  <c r="F1561" i="5"/>
  <c r="J1561" i="5"/>
  <c r="E1561" i="5"/>
  <c r="X1561" i="5" s="1"/>
  <c r="G1561" i="5"/>
  <c r="H1561" i="5"/>
  <c r="H1399" i="5"/>
  <c r="G1399" i="5"/>
  <c r="E1396" i="5"/>
  <c r="X1396" i="5" s="1"/>
  <c r="R1396" i="5"/>
  <c r="X759" i="5"/>
  <c r="E998" i="5"/>
  <c r="X998" i="5" s="1"/>
  <c r="G998" i="5"/>
  <c r="R306" i="5"/>
  <c r="R290" i="5"/>
  <c r="R251" i="5"/>
  <c r="R216" i="5"/>
  <c r="R538" i="5"/>
  <c r="R190" i="5"/>
  <c r="R189" i="5"/>
  <c r="R402" i="5"/>
  <c r="I1425" i="5"/>
  <c r="I1821" i="5"/>
  <c r="F1821" i="5"/>
  <c r="J2286" i="5"/>
  <c r="F2230" i="5"/>
  <c r="I2230" i="5"/>
  <c r="J1824" i="5"/>
  <c r="I1219" i="5"/>
  <c r="R1111" i="5"/>
  <c r="G1976" i="5"/>
  <c r="R1976" i="5"/>
  <c r="G1818" i="5"/>
  <c r="I1083" i="5"/>
  <c r="G1184" i="5"/>
  <c r="R1050" i="5"/>
  <c r="I2474" i="5"/>
  <c r="H1069" i="5"/>
  <c r="R1887" i="5"/>
  <c r="I1508" i="5"/>
  <c r="H1436" i="5"/>
  <c r="R1327" i="5"/>
  <c r="H1306" i="5"/>
  <c r="R1030" i="5"/>
  <c r="R1861" i="5"/>
  <c r="I1636" i="5"/>
  <c r="H1636" i="5"/>
  <c r="H1184" i="5"/>
  <c r="G1075" i="5"/>
  <c r="R1075" i="5"/>
  <c r="H989" i="5"/>
  <c r="R695" i="5"/>
  <c r="I998" i="5"/>
  <c r="R1834" i="5"/>
  <c r="I1818" i="5"/>
  <c r="F1464" i="5"/>
  <c r="G1805" i="5"/>
  <c r="F1403" i="5"/>
  <c r="J988" i="5"/>
  <c r="J1403" i="5"/>
  <c r="X778" i="5"/>
  <c r="E1287" i="5"/>
  <c r="X1287" i="5" s="1"/>
  <c r="G1287" i="5"/>
  <c r="G2042" i="5"/>
  <c r="G1629" i="5"/>
  <c r="E1629" i="5"/>
  <c r="X1629" i="5" s="1"/>
  <c r="E1550" i="5"/>
  <c r="X1550" i="5" s="1"/>
  <c r="G1550" i="5"/>
  <c r="X616" i="5"/>
  <c r="E1768" i="5"/>
  <c r="X1768" i="5" s="1"/>
  <c r="R1768" i="5"/>
  <c r="E2025" i="5"/>
  <c r="X2025" i="5" s="1"/>
  <c r="G2025" i="5"/>
  <c r="E2143" i="5"/>
  <c r="X2143" i="5" s="1"/>
  <c r="G2143" i="5"/>
  <c r="E977" i="5"/>
  <c r="X977" i="5" s="1"/>
  <c r="J977" i="5"/>
  <c r="G2341" i="5"/>
  <c r="H2341" i="5"/>
  <c r="I2341" i="5"/>
  <c r="E2341" i="5"/>
  <c r="X2341" i="5" s="1"/>
  <c r="E1291" i="5"/>
  <c r="X1291" i="5" s="1"/>
  <c r="H1291" i="5"/>
  <c r="G1291" i="5"/>
  <c r="I1291" i="5"/>
  <c r="J1291" i="5"/>
  <c r="H1398" i="5"/>
  <c r="E1398" i="5"/>
  <c r="X1398" i="5" s="1"/>
  <c r="E1722" i="5"/>
  <c r="X1722" i="5" s="1"/>
  <c r="I1722" i="5"/>
  <c r="H2423" i="5"/>
  <c r="J2423" i="5"/>
  <c r="E1053" i="5"/>
  <c r="X1053" i="5" s="1"/>
  <c r="F1053" i="5"/>
  <c r="F1282" i="5"/>
  <c r="J1493" i="5"/>
  <c r="E1493" i="5"/>
  <c r="X1493" i="5" s="1"/>
  <c r="E1793" i="5"/>
  <c r="X1793" i="5" s="1"/>
  <c r="J1793" i="5"/>
  <c r="F1793" i="5"/>
  <c r="R1109" i="5"/>
  <c r="E1109" i="5"/>
  <c r="X1109" i="5" s="1"/>
  <c r="AB2482" i="5"/>
  <c r="V2475" i="5"/>
  <c r="R2475" i="5" s="1"/>
  <c r="E2471" i="5"/>
  <c r="X2471" i="5" s="1"/>
  <c r="R2471" i="5"/>
  <c r="J2471" i="5"/>
  <c r="H2471" i="5"/>
  <c r="H2456" i="5"/>
  <c r="E2453" i="5"/>
  <c r="X2453" i="5" s="1"/>
  <c r="R2453" i="5"/>
  <c r="G2453" i="5"/>
  <c r="F2453" i="5"/>
  <c r="I2453" i="5"/>
  <c r="V2428" i="5"/>
  <c r="H2428" i="5"/>
  <c r="V2422" i="5"/>
  <c r="E2398" i="5"/>
  <c r="X2398" i="5" s="1"/>
  <c r="AB2376" i="5"/>
  <c r="V2376" i="5"/>
  <c r="R2376" i="5" s="1"/>
  <c r="E2372" i="5"/>
  <c r="X2372" i="5" s="1"/>
  <c r="R2372" i="5"/>
  <c r="E2369" i="5"/>
  <c r="X2369" i="5" s="1"/>
  <c r="H2369" i="5"/>
  <c r="J2369" i="5"/>
  <c r="V2316" i="5"/>
  <c r="E2314" i="5"/>
  <c r="X2314" i="5" s="1"/>
  <c r="R2314" i="5"/>
  <c r="E2312" i="5"/>
  <c r="X2312" i="5" s="1"/>
  <c r="F2312" i="5"/>
  <c r="I2312" i="5"/>
  <c r="H2306" i="5"/>
  <c r="E2306" i="5"/>
  <c r="X2306" i="5" s="1"/>
  <c r="V2294" i="5"/>
  <c r="V2279" i="5"/>
  <c r="G2279" i="5"/>
  <c r="AB2279" i="5"/>
  <c r="J2271" i="5"/>
  <c r="F2271" i="5"/>
  <c r="E2267" i="5"/>
  <c r="X2267" i="5" s="1"/>
  <c r="R2267" i="5"/>
  <c r="I2261" i="5"/>
  <c r="E2261" i="5"/>
  <c r="X2261" i="5" s="1"/>
  <c r="E2248" i="5"/>
  <c r="X2248" i="5" s="1"/>
  <c r="I2248" i="5"/>
  <c r="V2245" i="5"/>
  <c r="H2245" i="5" s="1"/>
  <c r="V2240" i="5"/>
  <c r="E2161" i="5"/>
  <c r="X2161" i="5" s="1"/>
  <c r="R2161" i="5"/>
  <c r="V2146" i="5"/>
  <c r="V2142" i="5"/>
  <c r="E2138" i="5"/>
  <c r="X2138" i="5" s="1"/>
  <c r="G2138" i="5"/>
  <c r="F2135" i="5"/>
  <c r="E2135" i="5"/>
  <c r="X2135" i="5" s="1"/>
  <c r="F2128" i="5"/>
  <c r="E2128" i="5"/>
  <c r="X2128" i="5" s="1"/>
  <c r="V2121" i="5"/>
  <c r="I2077" i="5"/>
  <c r="J2077" i="5"/>
  <c r="E2077" i="5"/>
  <c r="X2077" i="5" s="1"/>
  <c r="I2066" i="5"/>
  <c r="R2060" i="5"/>
  <c r="E2060" i="5"/>
  <c r="X2060" i="5" s="1"/>
  <c r="R2016" i="5"/>
  <c r="H2016" i="5"/>
  <c r="J2016" i="5"/>
  <c r="E1997" i="5"/>
  <c r="X1997" i="5" s="1"/>
  <c r="J1997" i="5"/>
  <c r="H1997" i="5"/>
  <c r="V1984" i="5"/>
  <c r="E1980" i="5"/>
  <c r="X1980" i="5" s="1"/>
  <c r="H1980" i="5"/>
  <c r="E1977" i="5"/>
  <c r="X1977" i="5" s="1"/>
  <c r="G1977" i="5"/>
  <c r="G1968" i="5"/>
  <c r="E1968" i="5"/>
  <c r="X1968" i="5" s="1"/>
  <c r="I1968" i="5"/>
  <c r="F1964" i="5"/>
  <c r="H1964" i="5"/>
  <c r="V1948" i="5"/>
  <c r="V1940" i="5"/>
  <c r="G1934" i="5"/>
  <c r="J1931" i="5"/>
  <c r="AB1919" i="5"/>
  <c r="V1919" i="5"/>
  <c r="R1890" i="5"/>
  <c r="E1890" i="5"/>
  <c r="X1890" i="5" s="1"/>
  <c r="I1890" i="5"/>
  <c r="V1871" i="5"/>
  <c r="AB1848" i="5"/>
  <c r="V1848" i="5"/>
  <c r="E1827" i="5"/>
  <c r="X1827" i="5" s="1"/>
  <c r="F1827" i="5"/>
  <c r="J1827" i="5"/>
  <c r="V1823" i="5"/>
  <c r="E1816" i="5"/>
  <c r="X1816" i="5" s="1"/>
  <c r="R1816" i="5"/>
  <c r="G1816" i="5"/>
  <c r="I1776" i="5"/>
  <c r="E1776" i="5"/>
  <c r="X1776" i="5" s="1"/>
  <c r="E1684" i="5"/>
  <c r="X1684" i="5" s="1"/>
  <c r="R1684" i="5"/>
  <c r="G1684" i="5"/>
  <c r="G1653" i="5"/>
  <c r="AB1653" i="5"/>
  <c r="R1638" i="5"/>
  <c r="F1638" i="5"/>
  <c r="E1638" i="5"/>
  <c r="X1638" i="5" s="1"/>
  <c r="E1596" i="5"/>
  <c r="X1596" i="5" s="1"/>
  <c r="H1596" i="5"/>
  <c r="I1596" i="5"/>
  <c r="R1596" i="5"/>
  <c r="V1585" i="5"/>
  <c r="G1585" i="5"/>
  <c r="AB1585" i="5"/>
  <c r="V1569" i="5"/>
  <c r="E1563" i="5"/>
  <c r="X1563" i="5" s="1"/>
  <c r="J1563" i="5"/>
  <c r="V1539" i="5"/>
  <c r="G1539" i="5" s="1"/>
  <c r="H1539" i="5"/>
  <c r="E1511" i="5"/>
  <c r="X1511" i="5" s="1"/>
  <c r="I1511" i="5"/>
  <c r="H1511" i="5"/>
  <c r="AB1487" i="5"/>
  <c r="V1487" i="5"/>
  <c r="E1481" i="5"/>
  <c r="X1481" i="5" s="1"/>
  <c r="R1481" i="5"/>
  <c r="I1481" i="5"/>
  <c r="H1481" i="5"/>
  <c r="V1471" i="5"/>
  <c r="G1471" i="5"/>
  <c r="E1422" i="5"/>
  <c r="X1422" i="5" s="1"/>
  <c r="G1422" i="5"/>
  <c r="V1406" i="5"/>
  <c r="G1406" i="5" s="1"/>
  <c r="V1314" i="5"/>
  <c r="R1314" i="5" s="1"/>
  <c r="AB1314" i="5"/>
  <c r="E1302" i="5"/>
  <c r="X1302" i="5" s="1"/>
  <c r="J1302" i="5"/>
  <c r="I1302" i="5"/>
  <c r="E1271" i="5"/>
  <c r="X1271" i="5" s="1"/>
  <c r="R1271" i="5"/>
  <c r="H1271" i="5"/>
  <c r="V1261" i="5"/>
  <c r="V1243" i="5"/>
  <c r="R1243" i="5"/>
  <c r="V1237" i="5"/>
  <c r="I1161" i="5"/>
  <c r="H1033" i="5"/>
  <c r="E1033" i="5"/>
  <c r="X1033" i="5" s="1"/>
  <c r="I1033" i="5"/>
  <c r="I1019" i="5"/>
  <c r="E1019" i="5"/>
  <c r="X1019" i="5" s="1"/>
  <c r="E1017" i="5"/>
  <c r="X1017" i="5" s="1"/>
  <c r="J1017" i="5"/>
  <c r="V997" i="5"/>
  <c r="R997" i="5"/>
  <c r="H937" i="5"/>
  <c r="R937" i="5"/>
  <c r="E937" i="5"/>
  <c r="X937" i="5" s="1"/>
  <c r="J937" i="5"/>
  <c r="X719" i="5"/>
  <c r="X716" i="5"/>
  <c r="E1964" i="5"/>
  <c r="X1964" i="5" s="1"/>
  <c r="E1288" i="5"/>
  <c r="X1288" i="5" s="1"/>
  <c r="R489" i="5"/>
  <c r="R84" i="5"/>
  <c r="R365" i="5"/>
  <c r="R516" i="5"/>
  <c r="R320" i="5"/>
  <c r="R198" i="5"/>
  <c r="R70" i="5"/>
  <c r="R455" i="5"/>
  <c r="R204" i="5"/>
  <c r="R177" i="5"/>
  <c r="R546" i="5"/>
  <c r="R18" i="5"/>
  <c r="R449" i="5"/>
  <c r="R359" i="5"/>
  <c r="R274" i="5"/>
  <c r="R387" i="5"/>
  <c r="R496" i="5"/>
  <c r="R310" i="5"/>
  <c r="R362" i="5"/>
  <c r="R237" i="5"/>
  <c r="R230" i="5"/>
  <c r="F1425" i="5"/>
  <c r="J1847" i="5"/>
  <c r="F2286" i="5"/>
  <c r="G2286" i="5"/>
  <c r="I1824" i="5"/>
  <c r="R1779" i="5"/>
  <c r="H1839" i="5"/>
  <c r="R1367" i="5"/>
  <c r="H1219" i="5"/>
  <c r="J1219" i="5"/>
  <c r="J1111" i="5"/>
  <c r="I1976" i="5"/>
  <c r="H2225" i="5"/>
  <c r="I2185" i="5"/>
  <c r="I2022" i="5"/>
  <c r="J913" i="5"/>
  <c r="H1830" i="5"/>
  <c r="R759" i="5"/>
  <c r="J1923" i="5"/>
  <c r="J1083" i="5"/>
  <c r="H1050" i="5"/>
  <c r="I1050" i="5"/>
  <c r="J2474" i="5"/>
  <c r="G988" i="5"/>
  <c r="H1027" i="5"/>
  <c r="J1069" i="5"/>
  <c r="J2030" i="5"/>
  <c r="F1887" i="5"/>
  <c r="G1508" i="5"/>
  <c r="I1436" i="5"/>
  <c r="I1327" i="5"/>
  <c r="I1306" i="5"/>
  <c r="J1204" i="5"/>
  <c r="I1204" i="5"/>
  <c r="R664" i="5"/>
  <c r="F1389" i="5"/>
  <c r="R2174" i="5"/>
  <c r="H1030" i="5"/>
  <c r="I1030" i="5"/>
  <c r="F1629" i="5"/>
  <c r="G1221" i="5"/>
  <c r="J1861" i="5"/>
  <c r="F1861" i="5"/>
  <c r="R1842" i="5"/>
  <c r="J1822" i="5"/>
  <c r="J2042" i="5"/>
  <c r="R1910" i="5"/>
  <c r="H1805" i="5"/>
  <c r="R1727" i="5"/>
  <c r="J1636" i="5"/>
  <c r="G1636" i="5"/>
  <c r="F1468" i="5"/>
  <c r="J1468" i="5"/>
  <c r="F1184" i="5"/>
  <c r="F1075" i="5"/>
  <c r="J1075" i="5"/>
  <c r="I989" i="5"/>
  <c r="G2183" i="5"/>
  <c r="I1228" i="5"/>
  <c r="F998" i="5"/>
  <c r="G1780" i="5"/>
  <c r="H1780" i="5"/>
  <c r="R1087" i="5"/>
  <c r="F1087" i="5"/>
  <c r="R1431" i="5"/>
  <c r="F1431" i="5"/>
  <c r="J1034" i="5"/>
  <c r="H1034" i="5"/>
  <c r="R986" i="5"/>
  <c r="J970" i="5"/>
  <c r="J1564" i="5"/>
  <c r="I1221" i="5"/>
  <c r="F1834" i="5"/>
  <c r="F1818" i="5"/>
  <c r="J2053" i="5"/>
  <c r="H2053" i="5"/>
  <c r="J1644" i="5"/>
  <c r="J1452" i="5"/>
  <c r="H1287" i="5"/>
  <c r="J1121" i="5"/>
  <c r="R2183" i="5"/>
  <c r="J1228" i="5"/>
  <c r="I1805" i="5"/>
  <c r="I1415" i="5"/>
  <c r="J1288" i="5"/>
  <c r="F2120" i="5"/>
  <c r="G2007" i="5"/>
  <c r="R1593" i="5"/>
  <c r="F1593" i="5"/>
  <c r="J912" i="5"/>
  <c r="J1550" i="5"/>
  <c r="H1108" i="5"/>
  <c r="F2007" i="5"/>
  <c r="R2007" i="5"/>
  <c r="R1728" i="5"/>
  <c r="R731" i="5"/>
  <c r="F988" i="5"/>
  <c r="I1343" i="5"/>
  <c r="R1343" i="5"/>
  <c r="J2005" i="5"/>
  <c r="G1178" i="5"/>
  <c r="G2499" i="5"/>
  <c r="I959" i="5"/>
  <c r="G1775" i="5"/>
  <c r="R1403" i="5"/>
  <c r="I2499" i="5"/>
  <c r="F1035" i="5"/>
  <c r="R1178" i="5"/>
  <c r="I1881" i="5"/>
  <c r="J2153" i="5"/>
  <c r="H1837" i="5"/>
  <c r="F2005" i="5"/>
  <c r="J1768" i="5"/>
  <c r="F2143" i="5"/>
  <c r="G1768" i="5"/>
  <c r="R1094" i="5"/>
  <c r="H985" i="5"/>
  <c r="I1727" i="5"/>
  <c r="G1814" i="5"/>
  <c r="H1827" i="5"/>
  <c r="I1827" i="5"/>
  <c r="G1467" i="5"/>
  <c r="J1722" i="5"/>
  <c r="I1638" i="5"/>
  <c r="H1019" i="5"/>
  <c r="I1554" i="5"/>
  <c r="J1776" i="5"/>
  <c r="G1776" i="5"/>
  <c r="AB2304" i="5"/>
  <c r="R1053" i="5"/>
  <c r="I2306" i="5"/>
  <c r="J2306" i="5"/>
  <c r="I2088" i="5"/>
  <c r="F1271" i="5"/>
  <c r="G1493" i="5"/>
  <c r="R1493" i="5"/>
  <c r="H1563" i="5"/>
  <c r="G1980" i="5"/>
  <c r="J2060" i="5"/>
  <c r="R1398" i="5"/>
  <c r="G2372" i="5"/>
  <c r="H2314" i="5"/>
  <c r="H2138" i="5"/>
  <c r="H1199" i="5"/>
  <c r="J1094" i="5"/>
  <c r="I1964" i="5"/>
  <c r="R668" i="5"/>
  <c r="X668" i="5"/>
  <c r="G1302" i="5"/>
  <c r="E1927" i="5"/>
  <c r="X1927" i="5" s="1"/>
  <c r="G1927" i="5"/>
  <c r="V2011" i="5"/>
  <c r="J1065" i="5"/>
  <c r="E1065" i="5"/>
  <c r="X1065" i="5" s="1"/>
  <c r="F1022" i="5"/>
  <c r="G937" i="5"/>
  <c r="J1511" i="5"/>
  <c r="G2161" i="5"/>
  <c r="R1511" i="5"/>
  <c r="J1968" i="5"/>
  <c r="J2261" i="5"/>
  <c r="H2066" i="5"/>
  <c r="AB1237" i="5"/>
  <c r="AB2372" i="5"/>
  <c r="H2135" i="5"/>
  <c r="AB2456" i="5"/>
  <c r="G2494" i="5"/>
  <c r="E2494" i="5"/>
  <c r="X2494" i="5" s="1"/>
  <c r="AB1387" i="5"/>
  <c r="E1006" i="5"/>
  <c r="X1006" i="5" s="1"/>
  <c r="H1006" i="5"/>
  <c r="R1409" i="5"/>
  <c r="G1109" i="5"/>
  <c r="X575" i="5"/>
  <c r="I1655" i="5"/>
  <c r="J1655" i="5"/>
  <c r="R2369" i="5"/>
  <c r="H1409" i="5"/>
  <c r="G2471" i="5"/>
  <c r="J1398" i="5"/>
  <c r="F1890" i="5"/>
  <c r="I2456" i="5"/>
  <c r="G1638" i="5"/>
  <c r="H2321" i="5"/>
  <c r="G2135" i="5"/>
  <c r="R2312" i="5"/>
  <c r="I1398" i="5"/>
  <c r="I2267" i="5"/>
  <c r="J1033" i="5"/>
  <c r="E1495" i="5"/>
  <c r="X1495" i="5" s="1"/>
  <c r="R1495" i="5"/>
  <c r="I1997" i="5"/>
  <c r="AB2321" i="5"/>
  <c r="AB2435" i="5"/>
  <c r="AB1984" i="5"/>
  <c r="J1236" i="5"/>
  <c r="E1236" i="5"/>
  <c r="X1236" i="5" s="1"/>
  <c r="AB1382" i="5"/>
  <c r="I1793" i="5"/>
  <c r="G2141" i="5"/>
  <c r="H2141" i="5"/>
  <c r="E2141" i="5"/>
  <c r="X2141" i="5" s="1"/>
  <c r="F2321" i="5"/>
  <c r="R1282" i="5"/>
  <c r="J1816" i="5"/>
  <c r="G2016" i="5"/>
  <c r="H2252" i="5"/>
  <c r="G2264" i="5"/>
  <c r="AB2240" i="5"/>
  <c r="AB2088" i="5"/>
  <c r="E960" i="5"/>
  <c r="X960" i="5" s="1"/>
  <c r="F960" i="5"/>
  <c r="H960" i="5"/>
  <c r="E1247" i="5"/>
  <c r="X1247" i="5" s="1"/>
  <c r="J1247" i="5"/>
  <c r="R785" i="5"/>
  <c r="X785" i="5"/>
  <c r="J917" i="5"/>
  <c r="E917" i="5"/>
  <c r="X917" i="5" s="1"/>
  <c r="I937" i="5"/>
  <c r="E921" i="5"/>
  <c r="X921" i="5" s="1"/>
  <c r="I921" i="5"/>
  <c r="H921" i="5"/>
  <c r="J1267" i="5"/>
  <c r="F1885" i="5"/>
  <c r="E1885" i="5"/>
  <c r="X1885" i="5" s="1"/>
  <c r="R1422" i="5"/>
  <c r="E1617" i="5"/>
  <c r="X1617" i="5" s="1"/>
  <c r="F1617" i="5"/>
  <c r="I1617" i="5"/>
  <c r="R1617" i="5"/>
  <c r="H2453" i="5"/>
  <c r="E2275" i="5"/>
  <c r="X2275" i="5" s="1"/>
  <c r="I2275" i="5"/>
  <c r="H2275" i="5"/>
  <c r="R2275" i="5"/>
  <c r="I1453" i="5"/>
  <c r="E1453" i="5"/>
  <c r="X1453" i="5" s="1"/>
  <c r="E1729" i="5"/>
  <c r="X1729" i="5" s="1"/>
  <c r="F1729" i="5"/>
  <c r="J1729" i="5"/>
  <c r="V2496" i="5"/>
  <c r="H2496" i="5" s="1"/>
  <c r="AB2060" i="5"/>
  <c r="E2469" i="5"/>
  <c r="X2469" i="5" s="1"/>
  <c r="H2469" i="5"/>
  <c r="J2469" i="5"/>
  <c r="R2469" i="5"/>
  <c r="E2464" i="5"/>
  <c r="X2464" i="5" s="1"/>
  <c r="R2464" i="5"/>
  <c r="E2458" i="5"/>
  <c r="X2458" i="5" s="1"/>
  <c r="I2458" i="5"/>
  <c r="I2455" i="5"/>
  <c r="G2455" i="5"/>
  <c r="E2455" i="5"/>
  <c r="X2455" i="5" s="1"/>
  <c r="E2434" i="5"/>
  <c r="X2434" i="5" s="1"/>
  <c r="V2406" i="5"/>
  <c r="R2406" i="5"/>
  <c r="E2390" i="5"/>
  <c r="X2390" i="5" s="1"/>
  <c r="I2390" i="5"/>
  <c r="H2390" i="5"/>
  <c r="V2387" i="5"/>
  <c r="H2387" i="5" s="1"/>
  <c r="AB2378" i="5"/>
  <c r="V2378" i="5"/>
  <c r="R2378" i="5" s="1"/>
  <c r="V2375" i="5"/>
  <c r="I2375" i="5"/>
  <c r="AB2375" i="5"/>
  <c r="E2360" i="5"/>
  <c r="X2360" i="5" s="1"/>
  <c r="I2360" i="5"/>
  <c r="R2360" i="5"/>
  <c r="V2220" i="5"/>
  <c r="AB2220" i="5"/>
  <c r="F2210" i="5"/>
  <c r="I2210" i="5"/>
  <c r="E2210" i="5"/>
  <c r="X2210" i="5" s="1"/>
  <c r="E2202" i="5"/>
  <c r="X2202" i="5" s="1"/>
  <c r="I2202" i="5"/>
  <c r="F2202" i="5"/>
  <c r="E2190" i="5"/>
  <c r="X2190" i="5" s="1"/>
  <c r="H2190" i="5"/>
  <c r="I2175" i="5"/>
  <c r="F2175" i="5"/>
  <c r="V2155" i="5"/>
  <c r="V2131" i="5"/>
  <c r="G2131" i="5" s="1"/>
  <c r="E2108" i="5"/>
  <c r="X2108" i="5" s="1"/>
  <c r="R2108" i="5"/>
  <c r="J2108" i="5"/>
  <c r="F2108" i="5"/>
  <c r="E2092" i="5"/>
  <c r="X2092" i="5" s="1"/>
  <c r="I2092" i="5"/>
  <c r="J2092" i="5"/>
  <c r="E2090" i="5"/>
  <c r="X2090" i="5" s="1"/>
  <c r="F2020" i="5"/>
  <c r="E2015" i="5"/>
  <c r="X2015" i="5" s="1"/>
  <c r="F2015" i="5"/>
  <c r="V2010" i="5"/>
  <c r="H2010" i="5"/>
  <c r="AB2010" i="5"/>
  <c r="F2003" i="5"/>
  <c r="R2003" i="5"/>
  <c r="E2003" i="5"/>
  <c r="X2003" i="5" s="1"/>
  <c r="I2003" i="5"/>
  <c r="H2003" i="5"/>
  <c r="V1986" i="5"/>
  <c r="AB1986" i="5"/>
  <c r="E1973" i="5"/>
  <c r="X1973" i="5" s="1"/>
  <c r="R1973" i="5"/>
  <c r="E1963" i="5"/>
  <c r="X1963" i="5" s="1"/>
  <c r="R1963" i="5"/>
  <c r="E1960" i="5"/>
  <c r="X1960" i="5" s="1"/>
  <c r="J1960" i="5"/>
  <c r="R1954" i="5"/>
  <c r="F1954" i="5"/>
  <c r="V1947" i="5"/>
  <c r="E1944" i="5"/>
  <c r="X1944" i="5" s="1"/>
  <c r="R1944" i="5"/>
  <c r="I1944" i="5"/>
  <c r="J1944" i="5"/>
  <c r="E1936" i="5"/>
  <c r="X1936" i="5" s="1"/>
  <c r="E1933" i="5"/>
  <c r="X1933" i="5" s="1"/>
  <c r="G1933" i="5"/>
  <c r="V1892" i="5"/>
  <c r="E1892" i="5" s="1"/>
  <c r="X1892" i="5" s="1"/>
  <c r="E1876" i="5"/>
  <c r="X1876" i="5" s="1"/>
  <c r="I1876" i="5"/>
  <c r="E1873" i="5"/>
  <c r="X1873" i="5" s="1"/>
  <c r="I1873" i="5"/>
  <c r="F1873" i="5"/>
  <c r="G1873" i="5"/>
  <c r="R1863" i="5"/>
  <c r="H1863" i="5"/>
  <c r="G1863" i="5"/>
  <c r="E1863" i="5"/>
  <c r="X1863" i="5" s="1"/>
  <c r="F1863" i="5"/>
  <c r="E1857" i="5"/>
  <c r="X1857" i="5" s="1"/>
  <c r="H1857" i="5"/>
  <c r="R1857" i="5"/>
  <c r="I1850" i="5"/>
  <c r="E1850" i="5"/>
  <c r="X1850" i="5" s="1"/>
  <c r="E1844" i="5"/>
  <c r="X1844" i="5" s="1"/>
  <c r="J1844" i="5"/>
  <c r="H1844" i="5"/>
  <c r="V1807" i="5"/>
  <c r="AB1807" i="5"/>
  <c r="V1688" i="5"/>
  <c r="V1677" i="5"/>
  <c r="F1677" i="5" s="1"/>
  <c r="E1626" i="5"/>
  <c r="X1626" i="5" s="1"/>
  <c r="H1626" i="5"/>
  <c r="R1619" i="5"/>
  <c r="J1619" i="5"/>
  <c r="E1619" i="5"/>
  <c r="X1619" i="5" s="1"/>
  <c r="E1613" i="5"/>
  <c r="X1613" i="5" s="1"/>
  <c r="J1613" i="5"/>
  <c r="H1613" i="5"/>
  <c r="E1598" i="5"/>
  <c r="X1598" i="5" s="1"/>
  <c r="R1598" i="5"/>
  <c r="E1592" i="5"/>
  <c r="X1592" i="5" s="1"/>
  <c r="F1592" i="5"/>
  <c r="V1587" i="5"/>
  <c r="V1494" i="5"/>
  <c r="F1494" i="5" s="1"/>
  <c r="E1490" i="5"/>
  <c r="X1490" i="5" s="1"/>
  <c r="R1490" i="5"/>
  <c r="F1490" i="5"/>
  <c r="H1490" i="5"/>
  <c r="V1486" i="5"/>
  <c r="H1486" i="5" s="1"/>
  <c r="E1483" i="5"/>
  <c r="X1483" i="5" s="1"/>
  <c r="R1483" i="5"/>
  <c r="H1474" i="5"/>
  <c r="I1474" i="5"/>
  <c r="E1474" i="5"/>
  <c r="X1474" i="5" s="1"/>
  <c r="V1458" i="5"/>
  <c r="G1458" i="5" s="1"/>
  <c r="E1317" i="5"/>
  <c r="X1317" i="5" s="1"/>
  <c r="R1317" i="5"/>
  <c r="V1173" i="5"/>
  <c r="E1166" i="5"/>
  <c r="X1166" i="5" s="1"/>
  <c r="R1166" i="5"/>
  <c r="I1166" i="5"/>
  <c r="R1163" i="5"/>
  <c r="E1163" i="5"/>
  <c r="X1163" i="5" s="1"/>
  <c r="E1129" i="5"/>
  <c r="X1129" i="5" s="1"/>
  <c r="H1129" i="5"/>
  <c r="R1129" i="5"/>
  <c r="I1101" i="5"/>
  <c r="E1098" i="5"/>
  <c r="X1098" i="5" s="1"/>
  <c r="J1098" i="5"/>
  <c r="G1071" i="5"/>
  <c r="E1071" i="5"/>
  <c r="X1071" i="5" s="1"/>
  <c r="E1000" i="5"/>
  <c r="X1000" i="5" s="1"/>
  <c r="I1000" i="5"/>
  <c r="R1000" i="5"/>
  <c r="X796" i="5"/>
  <c r="V782" i="5"/>
  <c r="X758" i="5"/>
  <c r="X735" i="5"/>
  <c r="X698" i="5"/>
  <c r="V691" i="5"/>
  <c r="AB691" i="5"/>
  <c r="AB663" i="5"/>
  <c r="V663" i="5"/>
  <c r="V624" i="5"/>
  <c r="E2124" i="5"/>
  <c r="X2124" i="5" s="1"/>
  <c r="E2095" i="5"/>
  <c r="X2095" i="5" s="1"/>
  <c r="E2032" i="5"/>
  <c r="X2032" i="5" s="1"/>
  <c r="E1436" i="5"/>
  <c r="X1436" i="5" s="1"/>
  <c r="E1418" i="5"/>
  <c r="X1418" i="5" s="1"/>
  <c r="E1343" i="5"/>
  <c r="X1343" i="5" s="1"/>
  <c r="X525" i="5"/>
  <c r="R419" i="5"/>
  <c r="R60" i="5"/>
  <c r="R170" i="5"/>
  <c r="R214" i="5"/>
  <c r="R150" i="5"/>
  <c r="R356" i="5"/>
  <c r="R483" i="5"/>
  <c r="R531" i="5"/>
  <c r="R490" i="5"/>
  <c r="R139" i="5"/>
  <c r="R90" i="5"/>
  <c r="R96" i="5"/>
  <c r="R122" i="5"/>
  <c r="R549" i="5"/>
  <c r="R288" i="5"/>
  <c r="R137" i="5"/>
  <c r="R111" i="5"/>
  <c r="R567" i="5"/>
  <c r="R379" i="5"/>
  <c r="R207" i="5"/>
  <c r="R255" i="5"/>
  <c r="R66" i="5"/>
  <c r="R401" i="5"/>
  <c r="R156" i="5"/>
  <c r="R110" i="5"/>
  <c r="R134" i="5"/>
  <c r="R473" i="5"/>
  <c r="R218" i="5"/>
  <c r="R324" i="5"/>
  <c r="R275" i="5"/>
  <c r="R235" i="5"/>
  <c r="R234" i="5"/>
  <c r="R151" i="5"/>
  <c r="R217" i="5"/>
  <c r="R322" i="5"/>
  <c r="R524" i="5"/>
  <c r="R1425" i="5"/>
  <c r="J1425" i="5"/>
  <c r="R1847" i="5"/>
  <c r="I1847" i="5"/>
  <c r="R2286" i="5"/>
  <c r="H2230" i="5"/>
  <c r="J2145" i="5"/>
  <c r="G1779" i="5"/>
  <c r="I1779" i="5"/>
  <c r="F1839" i="5"/>
  <c r="F1219" i="5"/>
  <c r="H1111" i="5"/>
  <c r="F1111" i="5"/>
  <c r="J2234" i="5"/>
  <c r="G2148" i="5"/>
  <c r="H2481" i="5"/>
  <c r="J1976" i="5"/>
  <c r="H1976" i="5"/>
  <c r="J2225" i="5"/>
  <c r="R2185" i="5"/>
  <c r="G2185" i="5"/>
  <c r="G2022" i="5"/>
  <c r="G913" i="5"/>
  <c r="I1830" i="5"/>
  <c r="R1002" i="5"/>
  <c r="F1923" i="5"/>
  <c r="H1923" i="5"/>
  <c r="R1799" i="5"/>
  <c r="G2030" i="5"/>
  <c r="G1452" i="5"/>
  <c r="G1339" i="5"/>
  <c r="R1083" i="5"/>
  <c r="F1083" i="5"/>
  <c r="R1057" i="5"/>
  <c r="G1050" i="5"/>
  <c r="F1050" i="5"/>
  <c r="F2474" i="5"/>
  <c r="R988" i="5"/>
  <c r="J1027" i="5"/>
  <c r="F2277" i="5"/>
  <c r="I1072" i="5"/>
  <c r="J1072" i="5"/>
  <c r="R1069" i="5"/>
  <c r="R2030" i="5"/>
  <c r="J1887" i="5"/>
  <c r="I1887" i="5"/>
  <c r="G1548" i="5"/>
  <c r="J1548" i="5"/>
  <c r="F1508" i="5"/>
  <c r="R1436" i="5"/>
  <c r="F1436" i="5"/>
  <c r="H1327" i="5"/>
  <c r="J1327" i="5"/>
  <c r="R1306" i="5"/>
  <c r="R1204" i="5"/>
  <c r="R710" i="5"/>
  <c r="R2359" i="5"/>
  <c r="G2174" i="5"/>
  <c r="F2174" i="5"/>
  <c r="F2114" i="5"/>
  <c r="I1039" i="5"/>
  <c r="F1030" i="5"/>
  <c r="J1629" i="5"/>
  <c r="G1564" i="5"/>
  <c r="J1934" i="5"/>
  <c r="H1927" i="5"/>
  <c r="I1861" i="5"/>
  <c r="J1854" i="5"/>
  <c r="I1854" i="5"/>
  <c r="F1842" i="5"/>
  <c r="H1822" i="5"/>
  <c r="I2243" i="5"/>
  <c r="H2042" i="5"/>
  <c r="H1910" i="5"/>
  <c r="R1805" i="5"/>
  <c r="R1636" i="5"/>
  <c r="H1468" i="5"/>
  <c r="G1468" i="5"/>
  <c r="J1184" i="5"/>
  <c r="I1075" i="5"/>
  <c r="J989" i="5"/>
  <c r="F989" i="5"/>
  <c r="J1418" i="5"/>
  <c r="F2266" i="5"/>
  <c r="I2370" i="5"/>
  <c r="G2370" i="5"/>
  <c r="R1065" i="5"/>
  <c r="J998" i="5"/>
  <c r="I1553" i="5"/>
  <c r="I1780" i="5"/>
  <c r="R1780" i="5"/>
  <c r="J1087" i="5"/>
  <c r="J1832" i="5"/>
  <c r="I1431" i="5"/>
  <c r="J1431" i="5"/>
  <c r="I1062" i="5"/>
  <c r="R1062" i="5"/>
  <c r="I1034" i="5"/>
  <c r="F986" i="5"/>
  <c r="F970" i="5"/>
  <c r="H1564" i="5"/>
  <c r="R1221" i="5"/>
  <c r="H1221" i="5"/>
  <c r="J1818" i="5"/>
  <c r="H1792" i="5"/>
  <c r="R2053" i="5"/>
  <c r="R1705" i="5"/>
  <c r="H1644" i="5"/>
  <c r="I1452" i="5"/>
  <c r="R1452" i="5"/>
  <c r="R1421" i="5"/>
  <c r="J1347" i="5"/>
  <c r="F1331" i="5"/>
  <c r="F1287" i="5"/>
  <c r="J1287" i="5"/>
  <c r="H2183" i="5"/>
  <c r="R2100" i="5"/>
  <c r="F2100" i="5"/>
  <c r="I1004" i="5"/>
  <c r="H1832" i="5"/>
  <c r="I1065" i="5"/>
  <c r="G1061" i="5"/>
  <c r="F1415" i="5"/>
  <c r="G1813" i="5"/>
  <c r="J2105" i="5"/>
  <c r="F2101" i="5"/>
  <c r="F1979" i="5"/>
  <c r="R1979" i="5"/>
  <c r="I1874" i="5"/>
  <c r="R1360" i="5"/>
  <c r="F1360" i="5"/>
  <c r="I2494" i="5"/>
  <c r="F1639" i="5"/>
  <c r="H1593" i="5"/>
  <c r="R653" i="5"/>
  <c r="I1104" i="5"/>
  <c r="R912" i="5"/>
  <c r="H1550" i="5"/>
  <c r="I1550" i="5"/>
  <c r="G1418" i="5"/>
  <c r="F1006" i="5"/>
  <c r="R575" i="5"/>
  <c r="G1220" i="5"/>
  <c r="R1108" i="5"/>
  <c r="J1108" i="5"/>
  <c r="I2007" i="5"/>
  <c r="R826" i="5"/>
  <c r="R669" i="5"/>
  <c r="R645" i="5"/>
  <c r="J1728" i="5"/>
  <c r="G1728" i="5"/>
  <c r="I1464" i="5"/>
  <c r="H2046" i="5"/>
  <c r="I2046" i="5"/>
  <c r="R1651" i="5"/>
  <c r="F1631" i="5"/>
  <c r="J1631" i="5"/>
  <c r="R1106" i="5"/>
  <c r="I1106" i="5"/>
  <c r="G2170" i="5"/>
  <c r="J2274" i="5"/>
  <c r="J1339" i="5"/>
  <c r="G2274" i="5"/>
  <c r="I1288" i="5"/>
  <c r="G1233" i="5"/>
  <c r="R1655" i="5"/>
  <c r="G1343" i="5"/>
  <c r="G1618" i="5"/>
  <c r="F1603" i="5"/>
  <c r="F2170" i="5"/>
  <c r="J1035" i="5"/>
  <c r="H1488" i="5"/>
  <c r="J959" i="5"/>
  <c r="F1775" i="5"/>
  <c r="I1035" i="5"/>
  <c r="F1768" i="5"/>
  <c r="J1178" i="5"/>
  <c r="J2041" i="5"/>
  <c r="R2041" i="5"/>
  <c r="F2025" i="5"/>
  <c r="H1527" i="5"/>
  <c r="I2246" i="5"/>
  <c r="R1618" i="5"/>
  <c r="J2499" i="5"/>
  <c r="I1837" i="5"/>
  <c r="F1837" i="5"/>
  <c r="F1470" i="5"/>
  <c r="F1086" i="5"/>
  <c r="F1495" i="5"/>
  <c r="J1837" i="5"/>
  <c r="H2153" i="5"/>
  <c r="F2153" i="5"/>
  <c r="H2214" i="5"/>
  <c r="R2317" i="5"/>
  <c r="I2143" i="5"/>
  <c r="J1599" i="5"/>
  <c r="I977" i="5"/>
  <c r="R917" i="5"/>
  <c r="H1094" i="5"/>
  <c r="F2341" i="5"/>
  <c r="H1532" i="5"/>
  <c r="R1098" i="5"/>
  <c r="F985" i="5"/>
  <c r="R889" i="5"/>
  <c r="G1396" i="5"/>
  <c r="R2214" i="5"/>
  <c r="R881" i="5"/>
  <c r="I1930" i="5"/>
  <c r="H917" i="5"/>
  <c r="H977" i="5"/>
  <c r="AB1107" i="5"/>
  <c r="R920" i="5"/>
  <c r="G2280" i="5"/>
  <c r="H1068" i="5"/>
  <c r="J1107" i="5"/>
  <c r="R1107" i="5"/>
  <c r="J1068" i="5"/>
  <c r="R1827" i="5"/>
  <c r="G1111" i="5"/>
  <c r="G1219" i="5"/>
  <c r="G1425" i="5"/>
  <c r="F2217" i="5"/>
  <c r="R1722" i="5"/>
  <c r="G1722" i="5"/>
  <c r="J1638" i="5"/>
  <c r="J1592" i="5"/>
  <c r="R1019" i="5"/>
  <c r="J1019" i="5"/>
  <c r="J1554" i="5"/>
  <c r="H1776" i="5"/>
  <c r="AB2301" i="5"/>
  <c r="G1939" i="5"/>
  <c r="R1811" i="5"/>
  <c r="J1579" i="5"/>
  <c r="R1579" i="5"/>
  <c r="R2491" i="5"/>
  <c r="F1453" i="5"/>
  <c r="R2092" i="5"/>
  <c r="H1598" i="5"/>
  <c r="G2233" i="5"/>
  <c r="J1053" i="5"/>
  <c r="G1053" i="5"/>
  <c r="I1469" i="5"/>
  <c r="J1764" i="5"/>
  <c r="I1764" i="5"/>
  <c r="F1469" i="5"/>
  <c r="H1718" i="5"/>
  <c r="H1247" i="5"/>
  <c r="G1166" i="5"/>
  <c r="G2306" i="5"/>
  <c r="G1857" i="5"/>
  <c r="I1493" i="5"/>
  <c r="G1563" i="5"/>
  <c r="F917" i="5"/>
  <c r="I2015" i="5"/>
  <c r="F1493" i="5"/>
  <c r="J2314" i="5"/>
  <c r="F1876" i="5"/>
  <c r="R1071" i="5"/>
  <c r="J1727" i="5"/>
  <c r="R702" i="5"/>
  <c r="G1129" i="5"/>
  <c r="F1563" i="5"/>
  <c r="R1837" i="5"/>
  <c r="I1857" i="5"/>
  <c r="J1980" i="5"/>
  <c r="G2015" i="5"/>
  <c r="H2060" i="5"/>
  <c r="J1271" i="5"/>
  <c r="F1398" i="5"/>
  <c r="F1543" i="5"/>
  <c r="G1613" i="5"/>
  <c r="H2296" i="5"/>
  <c r="I2138" i="5"/>
  <c r="AB1579" i="5"/>
  <c r="AB2142" i="5"/>
  <c r="AB2175" i="5"/>
  <c r="AB997" i="5"/>
  <c r="AB1173" i="5"/>
  <c r="E1157" i="5"/>
  <c r="X1157" i="5" s="1"/>
  <c r="V1391" i="5"/>
  <c r="F1391" i="5" s="1"/>
  <c r="G2474" i="5"/>
  <c r="R1793" i="5"/>
  <c r="AB2050" i="5"/>
  <c r="G1811" i="5"/>
  <c r="G1107" i="5"/>
  <c r="J1963" i="5"/>
  <c r="R1272" i="5"/>
  <c r="AB1876" i="5"/>
  <c r="H1483" i="5"/>
  <c r="R2192" i="5"/>
  <c r="I1272" i="5"/>
  <c r="G989" i="5"/>
  <c r="H1166" i="5"/>
  <c r="G1275" i="5"/>
  <c r="E1275" i="5"/>
  <c r="X1275" i="5" s="1"/>
  <c r="R1302" i="5"/>
  <c r="G1327" i="5"/>
  <c r="G1350" i="5"/>
  <c r="E1350" i="5"/>
  <c r="X1350" i="5" s="1"/>
  <c r="G1392" i="5"/>
  <c r="H1403" i="5"/>
  <c r="E1472" i="5"/>
  <c r="X1472" i="5" s="1"/>
  <c r="G1472" i="5"/>
  <c r="E1690" i="5"/>
  <c r="X1690" i="5" s="1"/>
  <c r="G1690" i="5"/>
  <c r="G1837" i="5"/>
  <c r="G1887" i="5"/>
  <c r="G1910" i="5"/>
  <c r="I1977" i="5"/>
  <c r="F1017" i="5"/>
  <c r="G1850" i="5"/>
  <c r="J1930" i="5"/>
  <c r="J2015" i="5"/>
  <c r="H1850" i="5"/>
  <c r="R2432" i="5"/>
  <c r="J1596" i="5"/>
  <c r="H1619" i="5"/>
  <c r="R1017" i="5"/>
  <c r="I1236" i="5"/>
  <c r="X798" i="5"/>
  <c r="G1030" i="5"/>
  <c r="G1069" i="5"/>
  <c r="J1022" i="5"/>
  <c r="H1163" i="5"/>
  <c r="I1369" i="5"/>
  <c r="R2077" i="5"/>
  <c r="R905" i="5"/>
  <c r="R921" i="5"/>
  <c r="H1467" i="5"/>
  <c r="H2108" i="5"/>
  <c r="F2261" i="5"/>
  <c r="R2341" i="5"/>
  <c r="H1968" i="5"/>
  <c r="G1481" i="5"/>
  <c r="R2248" i="5"/>
  <c r="H2271" i="5"/>
  <c r="AB1262" i="5"/>
  <c r="AB1317" i="5"/>
  <c r="G1106" i="5"/>
  <c r="J2135" i="5"/>
  <c r="AB1593" i="5"/>
  <c r="AB1458" i="5"/>
  <c r="AB1490" i="5"/>
  <c r="G2491" i="5"/>
  <c r="I1109" i="5"/>
  <c r="H1670" i="5"/>
  <c r="E1670" i="5"/>
  <c r="X1670" i="5" s="1"/>
  <c r="G1729" i="5"/>
  <c r="G2073" i="5"/>
  <c r="I1666" i="5"/>
  <c r="J2456" i="5"/>
  <c r="F1109" i="5"/>
  <c r="F2369" i="5"/>
  <c r="R1482" i="5"/>
  <c r="R1626" i="5"/>
  <c r="G948" i="5"/>
  <c r="J1166" i="5"/>
  <c r="G1419" i="5"/>
  <c r="F1936" i="5"/>
  <c r="F2455" i="5"/>
  <c r="I1885" i="5"/>
  <c r="J1964" i="5"/>
  <c r="G2128" i="5"/>
  <c r="G1617" i="5"/>
  <c r="G2321" i="5"/>
  <c r="G1511" i="5"/>
  <c r="F1933" i="5"/>
  <c r="R2135" i="5"/>
  <c r="G2175" i="5"/>
  <c r="J2312" i="5"/>
  <c r="G1398" i="5"/>
  <c r="AB1569" i="5"/>
  <c r="AB1960" i="5"/>
  <c r="J1749" i="5"/>
  <c r="H2202" i="5"/>
  <c r="G2267" i="5"/>
  <c r="F1163" i="5"/>
  <c r="E1209" i="5"/>
  <c r="X1209" i="5" s="1"/>
  <c r="J1209" i="5"/>
  <c r="G1364" i="5"/>
  <c r="J1483" i="5"/>
  <c r="G1744" i="5"/>
  <c r="G1997" i="5"/>
  <c r="G2202" i="5"/>
  <c r="F2390" i="5"/>
  <c r="J2128" i="5"/>
  <c r="I1626" i="5"/>
  <c r="AB2325" i="5"/>
  <c r="I1086" i="5"/>
  <c r="R2217" i="5"/>
  <c r="H2351" i="5"/>
  <c r="E2330" i="5"/>
  <c r="X2330" i="5" s="1"/>
  <c r="G2330" i="5"/>
  <c r="R1267" i="5"/>
  <c r="H2161" i="5"/>
  <c r="F1596" i="5"/>
  <c r="I960" i="5"/>
  <c r="H1000" i="5"/>
  <c r="R1876" i="5"/>
  <c r="H1960" i="5"/>
  <c r="I2016" i="5"/>
  <c r="J2028" i="5"/>
  <c r="I2060" i="5"/>
  <c r="J2252" i="5"/>
  <c r="F2458" i="5"/>
  <c r="J2458" i="5"/>
  <c r="G1954" i="5"/>
  <c r="G1317" i="5"/>
  <c r="H1954" i="5"/>
  <c r="AB2121" i="5"/>
  <c r="AB948" i="5"/>
  <c r="AB1892" i="5"/>
  <c r="G1844" i="5"/>
  <c r="E1344" i="5"/>
  <c r="X1344" i="5" s="1"/>
  <c r="G1344" i="5"/>
  <c r="I1344" i="5"/>
  <c r="F1344" i="5"/>
  <c r="F1960" i="5"/>
  <c r="R2261" i="5"/>
  <c r="F1291" i="5"/>
  <c r="J1977" i="5"/>
  <c r="E1182" i="5"/>
  <c r="X1182" i="5" s="1"/>
  <c r="H1182" i="5"/>
  <c r="R1509" i="5"/>
  <c r="F1509" i="5"/>
  <c r="G1509" i="5"/>
  <c r="E1509" i="5"/>
  <c r="X1509" i="5" s="1"/>
  <c r="R2130" i="5"/>
  <c r="I2130" i="5"/>
  <c r="J2453" i="5"/>
  <c r="J1863" i="5"/>
  <c r="X651" i="5"/>
  <c r="V1258" i="5"/>
  <c r="E1234" i="5"/>
  <c r="X1234" i="5" s="1"/>
  <c r="R1234" i="5"/>
  <c r="G1354" i="5"/>
  <c r="R2445" i="5"/>
  <c r="I2445" i="5"/>
  <c r="AB2434" i="5"/>
  <c r="AB2267" i="5"/>
  <c r="AB1465" i="5"/>
  <c r="AB1258" i="5"/>
  <c r="AB1251" i="5"/>
  <c r="AB1141" i="5"/>
  <c r="V2487" i="5"/>
  <c r="F2487" i="5"/>
  <c r="E2439" i="5"/>
  <c r="X2439" i="5" s="1"/>
  <c r="H2439" i="5"/>
  <c r="J2439" i="5"/>
  <c r="E2436" i="5"/>
  <c r="X2436" i="5" s="1"/>
  <c r="G2436" i="5"/>
  <c r="J2436" i="5"/>
  <c r="J2417" i="5"/>
  <c r="H2417" i="5"/>
  <c r="E2417" i="5"/>
  <c r="X2417" i="5" s="1"/>
  <c r="V2396" i="5"/>
  <c r="V2362" i="5"/>
  <c r="E2350" i="5"/>
  <c r="X2350" i="5" s="1"/>
  <c r="J2350" i="5"/>
  <c r="V2336" i="5"/>
  <c r="I2336" i="5"/>
  <c r="F2231" i="5"/>
  <c r="H2231" i="5"/>
  <c r="F2213" i="5"/>
  <c r="I2213" i="5"/>
  <c r="R2208" i="5"/>
  <c r="F2208" i="5"/>
  <c r="E2208" i="5"/>
  <c r="X2208" i="5" s="1"/>
  <c r="R2204" i="5"/>
  <c r="E2204" i="5"/>
  <c r="X2204" i="5" s="1"/>
  <c r="V2199" i="5"/>
  <c r="J2199" i="5"/>
  <c r="AB2199" i="5"/>
  <c r="G2192" i="5"/>
  <c r="V2184" i="5"/>
  <c r="I2184" i="5" s="1"/>
  <c r="AB2184" i="5"/>
  <c r="J2134" i="5"/>
  <c r="I2119" i="5"/>
  <c r="E2119" i="5"/>
  <c r="X2119" i="5" s="1"/>
  <c r="H2119" i="5"/>
  <c r="E2115" i="5"/>
  <c r="X2115" i="5" s="1"/>
  <c r="F2115" i="5"/>
  <c r="R2115" i="5"/>
  <c r="V2051" i="5"/>
  <c r="I2051" i="5"/>
  <c r="E2043" i="5"/>
  <c r="X2043" i="5" s="1"/>
  <c r="H2043" i="5"/>
  <c r="J2043" i="5"/>
  <c r="V2037" i="5"/>
  <c r="AB2037" i="5"/>
  <c r="J1894" i="5"/>
  <c r="V1882" i="5"/>
  <c r="AB1882" i="5"/>
  <c r="I1866" i="5"/>
  <c r="E1866" i="5"/>
  <c r="X1866" i="5" s="1"/>
  <c r="E1836" i="5"/>
  <c r="X1836" i="5" s="1"/>
  <c r="F1836" i="5"/>
  <c r="V1806" i="5"/>
  <c r="V1802" i="5"/>
  <c r="H1781" i="5"/>
  <c r="E1781" i="5"/>
  <c r="X1781" i="5" s="1"/>
  <c r="E1713" i="5"/>
  <c r="X1713" i="5" s="1"/>
  <c r="R1713" i="5"/>
  <c r="J1713" i="5"/>
  <c r="V1710" i="5"/>
  <c r="R1710" i="5" s="1"/>
  <c r="AB1710" i="5"/>
  <c r="E1694" i="5"/>
  <c r="X1694" i="5" s="1"/>
  <c r="J1694" i="5"/>
  <c r="F1694" i="5"/>
  <c r="G1694" i="5"/>
  <c r="H1628" i="5"/>
  <c r="E1628" i="5"/>
  <c r="X1628" i="5" s="1"/>
  <c r="J1628" i="5"/>
  <c r="H1607" i="5"/>
  <c r="E1607" i="5"/>
  <c r="X1607" i="5" s="1"/>
  <c r="E1600" i="5"/>
  <c r="X1600" i="5" s="1"/>
  <c r="H1600" i="5"/>
  <c r="I1597" i="5"/>
  <c r="E1597" i="5"/>
  <c r="X1597" i="5" s="1"/>
  <c r="H1597" i="5"/>
  <c r="AB1537" i="5"/>
  <c r="V1537" i="5"/>
  <c r="E1531" i="5"/>
  <c r="X1531" i="5" s="1"/>
  <c r="F1531" i="5"/>
  <c r="G1531" i="5"/>
  <c r="I1531" i="5"/>
  <c r="R1531" i="5"/>
  <c r="H1531" i="5"/>
  <c r="J1531" i="5"/>
  <c r="I1506" i="5"/>
  <c r="E1506" i="5"/>
  <c r="X1506" i="5" s="1"/>
  <c r="R1506" i="5"/>
  <c r="E1502" i="5"/>
  <c r="X1502" i="5" s="1"/>
  <c r="I1502" i="5"/>
  <c r="F1496" i="5"/>
  <c r="E1496" i="5"/>
  <c r="X1496" i="5" s="1"/>
  <c r="V1489" i="5"/>
  <c r="H1480" i="5"/>
  <c r="E1480" i="5"/>
  <c r="X1480" i="5" s="1"/>
  <c r="E1476" i="5"/>
  <c r="X1476" i="5" s="1"/>
  <c r="F1476" i="5"/>
  <c r="E1473" i="5"/>
  <c r="X1473" i="5" s="1"/>
  <c r="H1473" i="5"/>
  <c r="J1473" i="5"/>
  <c r="F1473" i="5"/>
  <c r="H1462" i="5"/>
  <c r="I1462" i="5"/>
  <c r="E1462" i="5"/>
  <c r="X1462" i="5" s="1"/>
  <c r="E1454" i="5"/>
  <c r="X1454" i="5" s="1"/>
  <c r="H1454" i="5"/>
  <c r="I1454" i="5"/>
  <c r="R1454" i="5"/>
  <c r="AB1449" i="5"/>
  <c r="V1449" i="5"/>
  <c r="E1443" i="5"/>
  <c r="X1443" i="5" s="1"/>
  <c r="H1443" i="5"/>
  <c r="J1443" i="5"/>
  <c r="V1361" i="5"/>
  <c r="E1336" i="5"/>
  <c r="X1336" i="5" s="1"/>
  <c r="J1336" i="5"/>
  <c r="J1333" i="5"/>
  <c r="I1333" i="5"/>
  <c r="E1333" i="5"/>
  <c r="X1333" i="5" s="1"/>
  <c r="H1328" i="5"/>
  <c r="E1328" i="5"/>
  <c r="X1328" i="5" s="1"/>
  <c r="V1300" i="5"/>
  <c r="AB1300" i="5"/>
  <c r="J1186" i="5"/>
  <c r="E1186" i="5"/>
  <c r="X1186" i="5" s="1"/>
  <c r="E1183" i="5"/>
  <c r="X1183" i="5" s="1"/>
  <c r="R1183" i="5"/>
  <c r="I1183" i="5"/>
  <c r="E1180" i="5"/>
  <c r="X1180" i="5" s="1"/>
  <c r="I1180" i="5"/>
  <c r="R1180" i="5"/>
  <c r="V1175" i="5"/>
  <c r="R1172" i="5"/>
  <c r="J1172" i="5"/>
  <c r="E1172" i="5"/>
  <c r="X1172" i="5" s="1"/>
  <c r="V1169" i="5"/>
  <c r="E1159" i="5"/>
  <c r="X1159" i="5" s="1"/>
  <c r="I1159" i="5"/>
  <c r="J1159" i="5"/>
  <c r="H1159" i="5"/>
  <c r="E1135" i="5"/>
  <c r="X1135" i="5" s="1"/>
  <c r="G1135" i="5"/>
  <c r="E1114" i="5"/>
  <c r="X1114" i="5" s="1"/>
  <c r="R1114" i="5"/>
  <c r="E1110" i="5"/>
  <c r="X1110" i="5" s="1"/>
  <c r="R1110" i="5"/>
  <c r="E1046" i="5"/>
  <c r="X1046" i="5" s="1"/>
  <c r="H1046" i="5"/>
  <c r="J1046" i="5"/>
  <c r="G1046" i="5"/>
  <c r="F1046" i="5"/>
  <c r="V999" i="5"/>
  <c r="E999" i="5" s="1"/>
  <c r="X999" i="5" s="1"/>
  <c r="AB999" i="5"/>
  <c r="G985" i="5"/>
  <c r="V981" i="5"/>
  <c r="H981" i="5"/>
  <c r="J975" i="5"/>
  <c r="E975" i="5"/>
  <c r="X975" i="5" s="1"/>
  <c r="X804" i="5"/>
  <c r="V799" i="5"/>
  <c r="V788" i="5"/>
  <c r="AB788" i="5"/>
  <c r="V784" i="5"/>
  <c r="R784" i="5" s="1"/>
  <c r="AB784" i="5"/>
  <c r="X708" i="5"/>
  <c r="V679" i="5"/>
  <c r="AB679" i="5"/>
  <c r="X654" i="5"/>
  <c r="R654" i="5"/>
  <c r="R646" i="5"/>
  <c r="X639" i="5"/>
  <c r="V594" i="5"/>
  <c r="X581" i="5"/>
  <c r="E2231" i="5"/>
  <c r="X2231" i="5" s="1"/>
  <c r="E2175" i="5"/>
  <c r="X2175" i="5" s="1"/>
  <c r="E1954" i="5"/>
  <c r="X1954" i="5" s="1"/>
  <c r="E1655" i="5"/>
  <c r="X1655" i="5" s="1"/>
  <c r="AB1776" i="5"/>
  <c r="AB1552" i="5"/>
  <c r="AB1964" i="5"/>
  <c r="G912" i="5"/>
  <c r="I2170" i="5"/>
  <c r="G1382" i="5"/>
  <c r="R2499" i="5"/>
  <c r="X653" i="5"/>
  <c r="F1983" i="5"/>
  <c r="J1109" i="5"/>
  <c r="G2369" i="5"/>
  <c r="I2471" i="5"/>
  <c r="I2369" i="5"/>
  <c r="H1890" i="5"/>
  <c r="R2128" i="5"/>
  <c r="H1493" i="5"/>
  <c r="I2135" i="5"/>
  <c r="G2304" i="5"/>
  <c r="G2312" i="5"/>
  <c r="I1775" i="5"/>
  <c r="E1420" i="5"/>
  <c r="X1420" i="5" s="1"/>
  <c r="H1420" i="5"/>
  <c r="F2088" i="5"/>
  <c r="J2267" i="5"/>
  <c r="E1007" i="5"/>
  <c r="X1007" i="5" s="1"/>
  <c r="I1599" i="5"/>
  <c r="H1178" i="5"/>
  <c r="I2005" i="5"/>
  <c r="G959" i="5"/>
  <c r="AB1033" i="5"/>
  <c r="AB2419" i="5"/>
  <c r="R1453" i="5"/>
  <c r="F2161" i="5"/>
  <c r="R879" i="5"/>
  <c r="G1409" i="5"/>
  <c r="J2275" i="5"/>
  <c r="J960" i="5"/>
  <c r="F1816" i="5"/>
  <c r="I1844" i="5"/>
  <c r="J1876" i="5"/>
  <c r="R1960" i="5"/>
  <c r="G2060" i="5"/>
  <c r="G2252" i="5"/>
  <c r="H2360" i="5"/>
  <c r="R2458" i="5"/>
  <c r="H1419" i="5"/>
  <c r="I1954" i="5"/>
  <c r="AB796" i="5"/>
  <c r="G1094" i="5"/>
  <c r="F937" i="5"/>
  <c r="E1532" i="5"/>
  <c r="X1532" i="5" s="1"/>
  <c r="R1532" i="5"/>
  <c r="G2088" i="5"/>
  <c r="I1017" i="5"/>
  <c r="F1977" i="5"/>
  <c r="H2077" i="5"/>
  <c r="J2192" i="5"/>
  <c r="F2192" i="5"/>
  <c r="H2192" i="5"/>
  <c r="E2023" i="5"/>
  <c r="X2023" i="5" s="1"/>
  <c r="J2023" i="5"/>
  <c r="F2023" i="5"/>
  <c r="F2469" i="5"/>
  <c r="G2469" i="5"/>
  <c r="I2423" i="5"/>
  <c r="H1778" i="5"/>
  <c r="R1778" i="5"/>
  <c r="E1778" i="5"/>
  <c r="X1778" i="5" s="1"/>
  <c r="F1778" i="5"/>
  <c r="E2368" i="5"/>
  <c r="X2368" i="5" s="1"/>
  <c r="E2410" i="5"/>
  <c r="X2410" i="5" s="1"/>
  <c r="H2410" i="5"/>
  <c r="F2410" i="5"/>
  <c r="E2215" i="5"/>
  <c r="X2215" i="5" s="1"/>
  <c r="F2215" i="5"/>
  <c r="X670" i="5"/>
  <c r="E2500" i="5"/>
  <c r="X2500" i="5" s="1"/>
  <c r="I2500" i="5"/>
  <c r="E931" i="5"/>
  <c r="X931" i="5" s="1"/>
  <c r="H931" i="5"/>
  <c r="J931" i="5"/>
  <c r="G2351" i="5"/>
  <c r="AB1616" i="5"/>
  <c r="AB1596" i="5"/>
  <c r="E2486" i="5"/>
  <c r="X2486" i="5" s="1"/>
  <c r="F2486" i="5"/>
  <c r="I2486" i="5"/>
  <c r="V2448" i="5"/>
  <c r="AB2448" i="5"/>
  <c r="G2438" i="5"/>
  <c r="I2438" i="5"/>
  <c r="V2425" i="5"/>
  <c r="G2423" i="5"/>
  <c r="V2419" i="5"/>
  <c r="V2365" i="5"/>
  <c r="R2365" i="5"/>
  <c r="AB2365" i="5"/>
  <c r="V2319" i="5"/>
  <c r="E2319" i="5"/>
  <c r="X2319" i="5" s="1"/>
  <c r="V2285" i="5"/>
  <c r="I2285" i="5" s="1"/>
  <c r="AB2285" i="5"/>
  <c r="E2280" i="5"/>
  <c r="X2280" i="5" s="1"/>
  <c r="F2252" i="5"/>
  <c r="V2241" i="5"/>
  <c r="V2237" i="5"/>
  <c r="J2237" i="5" s="1"/>
  <c r="G2159" i="5"/>
  <c r="H2106" i="5"/>
  <c r="R2106" i="5"/>
  <c r="E2106" i="5"/>
  <c r="X2106" i="5" s="1"/>
  <c r="F2106" i="5"/>
  <c r="G2106" i="5"/>
  <c r="V2102" i="5"/>
  <c r="AB2102" i="5"/>
  <c r="AB2098" i="5"/>
  <c r="V2098" i="5"/>
  <c r="H2098" i="5"/>
  <c r="V2078" i="5"/>
  <c r="AB2078" i="5"/>
  <c r="V2067" i="5"/>
  <c r="G2067" i="5" s="1"/>
  <c r="AB2067" i="5"/>
  <c r="V2054" i="5"/>
  <c r="E2054" i="5" s="1"/>
  <c r="X2054" i="5" s="1"/>
  <c r="E2050" i="5"/>
  <c r="X2050" i="5" s="1"/>
  <c r="G2046" i="5"/>
  <c r="J2039" i="5"/>
  <c r="G2039" i="5"/>
  <c r="E2039" i="5"/>
  <c r="X2039" i="5" s="1"/>
  <c r="H1888" i="5"/>
  <c r="E1888" i="5"/>
  <c r="X1888" i="5" s="1"/>
  <c r="I1888" i="5"/>
  <c r="F1845" i="5"/>
  <c r="E1845" i="5"/>
  <c r="X1845" i="5" s="1"/>
  <c r="H1845" i="5"/>
  <c r="E1820" i="5"/>
  <c r="X1820" i="5" s="1"/>
  <c r="J1820" i="5"/>
  <c r="H1816" i="5"/>
  <c r="E1763" i="5"/>
  <c r="X1763" i="5" s="1"/>
  <c r="I1763" i="5"/>
  <c r="H1763" i="5"/>
  <c r="J1763" i="5"/>
  <c r="V1751" i="5"/>
  <c r="V1740" i="5"/>
  <c r="H1740" i="5" s="1"/>
  <c r="E1723" i="5"/>
  <c r="X1723" i="5" s="1"/>
  <c r="G1723" i="5"/>
  <c r="R1723" i="5"/>
  <c r="I1718" i="5"/>
  <c r="E1718" i="5"/>
  <c r="X1718" i="5" s="1"/>
  <c r="V1715" i="5"/>
  <c r="E1707" i="5"/>
  <c r="X1707" i="5" s="1"/>
  <c r="J1707" i="5"/>
  <c r="R1707" i="5"/>
  <c r="F1696" i="5"/>
  <c r="R1696" i="5"/>
  <c r="H1696" i="5"/>
  <c r="J1696" i="5"/>
  <c r="E1696" i="5"/>
  <c r="X1696" i="5" s="1"/>
  <c r="V1679" i="5"/>
  <c r="E1582" i="5"/>
  <c r="X1582" i="5" s="1"/>
  <c r="J1582" i="5"/>
  <c r="F1582" i="5"/>
  <c r="E1570" i="5"/>
  <c r="X1570" i="5" s="1"/>
  <c r="H1554" i="5"/>
  <c r="V1549" i="5"/>
  <c r="F1549" i="5" s="1"/>
  <c r="AB1549" i="5"/>
  <c r="V1524" i="5"/>
  <c r="V1518" i="5"/>
  <c r="AB1518" i="5"/>
  <c r="I1482" i="5"/>
  <c r="E1482" i="5"/>
  <c r="X1482" i="5" s="1"/>
  <c r="F1482" i="5"/>
  <c r="F1465" i="5"/>
  <c r="J1465" i="5"/>
  <c r="V1437" i="5"/>
  <c r="V1434" i="5"/>
  <c r="V1394" i="5"/>
  <c r="R1394" i="5" s="1"/>
  <c r="AB1394" i="5"/>
  <c r="J1384" i="5"/>
  <c r="R1384" i="5"/>
  <c r="E1384" i="5"/>
  <c r="X1384" i="5" s="1"/>
  <c r="E1369" i="5"/>
  <c r="X1369" i="5" s="1"/>
  <c r="R1369" i="5"/>
  <c r="E1312" i="5"/>
  <c r="X1312" i="5" s="1"/>
  <c r="F1312" i="5"/>
  <c r="G1307" i="5"/>
  <c r="AB1307" i="5"/>
  <c r="V1279" i="5"/>
  <c r="G1279" i="5" s="1"/>
  <c r="E1262" i="5"/>
  <c r="X1262" i="5" s="1"/>
  <c r="I1262" i="5"/>
  <c r="V1255" i="5"/>
  <c r="E1255" i="5" s="1"/>
  <c r="X1255" i="5" s="1"/>
  <c r="E1251" i="5"/>
  <c r="X1251" i="5" s="1"/>
  <c r="F1251" i="5"/>
  <c r="E1230" i="5"/>
  <c r="X1230" i="5" s="1"/>
  <c r="I1230" i="5"/>
  <c r="H1230" i="5"/>
  <c r="R1230" i="5"/>
  <c r="F1230" i="5"/>
  <c r="E1194" i="5"/>
  <c r="X1194" i="5" s="1"/>
  <c r="I1194" i="5"/>
  <c r="H1194" i="5"/>
  <c r="J1194" i="5"/>
  <c r="E1008" i="5"/>
  <c r="X1008" i="5" s="1"/>
  <c r="G1008" i="5"/>
  <c r="E994" i="5"/>
  <c r="X994" i="5" s="1"/>
  <c r="G994" i="5"/>
  <c r="J994" i="5"/>
  <c r="G958" i="5"/>
  <c r="E948" i="5"/>
  <c r="X948" i="5" s="1"/>
  <c r="F948" i="5"/>
  <c r="I948" i="5"/>
  <c r="V711" i="5"/>
  <c r="AB711" i="5"/>
  <c r="E2423" i="5"/>
  <c r="X2423" i="5" s="1"/>
  <c r="E2252" i="5"/>
  <c r="X2252" i="5" s="1"/>
  <c r="E2016" i="5"/>
  <c r="X2016" i="5" s="1"/>
  <c r="E1543" i="5"/>
  <c r="X1543" i="5" s="1"/>
  <c r="E1465" i="5"/>
  <c r="X1465" i="5" s="1"/>
  <c r="E1126" i="5"/>
  <c r="X1126" i="5" s="1"/>
  <c r="X827" i="5"/>
  <c r="X890" i="5"/>
  <c r="R890" i="5"/>
  <c r="E1205" i="5"/>
  <c r="X1205" i="5" s="1"/>
  <c r="J1205" i="5"/>
  <c r="F1321" i="5"/>
  <c r="J1321" i="5"/>
  <c r="R1810" i="5"/>
  <c r="H1505" i="5"/>
  <c r="J1621" i="5"/>
  <c r="R1621" i="5"/>
  <c r="E1621" i="5"/>
  <c r="X1621" i="5" s="1"/>
  <c r="E2019" i="5"/>
  <c r="X2019" i="5" s="1"/>
  <c r="G2019" i="5"/>
  <c r="E2405" i="5"/>
  <c r="X2405" i="5" s="1"/>
  <c r="J2405" i="5"/>
  <c r="H2405" i="5"/>
  <c r="R2405" i="5"/>
  <c r="I2405" i="5"/>
  <c r="H1559" i="5"/>
  <c r="F1559" i="5"/>
  <c r="J2447" i="5"/>
  <c r="X622" i="5"/>
  <c r="X795" i="5"/>
  <c r="E2139" i="5"/>
  <c r="X2139" i="5" s="1"/>
  <c r="F2139" i="5"/>
  <c r="AB2336" i="5"/>
  <c r="AB2271" i="5"/>
  <c r="AB2264" i="5"/>
  <c r="AB2200" i="5"/>
  <c r="AB2077" i="5"/>
  <c r="AB2051" i="5"/>
  <c r="AB1997" i="5"/>
  <c r="AB1940" i="5"/>
  <c r="AB1740" i="5"/>
  <c r="AB1061" i="5"/>
  <c r="AB676" i="5"/>
  <c r="V2480" i="5"/>
  <c r="R2480" i="5"/>
  <c r="AB2480" i="5"/>
  <c r="AB2385" i="5"/>
  <c r="V2385" i="5"/>
  <c r="J2385" i="5" s="1"/>
  <c r="R2352" i="5"/>
  <c r="H2352" i="5"/>
  <c r="E2352" i="5"/>
  <c r="X2352" i="5" s="1"/>
  <c r="F2352" i="5"/>
  <c r="E2326" i="5"/>
  <c r="X2326" i="5" s="1"/>
  <c r="R2326" i="5"/>
  <c r="F2326" i="5"/>
  <c r="V2318" i="5"/>
  <c r="G2314" i="5"/>
  <c r="E2308" i="5"/>
  <c r="X2308" i="5" s="1"/>
  <c r="G2308" i="5"/>
  <c r="H2308" i="5"/>
  <c r="E2299" i="5"/>
  <c r="X2299" i="5" s="1"/>
  <c r="J2299" i="5"/>
  <c r="R2299" i="5"/>
  <c r="H2299" i="5"/>
  <c r="E2281" i="5"/>
  <c r="X2281" i="5" s="1"/>
  <c r="H2281" i="5"/>
  <c r="J2278" i="5"/>
  <c r="F2278" i="5"/>
  <c r="E2278" i="5"/>
  <c r="X2278" i="5" s="1"/>
  <c r="G2275" i="5"/>
  <c r="G2266" i="5"/>
  <c r="E2263" i="5"/>
  <c r="X2263" i="5" s="1"/>
  <c r="H2263" i="5"/>
  <c r="F2218" i="5"/>
  <c r="E2218" i="5"/>
  <c r="X2218" i="5" s="1"/>
  <c r="G2215" i="5"/>
  <c r="AB2215" i="5"/>
  <c r="E2209" i="5"/>
  <c r="X2209" i="5" s="1"/>
  <c r="G2209" i="5"/>
  <c r="G2208" i="5"/>
  <c r="G2206" i="5"/>
  <c r="V2198" i="5"/>
  <c r="E2189" i="5"/>
  <c r="X2189" i="5" s="1"/>
  <c r="J2189" i="5"/>
  <c r="R2189" i="5"/>
  <c r="V2140" i="5"/>
  <c r="V2109" i="5"/>
  <c r="V2089" i="5"/>
  <c r="E2083" i="5"/>
  <c r="X2083" i="5" s="1"/>
  <c r="G2079" i="5"/>
  <c r="E2072" i="5"/>
  <c r="X2072" i="5" s="1"/>
  <c r="I2072" i="5"/>
  <c r="H2072" i="5"/>
  <c r="E1992" i="5"/>
  <c r="X1992" i="5" s="1"/>
  <c r="E1988" i="5"/>
  <c r="X1988" i="5" s="1"/>
  <c r="G1988" i="5"/>
  <c r="E1985" i="5"/>
  <c r="X1985" i="5" s="1"/>
  <c r="E1982" i="5"/>
  <c r="X1982" i="5" s="1"/>
  <c r="J1982" i="5"/>
  <c r="R1982" i="5"/>
  <c r="F1982" i="5"/>
  <c r="E1978" i="5"/>
  <c r="X1978" i="5" s="1"/>
  <c r="F1978" i="5"/>
  <c r="R1978" i="5"/>
  <c r="I1978" i="5"/>
  <c r="E1972" i="5"/>
  <c r="X1972" i="5" s="1"/>
  <c r="J1972" i="5"/>
  <c r="I1972" i="5"/>
  <c r="E1967" i="5"/>
  <c r="X1967" i="5" s="1"/>
  <c r="H1967" i="5"/>
  <c r="J1965" i="5"/>
  <c r="I1965" i="5"/>
  <c r="V1959" i="5"/>
  <c r="R1959" i="5"/>
  <c r="E1956" i="5"/>
  <c r="X1956" i="5" s="1"/>
  <c r="F1956" i="5"/>
  <c r="E1946" i="5"/>
  <c r="X1946" i="5" s="1"/>
  <c r="H1946" i="5"/>
  <c r="R1946" i="5"/>
  <c r="F1941" i="5"/>
  <c r="I1941" i="5"/>
  <c r="R1941" i="5"/>
  <c r="E1941" i="5"/>
  <c r="X1941" i="5" s="1"/>
  <c r="V1926" i="5"/>
  <c r="H1926" i="5" s="1"/>
  <c r="R1917" i="5"/>
  <c r="J1917" i="5"/>
  <c r="V1849" i="5"/>
  <c r="I1849" i="5" s="1"/>
  <c r="G1822" i="5"/>
  <c r="V1769" i="5"/>
  <c r="E1769" i="5" s="1"/>
  <c r="X1769" i="5" s="1"/>
  <c r="V1765" i="5"/>
  <c r="J1753" i="5"/>
  <c r="H1753" i="5"/>
  <c r="E1753" i="5"/>
  <c r="X1753" i="5" s="1"/>
  <c r="E1703" i="5"/>
  <c r="X1703" i="5" s="1"/>
  <c r="G1703" i="5"/>
  <c r="F1703" i="5"/>
  <c r="H1703" i="5"/>
  <c r="E1693" i="5"/>
  <c r="X1693" i="5" s="1"/>
  <c r="I1693" i="5"/>
  <c r="J1693" i="5"/>
  <c r="V1683" i="5"/>
  <c r="J1683" i="5" s="1"/>
  <c r="V1662" i="5"/>
  <c r="V1633" i="5"/>
  <c r="AB1633" i="5"/>
  <c r="E1630" i="5"/>
  <c r="X1630" i="5" s="1"/>
  <c r="I1630" i="5"/>
  <c r="J1630" i="5"/>
  <c r="AB1621" i="5"/>
  <c r="R1612" i="5"/>
  <c r="J1612" i="5"/>
  <c r="E1612" i="5"/>
  <c r="X1612" i="5" s="1"/>
  <c r="E1609" i="5"/>
  <c r="X1609" i="5" s="1"/>
  <c r="H1609" i="5"/>
  <c r="J1609" i="5"/>
  <c r="E1517" i="5"/>
  <c r="X1517" i="5" s="1"/>
  <c r="R1517" i="5"/>
  <c r="J1517" i="5"/>
  <c r="H1514" i="5"/>
  <c r="J1514" i="5"/>
  <c r="E1514" i="5"/>
  <c r="X1514" i="5" s="1"/>
  <c r="E1492" i="5"/>
  <c r="X1492" i="5" s="1"/>
  <c r="R1492" i="5"/>
  <c r="H1492" i="5"/>
  <c r="AB1456" i="5"/>
  <c r="V1456" i="5"/>
  <c r="R1456" i="5" s="1"/>
  <c r="E1451" i="5"/>
  <c r="X1451" i="5" s="1"/>
  <c r="R1451" i="5"/>
  <c r="J1440" i="5"/>
  <c r="H1440" i="5"/>
  <c r="E1440" i="5"/>
  <c r="X1440" i="5" s="1"/>
  <c r="E1438" i="5"/>
  <c r="X1438" i="5" s="1"/>
  <c r="H1438" i="5"/>
  <c r="E1393" i="5"/>
  <c r="X1393" i="5" s="1"/>
  <c r="G1393" i="5"/>
  <c r="H1386" i="5"/>
  <c r="E1386" i="5"/>
  <c r="X1386" i="5" s="1"/>
  <c r="R1386" i="5"/>
  <c r="I1386" i="5"/>
  <c r="V1371" i="5"/>
  <c r="F1371" i="5" s="1"/>
  <c r="AB1371" i="5"/>
  <c r="G1369" i="5"/>
  <c r="E1352" i="5"/>
  <c r="X1352" i="5" s="1"/>
  <c r="R1352" i="5"/>
  <c r="H1352" i="5"/>
  <c r="V1349" i="5"/>
  <c r="F1349" i="5" s="1"/>
  <c r="E1345" i="5"/>
  <c r="X1345" i="5" s="1"/>
  <c r="F1345" i="5"/>
  <c r="I1345" i="5"/>
  <c r="E1341" i="5"/>
  <c r="X1341" i="5" s="1"/>
  <c r="I1341" i="5"/>
  <c r="H1338" i="5"/>
  <c r="E1338" i="5"/>
  <c r="X1338" i="5" s="1"/>
  <c r="E1335" i="5"/>
  <c r="X1335" i="5" s="1"/>
  <c r="R1335" i="5"/>
  <c r="G1333" i="5"/>
  <c r="R1325" i="5"/>
  <c r="F1325" i="5"/>
  <c r="E1325" i="5"/>
  <c r="X1325" i="5" s="1"/>
  <c r="V1316" i="5"/>
  <c r="R1316" i="5"/>
  <c r="AB1310" i="5"/>
  <c r="G1306" i="5"/>
  <c r="V1290" i="5"/>
  <c r="E1280" i="5"/>
  <c r="X1280" i="5" s="1"/>
  <c r="I1280" i="5"/>
  <c r="E1264" i="5"/>
  <c r="X1264" i="5" s="1"/>
  <c r="J1264" i="5"/>
  <c r="E1242" i="5"/>
  <c r="X1242" i="5" s="1"/>
  <c r="H1242" i="5"/>
  <c r="G1242" i="5"/>
  <c r="V1223" i="5"/>
  <c r="F1223" i="5"/>
  <c r="AB1223" i="5"/>
  <c r="F1202" i="5"/>
  <c r="E1202" i="5"/>
  <c r="X1202" i="5" s="1"/>
  <c r="H1185" i="5"/>
  <c r="G1185" i="5"/>
  <c r="E1185" i="5"/>
  <c r="X1185" i="5" s="1"/>
  <c r="E1177" i="5"/>
  <c r="X1177" i="5" s="1"/>
  <c r="I1177" i="5"/>
  <c r="H1177" i="5"/>
  <c r="E1174" i="5"/>
  <c r="X1174" i="5" s="1"/>
  <c r="I1174" i="5"/>
  <c r="R1174" i="5"/>
  <c r="V1168" i="5"/>
  <c r="V1021" i="5"/>
  <c r="R1021" i="5" s="1"/>
  <c r="E1018" i="5"/>
  <c r="X1018" i="5" s="1"/>
  <c r="F1018" i="5"/>
  <c r="R1018" i="5"/>
  <c r="V1003" i="5"/>
  <c r="AB1003" i="5"/>
  <c r="V979" i="5"/>
  <c r="H963" i="5"/>
  <c r="R963" i="5"/>
  <c r="E963" i="5"/>
  <c r="X963" i="5" s="1"/>
  <c r="AB945" i="5"/>
  <c r="V945" i="5"/>
  <c r="I945" i="5" s="1"/>
  <c r="V941" i="5"/>
  <c r="R941" i="5" s="1"/>
  <c r="V935" i="5"/>
  <c r="J935" i="5" s="1"/>
  <c r="G917" i="5"/>
  <c r="V914" i="5"/>
  <c r="X839" i="5"/>
  <c r="R839" i="5"/>
  <c r="E1351" i="5"/>
  <c r="X1351" i="5" s="1"/>
  <c r="E1201" i="5"/>
  <c r="X1201" i="5" s="1"/>
  <c r="E1404" i="5"/>
  <c r="X1404" i="5" s="1"/>
  <c r="F1404" i="5"/>
  <c r="E2168" i="5"/>
  <c r="X2168" i="5" s="1"/>
  <c r="E1090" i="5"/>
  <c r="X1090" i="5" s="1"/>
  <c r="F1090" i="5"/>
  <c r="I1090" i="5"/>
  <c r="J1090" i="5"/>
  <c r="X894" i="5"/>
  <c r="J940" i="5"/>
  <c r="F940" i="5"/>
  <c r="I940" i="5"/>
  <c r="E940" i="5"/>
  <c r="X940" i="5" s="1"/>
  <c r="E1056" i="5"/>
  <c r="X1056" i="5" s="1"/>
  <c r="R1056" i="5"/>
  <c r="J1324" i="5"/>
  <c r="E1324" i="5"/>
  <c r="X1324" i="5" s="1"/>
  <c r="F1324" i="5"/>
  <c r="I2427" i="5"/>
  <c r="R2427" i="5"/>
  <c r="H2427" i="5"/>
  <c r="G2427" i="5"/>
  <c r="H1048" i="5"/>
  <c r="J1048" i="5"/>
  <c r="E1048" i="5"/>
  <c r="X1048" i="5" s="1"/>
  <c r="E1226" i="5"/>
  <c r="X1226" i="5" s="1"/>
  <c r="I1226" i="5"/>
  <c r="E1274" i="5"/>
  <c r="X1274" i="5" s="1"/>
  <c r="F1274" i="5"/>
  <c r="R1274" i="5"/>
  <c r="X671" i="5"/>
  <c r="R671" i="5"/>
  <c r="E938" i="5"/>
  <c r="X938" i="5" s="1"/>
  <c r="I938" i="5"/>
  <c r="X871" i="5"/>
  <c r="J1911" i="5"/>
  <c r="H1911" i="5"/>
  <c r="E1911" i="5"/>
  <c r="X1911" i="5" s="1"/>
  <c r="E2166" i="5"/>
  <c r="X2166" i="5" s="1"/>
  <c r="F2166" i="5"/>
  <c r="I2166" i="5"/>
  <c r="H1571" i="5"/>
  <c r="E2212" i="5"/>
  <c r="X2212" i="5" s="1"/>
  <c r="R2212" i="5"/>
  <c r="G2447" i="5"/>
  <c r="H2447" i="5"/>
  <c r="I1766" i="5"/>
  <c r="R1766" i="5"/>
  <c r="F943" i="5"/>
  <c r="E926" i="5"/>
  <c r="X926" i="5" s="1"/>
  <c r="F926" i="5"/>
  <c r="H926" i="5"/>
  <c r="J926" i="5"/>
  <c r="AB2425" i="5"/>
  <c r="AB2406" i="5"/>
  <c r="AB1939" i="5"/>
  <c r="AB1899" i="5"/>
  <c r="AB1871" i="5"/>
  <c r="AB1493" i="5"/>
  <c r="AB1489" i="5"/>
  <c r="AB1482" i="5"/>
  <c r="AB1138" i="5"/>
  <c r="AB1122" i="5"/>
  <c r="AB1068" i="5"/>
  <c r="AB782" i="5"/>
  <c r="A26" i="2"/>
  <c r="A18" i="2"/>
  <c r="A21" i="2"/>
  <c r="I37" i="6"/>
  <c r="A16" i="2"/>
  <c r="A7" i="2"/>
  <c r="I6" i="6"/>
  <c r="C6" i="6" s="1"/>
  <c r="I7" i="6"/>
  <c r="C7" i="6" s="1"/>
  <c r="C5" i="3"/>
  <c r="I36" i="6"/>
  <c r="I31" i="6"/>
  <c r="I64" i="6"/>
  <c r="J45" i="6"/>
  <c r="J65" i="6"/>
  <c r="C16" i="3"/>
  <c r="A68" i="2"/>
  <c r="I66" i="6"/>
  <c r="A43" i="2"/>
  <c r="I8" i="6"/>
  <c r="C8" i="6" s="1"/>
  <c r="B26" i="3"/>
  <c r="A52" i="2"/>
  <c r="B8" i="4"/>
  <c r="A4" i="6" s="1"/>
  <c r="I18" i="6"/>
  <c r="A32" i="2"/>
  <c r="J17" i="6"/>
  <c r="B30" i="3"/>
  <c r="B20" i="3"/>
  <c r="J2" i="5"/>
  <c r="J36" i="6"/>
  <c r="D25" i="4"/>
  <c r="D49" i="4" s="1"/>
  <c r="I43" i="6"/>
  <c r="A44" i="2"/>
  <c r="B19" i="4"/>
  <c r="I4" i="5"/>
  <c r="J55" i="6"/>
  <c r="B25" i="3"/>
  <c r="B3" i="6"/>
  <c r="J37" i="6"/>
  <c r="B17" i="4"/>
  <c r="A9" i="6" s="1"/>
  <c r="I35" i="6"/>
  <c r="J23" i="6"/>
  <c r="E4" i="5"/>
  <c r="D3" i="6"/>
  <c r="A37" i="2"/>
  <c r="A62" i="2"/>
  <c r="B12" i="3"/>
  <c r="I26" i="6"/>
  <c r="A1" i="8"/>
  <c r="C17" i="3"/>
  <c r="C19" i="3"/>
  <c r="J32" i="6"/>
  <c r="A57" i="2"/>
  <c r="I4" i="8"/>
  <c r="A71" i="2"/>
  <c r="J52" i="6"/>
  <c r="I21" i="6"/>
  <c r="B32" i="3"/>
  <c r="I33" i="6"/>
  <c r="A14" i="2"/>
  <c r="A8" i="2"/>
  <c r="A9" i="2"/>
  <c r="G2486" i="5"/>
  <c r="E2451" i="5"/>
  <c r="X2451" i="5" s="1"/>
  <c r="H2451" i="5"/>
  <c r="G2430" i="5"/>
  <c r="V2412" i="5"/>
  <c r="V2400" i="5"/>
  <c r="E2400" i="5"/>
  <c r="X2400" i="5" s="1"/>
  <c r="AB2400" i="5"/>
  <c r="E2388" i="5"/>
  <c r="X2388" i="5" s="1"/>
  <c r="H2388" i="5"/>
  <c r="R2388" i="5"/>
  <c r="E2381" i="5"/>
  <c r="X2381" i="5" s="1"/>
  <c r="H2381" i="5"/>
  <c r="R2357" i="5"/>
  <c r="I2357" i="5"/>
  <c r="H2348" i="5"/>
  <c r="H2247" i="5"/>
  <c r="F2247" i="5"/>
  <c r="I2247" i="5"/>
  <c r="E2247" i="5"/>
  <c r="X2247" i="5" s="1"/>
  <c r="E2223" i="5"/>
  <c r="X2223" i="5" s="1"/>
  <c r="R2223" i="5"/>
  <c r="H2223" i="5"/>
  <c r="V2186" i="5"/>
  <c r="E2178" i="5"/>
  <c r="X2178" i="5" s="1"/>
  <c r="G2178" i="5"/>
  <c r="G2139" i="5"/>
  <c r="R2126" i="5"/>
  <c r="V2122" i="5"/>
  <c r="E2112" i="5"/>
  <c r="X2112" i="5" s="1"/>
  <c r="H2112" i="5"/>
  <c r="V2103" i="5"/>
  <c r="E2079" i="5"/>
  <c r="X2079" i="5" s="1"/>
  <c r="I2079" i="5"/>
  <c r="H2071" i="5"/>
  <c r="J2071" i="5"/>
  <c r="E2071" i="5"/>
  <c r="X2071" i="5" s="1"/>
  <c r="E2068" i="5"/>
  <c r="X2068" i="5" s="1"/>
  <c r="I2068" i="5"/>
  <c r="F2068" i="5"/>
  <c r="E2065" i="5"/>
  <c r="X2065" i="5" s="1"/>
  <c r="F2065" i="5"/>
  <c r="H2065" i="5"/>
  <c r="J2058" i="5"/>
  <c r="V2024" i="5"/>
  <c r="AB2024" i="5"/>
  <c r="V1975" i="5"/>
  <c r="V1969" i="5"/>
  <c r="V1929" i="5"/>
  <c r="E1916" i="5"/>
  <c r="X1916" i="5" s="1"/>
  <c r="J1916" i="5"/>
  <c r="F1916" i="5"/>
  <c r="I1916" i="5"/>
  <c r="E1913" i="5"/>
  <c r="X1913" i="5" s="1"/>
  <c r="H1913" i="5"/>
  <c r="J1913" i="5"/>
  <c r="G1911" i="5"/>
  <c r="V1879" i="5"/>
  <c r="H1879" i="5" s="1"/>
  <c r="G1861" i="5"/>
  <c r="V1812" i="5"/>
  <c r="V1796" i="5"/>
  <c r="G1796" i="5" s="1"/>
  <c r="G1793" i="5"/>
  <c r="I1783" i="5"/>
  <c r="H1783" i="5"/>
  <c r="G1764" i="5"/>
  <c r="AB1764" i="5"/>
  <c r="V1760" i="5"/>
  <c r="F1743" i="5"/>
  <c r="H1743" i="5"/>
  <c r="E1743" i="5"/>
  <c r="X1743" i="5" s="1"/>
  <c r="R1735" i="5"/>
  <c r="E1735" i="5"/>
  <c r="X1735" i="5" s="1"/>
  <c r="E1732" i="5"/>
  <c r="X1732" i="5" s="1"/>
  <c r="H1732" i="5"/>
  <c r="I1732" i="5"/>
  <c r="E1635" i="5"/>
  <c r="X1635" i="5" s="1"/>
  <c r="F1635" i="5"/>
  <c r="G1635" i="5"/>
  <c r="V1602" i="5"/>
  <c r="E1588" i="5"/>
  <c r="X1588" i="5" s="1"/>
  <c r="R1588" i="5"/>
  <c r="F1588" i="5"/>
  <c r="V1577" i="5"/>
  <c r="R1577" i="5"/>
  <c r="H1574" i="5"/>
  <c r="R1574" i="5"/>
  <c r="G1571" i="5"/>
  <c r="J1567" i="5"/>
  <c r="V1541" i="5"/>
  <c r="G1532" i="5"/>
  <c r="F1522" i="5"/>
  <c r="R1522" i="5"/>
  <c r="E1522" i="5"/>
  <c r="X1522" i="5" s="1"/>
  <c r="I1519" i="5"/>
  <c r="H1519" i="5"/>
  <c r="E1519" i="5"/>
  <c r="X1519" i="5" s="1"/>
  <c r="V1516" i="5"/>
  <c r="I1516" i="5" s="1"/>
  <c r="AB1516" i="5"/>
  <c r="AB1491" i="5"/>
  <c r="V1491" i="5"/>
  <c r="H1491" i="5" s="1"/>
  <c r="E1460" i="5"/>
  <c r="X1460" i="5" s="1"/>
  <c r="H1460" i="5"/>
  <c r="J1460" i="5"/>
  <c r="G1443" i="5"/>
  <c r="E1370" i="5"/>
  <c r="X1370" i="5" s="1"/>
  <c r="J1370" i="5"/>
  <c r="I1368" i="5"/>
  <c r="R1368" i="5"/>
  <c r="E1348" i="5"/>
  <c r="X1348" i="5" s="1"/>
  <c r="F1348" i="5"/>
  <c r="I1348" i="5"/>
  <c r="E1329" i="5"/>
  <c r="X1329" i="5" s="1"/>
  <c r="H1329" i="5"/>
  <c r="V1319" i="5"/>
  <c r="E1319" i="5" s="1"/>
  <c r="X1319" i="5" s="1"/>
  <c r="AB1319" i="5"/>
  <c r="E1309" i="5"/>
  <c r="X1309" i="5" s="1"/>
  <c r="R1309" i="5"/>
  <c r="F1309" i="5"/>
  <c r="J1305" i="5"/>
  <c r="E1305" i="5"/>
  <c r="X1305" i="5" s="1"/>
  <c r="E1284" i="5"/>
  <c r="X1284" i="5" s="1"/>
  <c r="F1284" i="5"/>
  <c r="H1284" i="5"/>
  <c r="G1282" i="5"/>
  <c r="E1268" i="5"/>
  <c r="X1268" i="5" s="1"/>
  <c r="R1268" i="5"/>
  <c r="H1268" i="5"/>
  <c r="J1268" i="5"/>
  <c r="E1248" i="5"/>
  <c r="X1248" i="5" s="1"/>
  <c r="H1248" i="5"/>
  <c r="V1232" i="5"/>
  <c r="E1229" i="5"/>
  <c r="X1229" i="5" s="1"/>
  <c r="G1229" i="5"/>
  <c r="G1226" i="5"/>
  <c r="V1193" i="5"/>
  <c r="E1187" i="5"/>
  <c r="X1187" i="5" s="1"/>
  <c r="I1187" i="5"/>
  <c r="H1187" i="5"/>
  <c r="J1187" i="5"/>
  <c r="E1170" i="5"/>
  <c r="X1170" i="5" s="1"/>
  <c r="R1170" i="5"/>
  <c r="J1170" i="5"/>
  <c r="V1167" i="5"/>
  <c r="AB1167" i="5"/>
  <c r="E1164" i="5"/>
  <c r="X1164" i="5" s="1"/>
  <c r="H1164" i="5"/>
  <c r="I1164" i="5"/>
  <c r="F1164" i="5"/>
  <c r="E1145" i="5"/>
  <c r="X1145" i="5" s="1"/>
  <c r="I1145" i="5"/>
  <c r="J1145" i="5"/>
  <c r="E1142" i="5"/>
  <c r="X1142" i="5" s="1"/>
  <c r="F1142" i="5"/>
  <c r="E1123" i="5"/>
  <c r="X1123" i="5" s="1"/>
  <c r="R1123" i="5"/>
  <c r="G1123" i="5"/>
  <c r="E1099" i="5"/>
  <c r="X1099" i="5" s="1"/>
  <c r="F1099" i="5"/>
  <c r="R1099" i="5"/>
  <c r="I1043" i="5"/>
  <c r="H1043" i="5"/>
  <c r="R1043" i="5"/>
  <c r="E1043" i="5"/>
  <c r="X1043" i="5" s="1"/>
  <c r="G1027" i="5"/>
  <c r="V1023" i="5"/>
  <c r="AB1023" i="5"/>
  <c r="V1020" i="5"/>
  <c r="G986" i="5"/>
  <c r="V956" i="5"/>
  <c r="F956" i="5" s="1"/>
  <c r="E949" i="5"/>
  <c r="X949" i="5" s="1"/>
  <c r="R949" i="5"/>
  <c r="F949" i="5"/>
  <c r="H949" i="5"/>
  <c r="E944" i="5"/>
  <c r="X944" i="5" s="1"/>
  <c r="F944" i="5"/>
  <c r="R944" i="5"/>
  <c r="X897" i="5"/>
  <c r="R873" i="5"/>
  <c r="X873" i="5"/>
  <c r="X733" i="5"/>
  <c r="V660" i="5"/>
  <c r="X660" i="5"/>
  <c r="V585" i="5"/>
  <c r="AB585" i="5"/>
  <c r="E1198" i="5"/>
  <c r="X1198" i="5" s="1"/>
  <c r="E968" i="5"/>
  <c r="X968" i="5" s="1"/>
  <c r="X751" i="5"/>
  <c r="F974" i="5"/>
  <c r="V969" i="5"/>
  <c r="E969" i="5" s="1"/>
  <c r="X969" i="5" s="1"/>
  <c r="G943" i="5"/>
  <c r="E925" i="5"/>
  <c r="X925" i="5" s="1"/>
  <c r="F925" i="5"/>
  <c r="E922" i="5"/>
  <c r="X922" i="5" s="1"/>
  <c r="R922" i="5"/>
  <c r="V919" i="5"/>
  <c r="I919" i="5" s="1"/>
  <c r="V896" i="5"/>
  <c r="AB896" i="5"/>
  <c r="X893" i="5"/>
  <c r="X875" i="5"/>
  <c r="X836" i="5"/>
  <c r="X815" i="5"/>
  <c r="X812" i="5"/>
  <c r="R812" i="5"/>
  <c r="V794" i="5"/>
  <c r="X791" i="5"/>
  <c r="X632" i="5"/>
  <c r="X619" i="5"/>
  <c r="V586" i="5"/>
  <c r="AB586" i="5"/>
  <c r="V577" i="5"/>
  <c r="X849" i="5"/>
  <c r="X858" i="5"/>
  <c r="E2027" i="5"/>
  <c r="X2027" i="5" s="1"/>
  <c r="J2027" i="5"/>
  <c r="E1250" i="5"/>
  <c r="X1250" i="5" s="1"/>
  <c r="G1250" i="5"/>
  <c r="X615" i="5"/>
  <c r="H934" i="5"/>
  <c r="I934" i="5"/>
  <c r="G934" i="5"/>
  <c r="E1294" i="5"/>
  <c r="X1294" i="5" s="1"/>
  <c r="J1294" i="5"/>
  <c r="E1955" i="5"/>
  <c r="X1955" i="5" s="1"/>
  <c r="R1955" i="5"/>
  <c r="J1190" i="5"/>
  <c r="J1433" i="5"/>
  <c r="F1433" i="5"/>
  <c r="E2110" i="5"/>
  <c r="X2110" i="5" s="1"/>
  <c r="J2110" i="5"/>
  <c r="X878" i="5"/>
  <c r="H947" i="5"/>
  <c r="J947" i="5"/>
  <c r="X863" i="5"/>
  <c r="R1815" i="5"/>
  <c r="H1815" i="5"/>
  <c r="E2196" i="5"/>
  <c r="X2196" i="5" s="1"/>
  <c r="I2196" i="5"/>
  <c r="H2196" i="5"/>
  <c r="AB2487" i="5"/>
  <c r="AB2422" i="5"/>
  <c r="AB2316" i="5"/>
  <c r="AB2275" i="5"/>
  <c r="AB2237" i="5"/>
  <c r="AB2233" i="5"/>
  <c r="AB2210" i="5"/>
  <c r="AB2186" i="5"/>
  <c r="AB2153" i="5"/>
  <c r="AB2083" i="5"/>
  <c r="AB2072" i="5"/>
  <c r="AB2043" i="5"/>
  <c r="AB2026" i="5"/>
  <c r="AB1803" i="5"/>
  <c r="AB1778" i="5"/>
  <c r="AB1618" i="5"/>
  <c r="AB1598" i="5"/>
  <c r="AB1558" i="5"/>
  <c r="AB1480" i="5"/>
  <c r="AB1454" i="5"/>
  <c r="AB1443" i="5"/>
  <c r="AB1396" i="5"/>
  <c r="AB1376" i="5"/>
  <c r="AB1336" i="5"/>
  <c r="AB940" i="5"/>
  <c r="AB933" i="5"/>
  <c r="AB919" i="5"/>
  <c r="AB791" i="5"/>
  <c r="AB763" i="5"/>
  <c r="AB740" i="5"/>
  <c r="AB733" i="5"/>
  <c r="F2479" i="5"/>
  <c r="R2479" i="5"/>
  <c r="G2479" i="5"/>
  <c r="J2479" i="5"/>
  <c r="G2465" i="5"/>
  <c r="H2465" i="5"/>
  <c r="G2410" i="5"/>
  <c r="E2403" i="5"/>
  <c r="X2403" i="5" s="1"/>
  <c r="I2403" i="5"/>
  <c r="G2403" i="5"/>
  <c r="E2399" i="5"/>
  <c r="X2399" i="5" s="1"/>
  <c r="V2355" i="5"/>
  <c r="F2355" i="5"/>
  <c r="V2335" i="5"/>
  <c r="G2332" i="5"/>
  <c r="V2329" i="5"/>
  <c r="G2329" i="5" s="1"/>
  <c r="AB2329" i="5"/>
  <c r="H2323" i="5"/>
  <c r="R2323" i="5"/>
  <c r="V2305" i="5"/>
  <c r="H2305" i="5" s="1"/>
  <c r="G2281" i="5"/>
  <c r="J2272" i="5"/>
  <c r="R2272" i="5"/>
  <c r="E2258" i="5"/>
  <c r="X2258" i="5" s="1"/>
  <c r="H2258" i="5"/>
  <c r="F2258" i="5"/>
  <c r="V2250" i="5"/>
  <c r="F2250" i="5" s="1"/>
  <c r="V2239" i="5"/>
  <c r="G2223" i="5"/>
  <c r="E2172" i="5"/>
  <c r="X2172" i="5" s="1"/>
  <c r="R2172" i="5"/>
  <c r="V2169" i="5"/>
  <c r="E2117" i="5"/>
  <c r="X2117" i="5" s="1"/>
  <c r="I2117" i="5"/>
  <c r="G2110" i="5"/>
  <c r="V2080" i="5"/>
  <c r="G2080" i="5" s="1"/>
  <c r="E2075" i="5"/>
  <c r="X2075" i="5" s="1"/>
  <c r="R2075" i="5"/>
  <c r="V2056" i="5"/>
  <c r="E2052" i="5"/>
  <c r="X2052" i="5" s="1"/>
  <c r="G2041" i="5"/>
  <c r="E2001" i="5"/>
  <c r="X2001" i="5" s="1"/>
  <c r="J2001" i="5"/>
  <c r="G1965" i="5"/>
  <c r="F1958" i="5"/>
  <c r="H1958" i="5"/>
  <c r="I1909" i="5"/>
  <c r="J1909" i="5"/>
  <c r="G1901" i="5"/>
  <c r="G1890" i="5"/>
  <c r="J1875" i="5"/>
  <c r="I1875" i="5"/>
  <c r="F1875" i="5"/>
  <c r="E1867" i="5"/>
  <c r="X1867" i="5" s="1"/>
  <c r="G1867" i="5"/>
  <c r="R1859" i="5"/>
  <c r="F1859" i="5"/>
  <c r="J1859" i="5"/>
  <c r="E1859" i="5"/>
  <c r="X1859" i="5" s="1"/>
  <c r="H1859" i="5"/>
  <c r="V1826" i="5"/>
  <c r="R1826" i="5" s="1"/>
  <c r="G1815" i="5"/>
  <c r="V1801" i="5"/>
  <c r="I1801" i="5" s="1"/>
  <c r="AB1801" i="5"/>
  <c r="E1777" i="5"/>
  <c r="X1777" i="5" s="1"/>
  <c r="R1777" i="5"/>
  <c r="G1766" i="5"/>
  <c r="V1750" i="5"/>
  <c r="F1750" i="5" s="1"/>
  <c r="E1742" i="5"/>
  <c r="X1742" i="5" s="1"/>
  <c r="F1742" i="5"/>
  <c r="H1742" i="5"/>
  <c r="V1700" i="5"/>
  <c r="AB1700" i="5"/>
  <c r="V1676" i="5"/>
  <c r="V1652" i="5"/>
  <c r="V1643" i="5"/>
  <c r="AB1643" i="5"/>
  <c r="E1614" i="5"/>
  <c r="X1614" i="5" s="1"/>
  <c r="J1614" i="5"/>
  <c r="V1575" i="5"/>
  <c r="R1575" i="5" s="1"/>
  <c r="V1551" i="5"/>
  <c r="E1547" i="5"/>
  <c r="X1547" i="5" s="1"/>
  <c r="G1547" i="5"/>
  <c r="E1545" i="5"/>
  <c r="X1545" i="5" s="1"/>
  <c r="J1545" i="5"/>
  <c r="E1512" i="5"/>
  <c r="X1512" i="5" s="1"/>
  <c r="I1512" i="5"/>
  <c r="R1512" i="5"/>
  <c r="V1498" i="5"/>
  <c r="AB1498" i="5"/>
  <c r="V1461" i="5"/>
  <c r="I1461" i="5" s="1"/>
  <c r="V1430" i="5"/>
  <c r="AB1430" i="5"/>
  <c r="G1420" i="5"/>
  <c r="E1383" i="5"/>
  <c r="X1383" i="5" s="1"/>
  <c r="J1383" i="5"/>
  <c r="V1359" i="5"/>
  <c r="H1359" i="5" s="1"/>
  <c r="AB1359" i="5"/>
  <c r="V1346" i="5"/>
  <c r="I1346" i="5" s="1"/>
  <c r="G1321" i="5"/>
  <c r="V1308" i="5"/>
  <c r="E1301" i="5"/>
  <c r="X1301" i="5" s="1"/>
  <c r="G1274" i="5"/>
  <c r="J1269" i="5"/>
  <c r="G1267" i="5"/>
  <c r="R1241" i="5"/>
  <c r="V1238" i="5"/>
  <c r="V1235" i="5"/>
  <c r="F1235" i="5"/>
  <c r="AB1235" i="5"/>
  <c r="E1225" i="5"/>
  <c r="X1225" i="5" s="1"/>
  <c r="J1225" i="5"/>
  <c r="E1222" i="5"/>
  <c r="X1222" i="5" s="1"/>
  <c r="I1222" i="5"/>
  <c r="E1211" i="5"/>
  <c r="X1211" i="5" s="1"/>
  <c r="F1211" i="5"/>
  <c r="E1203" i="5"/>
  <c r="X1203" i="5" s="1"/>
  <c r="R1203" i="5"/>
  <c r="J1203" i="5"/>
  <c r="G1198" i="5"/>
  <c r="E1192" i="5"/>
  <c r="X1192" i="5" s="1"/>
  <c r="G1192" i="5"/>
  <c r="F1192" i="5"/>
  <c r="E1189" i="5"/>
  <c r="X1189" i="5" s="1"/>
  <c r="I1189" i="5"/>
  <c r="R1189" i="5"/>
  <c r="V1181" i="5"/>
  <c r="G1163" i="5"/>
  <c r="AB1160" i="5"/>
  <c r="V1160" i="5"/>
  <c r="E1160" i="5" s="1"/>
  <c r="X1160" i="5" s="1"/>
  <c r="I1139" i="5"/>
  <c r="J1139" i="5"/>
  <c r="F1139" i="5"/>
  <c r="E1115" i="5"/>
  <c r="X1115" i="5" s="1"/>
  <c r="I1115" i="5"/>
  <c r="V1096" i="5"/>
  <c r="V1081" i="5"/>
  <c r="J1081" i="5" s="1"/>
  <c r="R1060" i="5"/>
  <c r="E1060" i="5"/>
  <c r="X1060" i="5" s="1"/>
  <c r="J1060" i="5"/>
  <c r="I1060" i="5"/>
  <c r="E1036" i="5"/>
  <c r="X1036" i="5" s="1"/>
  <c r="F1036" i="5"/>
  <c r="V1031" i="5"/>
  <c r="H1031" i="5"/>
  <c r="G1031" i="5"/>
  <c r="G1022" i="5"/>
  <c r="E973" i="5"/>
  <c r="X973" i="5" s="1"/>
  <c r="G973" i="5"/>
  <c r="G968" i="5"/>
  <c r="G963" i="5"/>
  <c r="E928" i="5"/>
  <c r="X928" i="5" s="1"/>
  <c r="I928" i="5"/>
  <c r="V918" i="5"/>
  <c r="V915" i="5"/>
  <c r="X908" i="5"/>
  <c r="V899" i="5"/>
  <c r="H899" i="5" s="1"/>
  <c r="X886" i="5"/>
  <c r="R886" i="5"/>
  <c r="X803" i="5"/>
  <c r="X800" i="5"/>
  <c r="V780" i="5"/>
  <c r="V739" i="5"/>
  <c r="R739" i="5" s="1"/>
  <c r="X730" i="5"/>
  <c r="R730" i="5"/>
  <c r="V704" i="5"/>
  <c r="V649" i="5"/>
  <c r="R649" i="5" s="1"/>
  <c r="X601" i="5"/>
  <c r="V588" i="5"/>
  <c r="E2391" i="5"/>
  <c r="X2391" i="5" s="1"/>
  <c r="E2323" i="5"/>
  <c r="X2323" i="5" s="1"/>
  <c r="E1907" i="5"/>
  <c r="X1907" i="5" s="1"/>
  <c r="E1606" i="5"/>
  <c r="X1606" i="5" s="1"/>
  <c r="E1134" i="5"/>
  <c r="X1134" i="5" s="1"/>
  <c r="X844" i="5"/>
  <c r="X571" i="5"/>
  <c r="X807" i="5"/>
  <c r="E1153" i="5"/>
  <c r="X1153" i="5" s="1"/>
  <c r="H1153" i="5"/>
  <c r="AB2458" i="5"/>
  <c r="AB2300" i="5"/>
  <c r="AB2110" i="5"/>
  <c r="AB2054" i="5"/>
  <c r="AB1826" i="5"/>
  <c r="AB1539" i="5"/>
  <c r="AB1505" i="5"/>
  <c r="AB917" i="5"/>
  <c r="AB799" i="5"/>
  <c r="AB706" i="5"/>
  <c r="AB698" i="5"/>
  <c r="AB654" i="5"/>
  <c r="A3" i="2"/>
  <c r="A4" i="2"/>
  <c r="A23" i="2"/>
  <c r="A12" i="2"/>
  <c r="A25" i="2"/>
  <c r="A10" i="2"/>
  <c r="A28" i="2"/>
  <c r="J35" i="6"/>
  <c r="A46" i="2"/>
  <c r="J28" i="6"/>
  <c r="B25" i="4"/>
  <c r="A14" i="6" s="1"/>
  <c r="B10" i="4"/>
  <c r="A6" i="6" s="1"/>
  <c r="C5" i="7"/>
  <c r="C21" i="3"/>
  <c r="D5" i="7"/>
  <c r="J41" i="6"/>
  <c r="J9" i="6"/>
  <c r="J25" i="6"/>
  <c r="C7" i="3"/>
  <c r="L65" i="6"/>
  <c r="A4" i="5"/>
  <c r="C10" i="3"/>
  <c r="B4" i="5"/>
  <c r="L63" i="6"/>
  <c r="B15" i="3"/>
  <c r="J50" i="6"/>
  <c r="M4" i="5"/>
  <c r="A61" i="2"/>
  <c r="J62" i="6"/>
  <c r="C29" i="3"/>
  <c r="B47" i="1"/>
  <c r="I52" i="6"/>
  <c r="J43" i="6"/>
  <c r="J7" i="6"/>
  <c r="A56" i="2"/>
  <c r="B1001" i="7"/>
  <c r="I25" i="6"/>
  <c r="D1" i="6"/>
  <c r="J56" i="6"/>
  <c r="I11" i="6"/>
  <c r="P4" i="5"/>
  <c r="B9" i="3"/>
  <c r="D2" i="4"/>
  <c r="G25" i="4"/>
  <c r="G61" i="4" s="1"/>
  <c r="D4" i="5"/>
  <c r="B16" i="3"/>
  <c r="A51" i="2"/>
  <c r="I48" i="6"/>
  <c r="B8" i="3"/>
  <c r="J26" i="6"/>
  <c r="I51" i="6"/>
  <c r="B18" i="3"/>
  <c r="J54" i="6"/>
  <c r="C4" i="8"/>
  <c r="J58" i="6"/>
  <c r="C27" i="3"/>
  <c r="I27" i="6"/>
  <c r="N4" i="5"/>
  <c r="I54" i="6"/>
  <c r="J5" i="6"/>
  <c r="B28" i="3"/>
  <c r="A40" i="2"/>
  <c r="B21" i="4"/>
  <c r="A12" i="6" s="1"/>
  <c r="B20" i="4"/>
  <c r="A11" i="6" s="1"/>
  <c r="J15" i="6"/>
  <c r="B23" i="3"/>
  <c r="B3" i="5"/>
  <c r="B22" i="3"/>
  <c r="A75" i="2"/>
  <c r="A63" i="2"/>
  <c r="J61" i="6"/>
  <c r="B11" i="3"/>
  <c r="Q4" i="5"/>
  <c r="F4" i="8"/>
  <c r="I55" i="6"/>
  <c r="C2" i="3"/>
  <c r="I45" i="6"/>
  <c r="J2433" i="5"/>
  <c r="G2381" i="5"/>
  <c r="G2317" i="5"/>
  <c r="V2063" i="5"/>
  <c r="V2009" i="5"/>
  <c r="H2009" i="5" s="1"/>
  <c r="G1230" i="5"/>
  <c r="V1156" i="5"/>
  <c r="G1156" i="5" s="1"/>
  <c r="G1115" i="5"/>
  <c r="X816" i="5"/>
  <c r="X741" i="5"/>
  <c r="I62" i="6"/>
  <c r="F1101" i="5"/>
  <c r="H1101" i="5"/>
  <c r="G1101" i="5"/>
  <c r="E1397" i="5"/>
  <c r="X1397" i="5" s="1"/>
  <c r="H1397" i="5"/>
  <c r="F1397" i="5"/>
  <c r="G1397" i="5"/>
  <c r="R1397" i="5"/>
  <c r="F2343" i="5"/>
  <c r="H2343" i="5"/>
  <c r="R2343" i="5"/>
  <c r="J2343" i="5"/>
  <c r="G2343" i="5"/>
  <c r="E2343" i="5"/>
  <c r="X2343" i="5" s="1"/>
  <c r="H2168" i="5"/>
  <c r="J2168" i="5"/>
  <c r="R2177" i="5"/>
  <c r="F2177" i="5"/>
  <c r="G2177" i="5"/>
  <c r="I2211" i="5"/>
  <c r="J2211" i="5"/>
  <c r="H2211" i="5"/>
  <c r="G2211" i="5"/>
  <c r="F2224" i="5"/>
  <c r="I2224" i="5"/>
  <c r="G2224" i="5"/>
  <c r="R1148" i="5"/>
  <c r="E1252" i="5"/>
  <c r="X1252" i="5" s="1"/>
  <c r="J1252" i="5"/>
  <c r="R1252" i="5"/>
  <c r="I1252" i="5"/>
  <c r="F1252" i="5"/>
  <c r="H1252" i="5"/>
  <c r="G1252" i="5"/>
  <c r="H1363" i="5"/>
  <c r="J1363" i="5"/>
  <c r="J1412" i="5"/>
  <c r="I1412" i="5"/>
  <c r="H1412" i="5"/>
  <c r="F1412" i="5"/>
  <c r="G1412" i="5"/>
  <c r="R2367" i="5"/>
  <c r="R2444" i="5"/>
  <c r="F2211" i="5"/>
  <c r="E1720" i="5"/>
  <c r="X1720" i="5" s="1"/>
  <c r="H1720" i="5"/>
  <c r="J1720" i="5"/>
  <c r="R1720" i="5"/>
  <c r="I1720" i="5"/>
  <c r="F1720" i="5"/>
  <c r="G1720" i="5"/>
  <c r="X144" i="5"/>
  <c r="E1208" i="5"/>
  <c r="X1208" i="5" s="1"/>
  <c r="F1208" i="5"/>
  <c r="E1269" i="5"/>
  <c r="X1269" i="5" s="1"/>
  <c r="E1330" i="5"/>
  <c r="X1330" i="5" s="1"/>
  <c r="H1330" i="5"/>
  <c r="F1330" i="5"/>
  <c r="I1330" i="5"/>
  <c r="J1330" i="5"/>
  <c r="R1330" i="5"/>
  <c r="G1330" i="5"/>
  <c r="R1642" i="5"/>
  <c r="J1642" i="5"/>
  <c r="G1642" i="5"/>
  <c r="H2017" i="5"/>
  <c r="F2017" i="5"/>
  <c r="G2322" i="5"/>
  <c r="E2020" i="5"/>
  <c r="X2020" i="5" s="1"/>
  <c r="F2130" i="5"/>
  <c r="J2130" i="5"/>
  <c r="H2144" i="5"/>
  <c r="E1363" i="5"/>
  <c r="X1363" i="5" s="1"/>
  <c r="J1397" i="5"/>
  <c r="E1412" i="5"/>
  <c r="X1412" i="5" s="1"/>
  <c r="E2211" i="5"/>
  <c r="X2211" i="5" s="1"/>
  <c r="J2322" i="5"/>
  <c r="R2224" i="5"/>
  <c r="H2130" i="5"/>
  <c r="H1282" i="5"/>
  <c r="J1282" i="5"/>
  <c r="I1282" i="5"/>
  <c r="E2433" i="5"/>
  <c r="X2433" i="5" s="1"/>
  <c r="F2433" i="5"/>
  <c r="G2433" i="5"/>
  <c r="J1338" i="5"/>
  <c r="G1338" i="5"/>
  <c r="I2473" i="5"/>
  <c r="J2473" i="5"/>
  <c r="R1412" i="5"/>
  <c r="J2224" i="5"/>
  <c r="I2343" i="5"/>
  <c r="I1397" i="5"/>
  <c r="J1148" i="5"/>
  <c r="I2168" i="5"/>
  <c r="R2322" i="5"/>
  <c r="E2444" i="5"/>
  <c r="X2444" i="5" s="1"/>
  <c r="E2130" i="5"/>
  <c r="X2130" i="5" s="1"/>
  <c r="J2177" i="5"/>
  <c r="X502" i="5"/>
  <c r="J916" i="5"/>
  <c r="G916" i="5"/>
  <c r="H1241" i="5"/>
  <c r="F1241" i="5"/>
  <c r="E1477" i="5"/>
  <c r="X1477" i="5" s="1"/>
  <c r="R1477" i="5"/>
  <c r="G1477" i="5"/>
  <c r="I1646" i="5"/>
  <c r="G1646" i="5"/>
  <c r="J2326" i="5"/>
  <c r="I2326" i="5"/>
  <c r="G2326" i="5"/>
  <c r="H2326" i="5"/>
  <c r="G2130" i="5"/>
  <c r="E2151" i="5"/>
  <c r="X2151" i="5" s="1"/>
  <c r="H2151" i="5"/>
  <c r="F2151" i="5"/>
  <c r="R2151" i="5"/>
  <c r="J2151" i="5"/>
  <c r="I2151" i="5"/>
  <c r="G2151" i="5"/>
  <c r="E2377" i="5"/>
  <c r="X2377" i="5" s="1"/>
  <c r="I2377" i="5"/>
  <c r="J2377" i="5"/>
  <c r="G2377" i="5"/>
  <c r="X628" i="5"/>
  <c r="J965" i="5"/>
  <c r="F2164" i="5"/>
  <c r="R2164" i="5"/>
  <c r="G2164" i="5"/>
  <c r="H2164" i="5"/>
  <c r="H2188" i="5"/>
  <c r="X874" i="5"/>
  <c r="R874" i="5"/>
  <c r="R953" i="5"/>
  <c r="J1076" i="5"/>
  <c r="H1103" i="5"/>
  <c r="F1103" i="5"/>
  <c r="R1103" i="5"/>
  <c r="E2183" i="5"/>
  <c r="X2183" i="5" s="1"/>
  <c r="F2183" i="5"/>
  <c r="J2090" i="5"/>
  <c r="F2090" i="5"/>
  <c r="H2165" i="5"/>
  <c r="G2203" i="5"/>
  <c r="J2349" i="5"/>
  <c r="H2384" i="5"/>
  <c r="E2384" i="5"/>
  <c r="X2384" i="5" s="1"/>
  <c r="J2384" i="5"/>
  <c r="F2384" i="5"/>
  <c r="J2426" i="5"/>
  <c r="H2426" i="5"/>
  <c r="E2491" i="5"/>
  <c r="X2491" i="5" s="1"/>
  <c r="F2491" i="5"/>
  <c r="I2491" i="5"/>
  <c r="H2491" i="5"/>
  <c r="J2491" i="5"/>
  <c r="F1831" i="5"/>
  <c r="R58" i="5"/>
  <c r="X570" i="5"/>
  <c r="X589" i="5"/>
  <c r="R589" i="5"/>
  <c r="J1144" i="5"/>
  <c r="I1201" i="5"/>
  <c r="J1201" i="5"/>
  <c r="H1201" i="5"/>
  <c r="F1201" i="5"/>
  <c r="R1201" i="5"/>
  <c r="F1285" i="5"/>
  <c r="R1285" i="5"/>
  <c r="R1400" i="5"/>
  <c r="J2079" i="5"/>
  <c r="R2079" i="5"/>
  <c r="H2079" i="5"/>
  <c r="F2079" i="5"/>
  <c r="H2126" i="5"/>
  <c r="J2154" i="5"/>
  <c r="G2154" i="5"/>
  <c r="I2189" i="5"/>
  <c r="F2189" i="5"/>
  <c r="H2189" i="5"/>
  <c r="E1551" i="5"/>
  <c r="X1551" i="5" s="1"/>
  <c r="F2056" i="5"/>
  <c r="H1812" i="5"/>
  <c r="F1969" i="5"/>
  <c r="H1549" i="5"/>
  <c r="F2102" i="5"/>
  <c r="H2102" i="5"/>
  <c r="G2102" i="5"/>
  <c r="R2102" i="5"/>
  <c r="H2425" i="5"/>
  <c r="R2425" i="5"/>
  <c r="R691" i="5"/>
  <c r="X691" i="5"/>
  <c r="H1892" i="5"/>
  <c r="R1892" i="5"/>
  <c r="J2131" i="5"/>
  <c r="R2131" i="5"/>
  <c r="E2155" i="5"/>
  <c r="X2155" i="5" s="1"/>
  <c r="H2155" i="5"/>
  <c r="F2155" i="5"/>
  <c r="I2155" i="5"/>
  <c r="R2155" i="5"/>
  <c r="G2155" i="5"/>
  <c r="J2155" i="5"/>
  <c r="J2220" i="5"/>
  <c r="E1848" i="5"/>
  <c r="X1848" i="5" s="1"/>
  <c r="I1848" i="5"/>
  <c r="F1848" i="5"/>
  <c r="H1848" i="5"/>
  <c r="G1848" i="5"/>
  <c r="J1848" i="5"/>
  <c r="R1848" i="5"/>
  <c r="E2422" i="5"/>
  <c r="X2422" i="5" s="1"/>
  <c r="R2422" i="5"/>
  <c r="I2475" i="5"/>
  <c r="H2475" i="5"/>
  <c r="R899" i="5"/>
  <c r="J1662" i="5"/>
  <c r="E2285" i="5"/>
  <c r="X2285" i="5" s="1"/>
  <c r="R2419" i="5"/>
  <c r="E2419" i="5"/>
  <c r="X2419" i="5" s="1"/>
  <c r="H2419" i="5"/>
  <c r="E981" i="5"/>
  <c r="X981" i="5" s="1"/>
  <c r="F981" i="5"/>
  <c r="G981" i="5"/>
  <c r="E1585" i="5"/>
  <c r="X1585" i="5" s="1"/>
  <c r="R1585" i="5"/>
  <c r="H1585" i="5"/>
  <c r="I1585" i="5"/>
  <c r="F1585" i="5"/>
  <c r="J1585" i="5"/>
  <c r="J2146" i="5"/>
  <c r="E2146" i="5"/>
  <c r="X2146" i="5" s="1"/>
  <c r="R2146" i="5"/>
  <c r="J2279" i="5"/>
  <c r="F2279" i="5"/>
  <c r="H2294" i="5"/>
  <c r="J2294" i="5"/>
  <c r="R1031" i="5"/>
  <c r="H1700" i="5"/>
  <c r="R1700" i="5"/>
  <c r="J1750" i="5"/>
  <c r="G1750" i="5"/>
  <c r="I1023" i="5"/>
  <c r="R1023" i="5"/>
  <c r="H1023" i="5"/>
  <c r="F1167" i="5"/>
  <c r="G1491" i="5"/>
  <c r="E1577" i="5"/>
  <c r="X1577" i="5" s="1"/>
  <c r="H1929" i="5"/>
  <c r="J1929" i="5"/>
  <c r="I2103" i="5"/>
  <c r="R2103" i="5"/>
  <c r="R945" i="5"/>
  <c r="E945" i="5"/>
  <c r="X945" i="5" s="1"/>
  <c r="F945" i="5"/>
  <c r="J945" i="5"/>
  <c r="G945" i="5"/>
  <c r="F979" i="5"/>
  <c r="H1290" i="5"/>
  <c r="F1290" i="5"/>
  <c r="J1290" i="5"/>
  <c r="I1290" i="5"/>
  <c r="R1290" i="5"/>
  <c r="E1437" i="5"/>
  <c r="X1437" i="5" s="1"/>
  <c r="R1437" i="5"/>
  <c r="R1518" i="5"/>
  <c r="I2067" i="5"/>
  <c r="F2067" i="5"/>
  <c r="H2067" i="5"/>
  <c r="E2067" i="5"/>
  <c r="X2067" i="5" s="1"/>
  <c r="R2067" i="5"/>
  <c r="J2067" i="5"/>
  <c r="F2319" i="5"/>
  <c r="R2319" i="5"/>
  <c r="I1449" i="5"/>
  <c r="I1710" i="5"/>
  <c r="I1806" i="5"/>
  <c r="R2336" i="5"/>
  <c r="R1258" i="5"/>
  <c r="H1391" i="5"/>
  <c r="X782" i="5"/>
  <c r="R782" i="5"/>
  <c r="E1173" i="5"/>
  <c r="X1173" i="5" s="1"/>
  <c r="J1173" i="5"/>
  <c r="H1947" i="5"/>
  <c r="F2496" i="5"/>
  <c r="J2496" i="5"/>
  <c r="E1653" i="5"/>
  <c r="X1653" i="5" s="1"/>
  <c r="J1653" i="5"/>
  <c r="J1871" i="5"/>
  <c r="I1984" i="5"/>
  <c r="H1984" i="5"/>
  <c r="J1984" i="5"/>
  <c r="I2240" i="5"/>
  <c r="H2240" i="5"/>
  <c r="F2240" i="5"/>
  <c r="G2419" i="5"/>
  <c r="J1160" i="5"/>
  <c r="F1160" i="5"/>
  <c r="H1160" i="5"/>
  <c r="I1160" i="5"/>
  <c r="R1308" i="5"/>
  <c r="H1308" i="5"/>
  <c r="I1308" i="5"/>
  <c r="R1461" i="5"/>
  <c r="H1461" i="5"/>
  <c r="R1683" i="5"/>
  <c r="I1683" i="5"/>
  <c r="F1683" i="5"/>
  <c r="J1307" i="5"/>
  <c r="H1434" i="5"/>
  <c r="H1679" i="5"/>
  <c r="E1679" i="5"/>
  <c r="X1679" i="5" s="1"/>
  <c r="I1679" i="5"/>
  <c r="R1679" i="5"/>
  <c r="J1679" i="5"/>
  <c r="F1679" i="5"/>
  <c r="R1882" i="5"/>
  <c r="I1882" i="5"/>
  <c r="H1471" i="5"/>
  <c r="J1471" i="5"/>
  <c r="F1539" i="5"/>
  <c r="J1539" i="5"/>
  <c r="H1823" i="5"/>
  <c r="R1823" i="5"/>
  <c r="I1823" i="5"/>
  <c r="F1823" i="5"/>
  <c r="H2121" i="5"/>
  <c r="F1652" i="5"/>
  <c r="E2080" i="5"/>
  <c r="X2080" i="5" s="1"/>
  <c r="J2080" i="5"/>
  <c r="R2080" i="5"/>
  <c r="H969" i="5"/>
  <c r="E2109" i="5"/>
  <c r="X2109" i="5" s="1"/>
  <c r="F2109" i="5"/>
  <c r="I2109" i="5"/>
  <c r="G2109" i="5"/>
  <c r="F2054" i="5"/>
  <c r="J1300" i="5"/>
  <c r="J2051" i="5"/>
  <c r="F2051" i="5"/>
  <c r="X624" i="5"/>
  <c r="R624" i="5"/>
  <c r="J1494" i="5"/>
  <c r="E2011" i="5"/>
  <c r="X2011" i="5" s="1"/>
  <c r="H2011" i="5"/>
  <c r="J2011" i="5"/>
  <c r="R2011" i="5"/>
  <c r="F2011" i="5"/>
  <c r="G2011" i="5"/>
  <c r="I2011" i="5"/>
  <c r="E1940" i="5"/>
  <c r="X1940" i="5" s="1"/>
  <c r="I1940" i="5"/>
  <c r="J1940" i="5"/>
  <c r="H1940" i="5"/>
  <c r="F1940" i="5"/>
  <c r="G1461" i="5"/>
  <c r="R919" i="5"/>
  <c r="J1796" i="5"/>
  <c r="G2400" i="5"/>
  <c r="I1223" i="5"/>
  <c r="G1683" i="5"/>
  <c r="I1769" i="5"/>
  <c r="I1959" i="5"/>
  <c r="J2089" i="5"/>
  <c r="E1279" i="5"/>
  <c r="X1279" i="5" s="1"/>
  <c r="G1679" i="5"/>
  <c r="E1715" i="5"/>
  <c r="X1715" i="5" s="1"/>
  <c r="R2241" i="5"/>
  <c r="X594" i="5"/>
  <c r="J1175" i="5"/>
  <c r="G1175" i="5"/>
  <c r="I1489" i="5"/>
  <c r="H1537" i="5"/>
  <c r="J2037" i="5"/>
  <c r="E2037" i="5"/>
  <c r="X2037" i="5" s="1"/>
  <c r="H2037" i="5"/>
  <c r="R2037" i="5"/>
  <c r="I2037" i="5"/>
  <c r="G2199" i="5"/>
  <c r="E1458" i="5"/>
  <c r="X1458" i="5" s="1"/>
  <c r="F1458" i="5"/>
  <c r="R1458" i="5"/>
  <c r="I1458" i="5"/>
  <c r="J1458" i="5"/>
  <c r="H1458" i="5"/>
  <c r="H1688" i="5"/>
  <c r="E1986" i="5"/>
  <c r="X1986" i="5" s="1"/>
  <c r="H1986" i="5"/>
  <c r="R1986" i="5"/>
  <c r="I1986" i="5"/>
  <c r="J1986" i="5"/>
  <c r="G1986" i="5"/>
  <c r="F1986" i="5"/>
  <c r="E2375" i="5"/>
  <c r="X2375" i="5" s="1"/>
  <c r="G2375" i="5"/>
  <c r="R2387" i="5"/>
  <c r="I2406" i="5"/>
  <c r="G2475" i="5"/>
  <c r="R1237" i="5"/>
  <c r="G1258" i="5"/>
  <c r="R1406" i="5"/>
  <c r="R1487" i="5"/>
  <c r="J1487" i="5"/>
  <c r="E1487" i="5"/>
  <c r="X1487" i="5" s="1"/>
  <c r="I1487" i="5"/>
  <c r="G1487" i="5"/>
  <c r="F1487" i="5"/>
  <c r="H1487" i="5"/>
  <c r="G1823" i="5"/>
  <c r="I1919" i="5"/>
  <c r="H1919" i="5"/>
  <c r="E1919" i="5"/>
  <c r="X1919" i="5" s="1"/>
  <c r="R1919" i="5"/>
  <c r="J1919" i="5"/>
  <c r="E2142" i="5"/>
  <c r="X2142" i="5" s="1"/>
  <c r="I2142" i="5"/>
  <c r="R2142" i="5"/>
  <c r="H2142" i="5"/>
  <c r="J2142" i="5"/>
  <c r="I2376" i="5"/>
  <c r="R999" i="5"/>
  <c r="E1802" i="5"/>
  <c r="X1802" i="5" s="1"/>
  <c r="E2459" i="5"/>
  <c r="X2459" i="5" s="1"/>
  <c r="H2459" i="5"/>
  <c r="I2459" i="5"/>
  <c r="G2459" i="5"/>
  <c r="J2459" i="5"/>
  <c r="F2459" i="5"/>
  <c r="R2459" i="5"/>
  <c r="R2454" i="5"/>
  <c r="J2454" i="5"/>
  <c r="V2446" i="5"/>
  <c r="F2446" i="5" s="1"/>
  <c r="AB2446" i="5"/>
  <c r="V2437" i="5"/>
  <c r="AB2437" i="5"/>
  <c r="V2401" i="5"/>
  <c r="G2401" i="5"/>
  <c r="AB2401" i="5"/>
  <c r="H2395" i="5"/>
  <c r="I2395" i="5"/>
  <c r="F2395" i="5"/>
  <c r="G2395" i="5"/>
  <c r="E2395" i="5"/>
  <c r="X2395" i="5" s="1"/>
  <c r="J2395" i="5"/>
  <c r="V2344" i="5"/>
  <c r="H2344" i="5" s="1"/>
  <c r="AB2344" i="5"/>
  <c r="V2324" i="5"/>
  <c r="J2251" i="5"/>
  <c r="G2251" i="5"/>
  <c r="F2251" i="5"/>
  <c r="E2251" i="5"/>
  <c r="X2251" i="5" s="1"/>
  <c r="V2176" i="5"/>
  <c r="R2176" i="5"/>
  <c r="I2013" i="5"/>
  <c r="G2013" i="5"/>
  <c r="F2013" i="5"/>
  <c r="R2013" i="5"/>
  <c r="E2013" i="5"/>
  <c r="X2013" i="5" s="1"/>
  <c r="J2013" i="5"/>
  <c r="H2013" i="5"/>
  <c r="V1990" i="5"/>
  <c r="AB1990" i="5"/>
  <c r="AB1935" i="5"/>
  <c r="V1935" i="5"/>
  <c r="E1935" i="5" s="1"/>
  <c r="X1935" i="5" s="1"/>
  <c r="V1915" i="5"/>
  <c r="V1902" i="5"/>
  <c r="J1902" i="5"/>
  <c r="H1894" i="5"/>
  <c r="R1894" i="5"/>
  <c r="F1894" i="5"/>
  <c r="I1894" i="5"/>
  <c r="E1894" i="5"/>
  <c r="X1894" i="5" s="1"/>
  <c r="G1894" i="5"/>
  <c r="V1791" i="5"/>
  <c r="E1663" i="5"/>
  <c r="X1663" i="5" s="1"/>
  <c r="G1663" i="5"/>
  <c r="I1663" i="5"/>
  <c r="F1663" i="5"/>
  <c r="R1663" i="5"/>
  <c r="H1663" i="5"/>
  <c r="J1663" i="5"/>
  <c r="V761" i="5"/>
  <c r="AB761" i="5"/>
  <c r="G2480" i="5"/>
  <c r="G1769" i="5"/>
  <c r="R1769" i="5"/>
  <c r="J1769" i="5"/>
  <c r="J981" i="5"/>
  <c r="I981" i="5"/>
  <c r="E2184" i="5"/>
  <c r="X2184" i="5" s="1"/>
  <c r="G1173" i="5"/>
  <c r="I1173" i="5"/>
  <c r="F1173" i="5"/>
  <c r="H1173" i="5"/>
  <c r="G2240" i="5"/>
  <c r="J2240" i="5"/>
  <c r="G1819" i="5"/>
  <c r="F2168" i="5"/>
  <c r="R2168" i="5"/>
  <c r="G2168" i="5"/>
  <c r="E2177" i="5"/>
  <c r="X2177" i="5" s="1"/>
  <c r="H2177" i="5"/>
  <c r="I2177" i="5"/>
  <c r="G1103" i="5"/>
  <c r="J1103" i="5"/>
  <c r="E1103" i="5"/>
  <c r="X1103" i="5" s="1"/>
  <c r="I1103" i="5"/>
  <c r="F1152" i="5"/>
  <c r="I1152" i="5"/>
  <c r="F1323" i="5"/>
  <c r="H1477" i="5"/>
  <c r="F1477" i="5"/>
  <c r="H1646" i="5"/>
  <c r="E1646" i="5"/>
  <c r="X1646" i="5" s="1"/>
  <c r="J1646" i="5"/>
  <c r="F1646" i="5"/>
  <c r="X533" i="5"/>
  <c r="R519" i="5"/>
  <c r="G915" i="5"/>
  <c r="E915" i="5"/>
  <c r="X915" i="5" s="1"/>
  <c r="G1947" i="5"/>
  <c r="E1947" i="5"/>
  <c r="X1947" i="5" s="1"/>
  <c r="J1947" i="5"/>
  <c r="I1947" i="5"/>
  <c r="F1947" i="5"/>
  <c r="G1261" i="5"/>
  <c r="R1261" i="5"/>
  <c r="F1314" i="5"/>
  <c r="H1314" i="5"/>
  <c r="E1314" i="5"/>
  <c r="X1314" i="5" s="1"/>
  <c r="E2244" i="5"/>
  <c r="X2244" i="5" s="1"/>
  <c r="R2244" i="5"/>
  <c r="R106" i="5"/>
  <c r="R125" i="5"/>
  <c r="R128" i="5"/>
  <c r="X128" i="5"/>
  <c r="R159" i="5"/>
  <c r="X474" i="5"/>
  <c r="V2457" i="5"/>
  <c r="F2457" i="5" s="1"/>
  <c r="AB2457" i="5"/>
  <c r="F2452" i="5"/>
  <c r="G2452" i="5"/>
  <c r="H2452" i="5"/>
  <c r="V2450" i="5"/>
  <c r="E2450" i="5" s="1"/>
  <c r="X2450" i="5" s="1"/>
  <c r="V2443" i="5"/>
  <c r="F2440" i="5"/>
  <c r="H2440" i="5"/>
  <c r="R2440" i="5"/>
  <c r="R2434" i="5"/>
  <c r="G2434" i="5"/>
  <c r="F2434" i="5"/>
  <c r="H2434" i="5"/>
  <c r="J2434" i="5"/>
  <c r="I2434" i="5"/>
  <c r="I2398" i="5"/>
  <c r="R2398" i="5"/>
  <c r="F2398" i="5"/>
  <c r="J2398" i="5"/>
  <c r="G2398" i="5"/>
  <c r="H2398" i="5"/>
  <c r="V2393" i="5"/>
  <c r="I2340" i="5"/>
  <c r="F2340" i="5"/>
  <c r="G2340" i="5"/>
  <c r="R2340" i="5"/>
  <c r="J2340" i="5"/>
  <c r="H2340" i="5"/>
  <c r="E2340" i="5"/>
  <c r="X2340" i="5" s="1"/>
  <c r="J2327" i="5"/>
  <c r="G2327" i="5"/>
  <c r="H2327" i="5"/>
  <c r="I2327" i="5"/>
  <c r="E2327" i="5"/>
  <c r="X2327" i="5" s="1"/>
  <c r="F2327" i="5"/>
  <c r="V2150" i="5"/>
  <c r="G2150" i="5" s="1"/>
  <c r="AB2150" i="5"/>
  <c r="V1994" i="5"/>
  <c r="AB1994" i="5"/>
  <c r="V1942" i="5"/>
  <c r="G1942" i="5" s="1"/>
  <c r="F1938" i="5"/>
  <c r="G1938" i="5"/>
  <c r="R1938" i="5"/>
  <c r="H1938" i="5"/>
  <c r="I1938" i="5"/>
  <c r="E1938" i="5"/>
  <c r="X1938" i="5" s="1"/>
  <c r="H1931" i="5"/>
  <c r="E1931" i="5"/>
  <c r="X1931" i="5" s="1"/>
  <c r="I1931" i="5"/>
  <c r="R1931" i="5"/>
  <c r="G1931" i="5"/>
  <c r="F1931" i="5"/>
  <c r="V1928" i="5"/>
  <c r="V1918" i="5"/>
  <c r="V1912" i="5"/>
  <c r="R1912" i="5"/>
  <c r="G1908" i="5"/>
  <c r="F1908" i="5"/>
  <c r="E1908" i="5"/>
  <c r="X1908" i="5" s="1"/>
  <c r="H1908" i="5"/>
  <c r="J1908" i="5"/>
  <c r="R1908" i="5"/>
  <c r="AB1905" i="5"/>
  <c r="V1905" i="5"/>
  <c r="J1905" i="5" s="1"/>
  <c r="AB1898" i="5"/>
  <c r="V1898" i="5"/>
  <c r="H1891" i="5"/>
  <c r="R1891" i="5"/>
  <c r="J1891" i="5"/>
  <c r="F1891" i="5"/>
  <c r="I1891" i="5"/>
  <c r="E1891" i="5"/>
  <c r="X1891" i="5" s="1"/>
  <c r="R1819" i="5"/>
  <c r="H1819" i="5"/>
  <c r="J1819" i="5"/>
  <c r="E1819" i="5"/>
  <c r="X1819" i="5" s="1"/>
  <c r="I1819" i="5"/>
  <c r="V1675" i="5"/>
  <c r="V1671" i="5"/>
  <c r="I1671" i="5" s="1"/>
  <c r="AB1671" i="5"/>
  <c r="V1667" i="5"/>
  <c r="AB1667" i="5"/>
  <c r="V1016" i="5"/>
  <c r="AB1016" i="5"/>
  <c r="V1013" i="5"/>
  <c r="AB1013" i="5"/>
  <c r="V995" i="5"/>
  <c r="AB995" i="5"/>
  <c r="V961" i="5"/>
  <c r="F961" i="5" s="1"/>
  <c r="V957" i="5"/>
  <c r="G953" i="5"/>
  <c r="E953" i="5"/>
  <c r="X953" i="5" s="1"/>
  <c r="I953" i="5"/>
  <c r="H953" i="5"/>
  <c r="AB950" i="5"/>
  <c r="V950" i="5"/>
  <c r="J950" i="5" s="1"/>
  <c r="R867" i="5"/>
  <c r="X867" i="5"/>
  <c r="AB859" i="5"/>
  <c r="V851" i="5"/>
  <c r="AB851" i="5"/>
  <c r="V841" i="5"/>
  <c r="V838" i="5"/>
  <c r="X838" i="5" s="1"/>
  <c r="V824" i="5"/>
  <c r="R820" i="5"/>
  <c r="X820" i="5"/>
  <c r="V772" i="5"/>
  <c r="R772" i="5" s="1"/>
  <c r="V767" i="5"/>
  <c r="X767" i="5" s="1"/>
  <c r="AB767" i="5"/>
  <c r="V764" i="5"/>
  <c r="V754" i="5"/>
  <c r="R754" i="5" s="1"/>
  <c r="V725" i="5"/>
  <c r="AB725" i="5"/>
  <c r="V718" i="5"/>
  <c r="R714" i="5"/>
  <c r="AB613" i="5"/>
  <c r="V613" i="5"/>
  <c r="V610" i="5"/>
  <c r="R610" i="5" s="1"/>
  <c r="AB610" i="5"/>
  <c r="AB606" i="5"/>
  <c r="V606" i="5"/>
  <c r="V573" i="5"/>
  <c r="AB573" i="5"/>
  <c r="V568" i="5"/>
  <c r="AB564" i="5"/>
  <c r="V564" i="5"/>
  <c r="V562" i="5"/>
  <c r="AB562" i="5"/>
  <c r="V560" i="5"/>
  <c r="X560" i="5" s="1"/>
  <c r="AB560" i="5"/>
  <c r="AB558" i="5"/>
  <c r="V558" i="5"/>
  <c r="AB556" i="5"/>
  <c r="V556" i="5"/>
  <c r="R556" i="5" s="1"/>
  <c r="R1947" i="5"/>
  <c r="J1314" i="5"/>
  <c r="F953" i="5"/>
  <c r="G1891" i="5"/>
  <c r="G1915" i="5"/>
  <c r="J1715" i="5"/>
  <c r="E1751" i="5"/>
  <c r="X1751" i="5" s="1"/>
  <c r="H2362" i="5"/>
  <c r="I2086" i="5"/>
  <c r="J2086" i="5"/>
  <c r="H2373" i="5"/>
  <c r="F2373" i="5"/>
  <c r="F1486" i="5"/>
  <c r="F2362" i="5"/>
  <c r="R2362" i="5"/>
  <c r="E1346" i="5"/>
  <c r="X1346" i="5" s="1"/>
  <c r="G999" i="5"/>
  <c r="R915" i="5"/>
  <c r="I1314" i="5"/>
  <c r="G1802" i="5"/>
  <c r="R570" i="5"/>
  <c r="F2137" i="5"/>
  <c r="F2244" i="5"/>
  <c r="V859" i="5"/>
  <c r="R1096" i="5"/>
  <c r="I1908" i="5"/>
  <c r="G2054" i="5"/>
  <c r="H2054" i="5"/>
  <c r="I2289" i="5"/>
  <c r="R1300" i="5"/>
  <c r="F1300" i="5"/>
  <c r="G1300" i="5"/>
  <c r="G2362" i="5"/>
  <c r="I1715" i="5"/>
  <c r="J1677" i="5"/>
  <c r="E1300" i="5"/>
  <c r="X1300" i="5" s="1"/>
  <c r="R1173" i="5"/>
  <c r="F915" i="5"/>
  <c r="J2480" i="5"/>
  <c r="H2086" i="5"/>
  <c r="J953" i="5"/>
  <c r="G1551" i="5"/>
  <c r="R969" i="5"/>
  <c r="H1577" i="5"/>
  <c r="E1969" i="5"/>
  <c r="X1969" i="5" s="1"/>
  <c r="G1969" i="5"/>
  <c r="I1969" i="5"/>
  <c r="H1969" i="5"/>
  <c r="J1938" i="5"/>
  <c r="R935" i="5"/>
  <c r="G935" i="5"/>
  <c r="E1683" i="5"/>
  <c r="X1683" i="5" s="1"/>
  <c r="H1683" i="5"/>
  <c r="J2140" i="5"/>
  <c r="R2395" i="5"/>
  <c r="I1437" i="5"/>
  <c r="F1437" i="5"/>
  <c r="G2037" i="5"/>
  <c r="F2037" i="5"/>
  <c r="X663" i="5"/>
  <c r="E2010" i="5"/>
  <c r="X2010" i="5" s="1"/>
  <c r="R2010" i="5"/>
  <c r="F2220" i="5"/>
  <c r="H2220" i="5"/>
  <c r="E2220" i="5"/>
  <c r="X2220" i="5" s="1"/>
  <c r="R2327" i="5"/>
  <c r="F1819" i="5"/>
  <c r="R666" i="5"/>
  <c r="X666" i="5"/>
  <c r="J1101" i="5"/>
  <c r="E1101" i="5"/>
  <c r="X1101" i="5" s="1"/>
  <c r="R1101" i="5"/>
  <c r="E1831" i="5"/>
  <c r="X1831" i="5" s="1"/>
  <c r="H1831" i="5"/>
  <c r="R1831" i="5"/>
  <c r="J1831" i="5"/>
  <c r="I2433" i="5"/>
  <c r="R2433" i="5"/>
  <c r="H2433" i="5"/>
  <c r="G939" i="5"/>
  <c r="E939" i="5"/>
  <c r="X939" i="5" s="1"/>
  <c r="AB953" i="5"/>
  <c r="R535" i="5"/>
  <c r="H1950" i="5"/>
  <c r="I1950" i="5"/>
  <c r="G1950" i="5"/>
  <c r="J1950" i="5"/>
  <c r="R141" i="5"/>
  <c r="R395" i="5"/>
  <c r="X395" i="5"/>
  <c r="X327" i="5"/>
  <c r="X359" i="5"/>
  <c r="X74" i="5"/>
  <c r="R74" i="5"/>
  <c r="R277" i="5"/>
  <c r="X449" i="5"/>
  <c r="X410" i="5"/>
  <c r="R410" i="5"/>
  <c r="X786" i="5"/>
  <c r="J1091" i="5"/>
  <c r="F1796" i="5"/>
  <c r="H1652" i="5"/>
  <c r="R956" i="5"/>
  <c r="E1308" i="5"/>
  <c r="X1308" i="5" s="1"/>
  <c r="H1750" i="5"/>
  <c r="X794" i="5"/>
  <c r="R185" i="5"/>
  <c r="X185" i="5"/>
  <c r="R213" i="5"/>
  <c r="X213" i="5"/>
  <c r="X267" i="5"/>
  <c r="R267" i="5"/>
  <c r="R360" i="5"/>
  <c r="X397" i="5"/>
  <c r="X548" i="5"/>
  <c r="X490" i="5"/>
  <c r="X218" i="5"/>
  <c r="X648" i="5"/>
  <c r="R648" i="5"/>
  <c r="X664" i="5"/>
  <c r="H1277" i="5"/>
  <c r="I1277" i="5"/>
  <c r="R1277" i="5"/>
  <c r="X593" i="5"/>
  <c r="R593" i="5"/>
  <c r="R1930" i="5"/>
  <c r="G1930" i="5"/>
  <c r="R384" i="5"/>
  <c r="X384" i="5"/>
  <c r="X294" i="5"/>
  <c r="X133" i="5"/>
  <c r="R88" i="5"/>
  <c r="X88" i="5"/>
  <c r="R331" i="5"/>
  <c r="R203" i="5"/>
  <c r="X315" i="5"/>
  <c r="X387" i="5"/>
  <c r="I2148" i="5"/>
  <c r="R2148" i="5"/>
  <c r="J2148" i="5"/>
  <c r="F2148" i="5"/>
  <c r="H2148" i="5"/>
  <c r="J1779" i="5"/>
  <c r="E1779" i="5"/>
  <c r="X1779" i="5" s="1"/>
  <c r="F1779" i="5"/>
  <c r="F1993" i="5"/>
  <c r="G1993" i="5"/>
  <c r="X62" i="5"/>
  <c r="R62" i="5"/>
  <c r="X335" i="5"/>
  <c r="X364" i="5"/>
  <c r="X393" i="5"/>
  <c r="R393" i="5"/>
  <c r="X505" i="5"/>
  <c r="R527" i="5"/>
  <c r="R30" i="5"/>
  <c r="R544" i="5"/>
  <c r="R539" i="5"/>
  <c r="R158" i="5"/>
  <c r="X471" i="5"/>
  <c r="R484" i="5"/>
  <c r="X256" i="5"/>
  <c r="X388" i="5"/>
  <c r="X390" i="5"/>
  <c r="E1976" i="5"/>
  <c r="X1976" i="5" s="1"/>
  <c r="F1976" i="5"/>
  <c r="X629" i="5"/>
  <c r="E1464" i="5"/>
  <c r="X1464" i="5" s="1"/>
  <c r="H1464" i="5"/>
  <c r="G1464" i="5"/>
  <c r="X779" i="5"/>
  <c r="J1062" i="5"/>
  <c r="G1062" i="5"/>
  <c r="F1062" i="5"/>
  <c r="R690" i="5"/>
  <c r="R827" i="5"/>
  <c r="E1337" i="5"/>
  <c r="X1337" i="5" s="1"/>
  <c r="F1337" i="5"/>
  <c r="G1337" i="5"/>
  <c r="R1337" i="5"/>
  <c r="J1337" i="5"/>
  <c r="I1337" i="5"/>
  <c r="R136" i="5"/>
  <c r="R180" i="5"/>
  <c r="R184" i="5"/>
  <c r="X447" i="5"/>
  <c r="R447" i="5"/>
  <c r="X186" i="5"/>
  <c r="R523" i="5"/>
  <c r="X312" i="5"/>
  <c r="R403" i="5"/>
  <c r="X78" i="5"/>
  <c r="X401" i="5"/>
  <c r="X200" i="5"/>
  <c r="R118" i="5"/>
  <c r="R206" i="5"/>
  <c r="R513" i="5"/>
  <c r="X314" i="5"/>
  <c r="R44" i="5"/>
  <c r="R1448" i="5"/>
  <c r="G1448" i="5"/>
  <c r="J1448" i="5"/>
  <c r="F1448" i="5"/>
  <c r="H1067" i="5"/>
  <c r="G1067" i="5"/>
  <c r="H1431" i="5"/>
  <c r="G1431" i="5"/>
  <c r="H2095" i="5"/>
  <c r="R2095" i="5"/>
  <c r="G2095" i="5"/>
  <c r="X457" i="5"/>
  <c r="X506" i="5"/>
  <c r="X500" i="5"/>
  <c r="R398" i="5"/>
  <c r="X494" i="5"/>
  <c r="X193" i="5"/>
  <c r="R193" i="5"/>
  <c r="X228" i="5"/>
  <c r="R477" i="5"/>
  <c r="R545" i="5"/>
  <c r="R511" i="5"/>
  <c r="X640" i="5"/>
  <c r="E1599" i="5"/>
  <c r="X1599" i="5" s="1"/>
  <c r="F1599" i="5"/>
  <c r="H1599" i="5"/>
  <c r="G1599" i="5"/>
  <c r="E1094" i="5"/>
  <c r="X1094" i="5" s="1"/>
  <c r="I1094" i="5"/>
  <c r="F1094" i="5"/>
  <c r="R1880" i="5"/>
  <c r="J1880" i="5"/>
  <c r="X419" i="5"/>
  <c r="R2014" i="5"/>
  <c r="E1219" i="5"/>
  <c r="X1219" i="5" s="1"/>
  <c r="R1219" i="5"/>
  <c r="I1832" i="5"/>
  <c r="E1832" i="5"/>
  <c r="X1832" i="5" s="1"/>
  <c r="E989" i="5"/>
  <c r="X989" i="5" s="1"/>
  <c r="R989" i="5"/>
  <c r="I1339" i="5"/>
  <c r="R1339" i="5"/>
  <c r="H1961" i="5"/>
  <c r="J1961" i="5"/>
  <c r="G1961" i="5"/>
  <c r="J2124" i="5"/>
  <c r="R2124" i="5"/>
  <c r="E1100" i="5"/>
  <c r="X1100" i="5" s="1"/>
  <c r="J1100" i="5"/>
  <c r="H1618" i="5"/>
  <c r="J1618" i="5"/>
  <c r="F1618" i="5"/>
  <c r="G921" i="5"/>
  <c r="J921" i="5"/>
  <c r="J1334" i="5"/>
  <c r="R1334" i="5"/>
  <c r="G1334" i="5"/>
  <c r="E2427" i="5"/>
  <c r="X2427" i="5" s="1"/>
  <c r="F2427" i="5"/>
  <c r="X743" i="5"/>
  <c r="F1995" i="5"/>
  <c r="X225" i="5"/>
  <c r="R422" i="5"/>
  <c r="E2014" i="5"/>
  <c r="X2014" i="5" s="1"/>
  <c r="X42" i="5"/>
  <c r="X40" i="5"/>
  <c r="X414" i="5"/>
  <c r="R297" i="5"/>
  <c r="R1824" i="5"/>
  <c r="J1995" i="5"/>
  <c r="H2236" i="5"/>
  <c r="G1605" i="5"/>
  <c r="G1832" i="5"/>
  <c r="R1629" i="5"/>
  <c r="G1883" i="5"/>
  <c r="G2495" i="5"/>
  <c r="F1883" i="5"/>
  <c r="G1403" i="5"/>
  <c r="G1228" i="5"/>
  <c r="R696" i="5"/>
  <c r="F2124" i="5"/>
  <c r="I1618" i="5"/>
  <c r="R501" i="5"/>
  <c r="E2503" i="5"/>
  <c r="X2503" i="5" s="1"/>
  <c r="F2503" i="5"/>
  <c r="H1331" i="5"/>
  <c r="I1331" i="5"/>
  <c r="F921" i="5"/>
  <c r="E1622" i="5"/>
  <c r="X1622" i="5" s="1"/>
  <c r="J1622" i="5"/>
  <c r="I1622" i="5"/>
  <c r="H929" i="5"/>
  <c r="J929" i="5"/>
  <c r="R622" i="5"/>
  <c r="G1847" i="5"/>
  <c r="F1847" i="5"/>
  <c r="G1032" i="5"/>
  <c r="H1032" i="5"/>
  <c r="G1124" i="5"/>
  <c r="F1124" i="5"/>
  <c r="G1385" i="5"/>
  <c r="R1605" i="5"/>
  <c r="H1605" i="5"/>
  <c r="G1923" i="5"/>
  <c r="R1923" i="5"/>
  <c r="I1006" i="5"/>
  <c r="G1006" i="5"/>
  <c r="X681" i="5"/>
  <c r="E2120" i="5"/>
  <c r="X2120" i="5" s="1"/>
  <c r="I2120" i="5"/>
  <c r="E1353" i="5"/>
  <c r="X1353" i="5" s="1"/>
  <c r="R1353" i="5"/>
  <c r="F1353" i="5"/>
  <c r="E1499" i="5"/>
  <c r="X1499" i="5" s="1"/>
  <c r="I1499" i="5"/>
  <c r="J1499" i="5"/>
  <c r="H1499" i="5"/>
  <c r="F1100" i="5"/>
  <c r="E1618" i="5"/>
  <c r="X1618" i="5" s="1"/>
  <c r="E2153" i="5"/>
  <c r="X2153" i="5" s="1"/>
  <c r="R2153" i="5"/>
  <c r="G2153" i="5"/>
  <c r="H1227" i="5"/>
  <c r="J1227" i="5"/>
  <c r="R1321" i="5"/>
  <c r="AB2324" i="5"/>
  <c r="AB1675" i="5"/>
  <c r="AB961" i="5"/>
  <c r="AB957" i="5"/>
  <c r="AB754" i="5"/>
  <c r="V2227" i="5"/>
  <c r="E2205" i="5"/>
  <c r="X2205" i="5" s="1"/>
  <c r="R2205" i="5"/>
  <c r="V2191" i="5"/>
  <c r="H2191" i="5" s="1"/>
  <c r="V2008" i="5"/>
  <c r="F2008" i="5"/>
  <c r="V2000" i="5"/>
  <c r="F2000" i="5" s="1"/>
  <c r="V1785" i="5"/>
  <c r="I1785" i="5" s="1"/>
  <c r="AB1785" i="5"/>
  <c r="J1626" i="5"/>
  <c r="F1626" i="5"/>
  <c r="G1626" i="5"/>
  <c r="R752" i="5"/>
  <c r="R1250" i="5"/>
  <c r="H1509" i="5"/>
  <c r="AB2443" i="5"/>
  <c r="AB2095" i="5"/>
  <c r="AB2059" i="5"/>
  <c r="AB1915" i="5"/>
  <c r="AB1836" i="5"/>
  <c r="AB824" i="5"/>
  <c r="I2173" i="5"/>
  <c r="AB1734" i="5"/>
  <c r="V1734" i="5"/>
  <c r="J1734" i="5" s="1"/>
  <c r="E1410" i="5"/>
  <c r="X1410" i="5" s="1"/>
  <c r="H1410" i="5"/>
  <c r="V1375" i="5"/>
  <c r="I1375" i="5" s="1"/>
  <c r="AB1375" i="5"/>
  <c r="E1245" i="5"/>
  <c r="X1245" i="5" s="1"/>
  <c r="G1245" i="5"/>
  <c r="V1239" i="5"/>
  <c r="AB1239" i="5"/>
  <c r="F934" i="5"/>
  <c r="E934" i="5"/>
  <c r="X934" i="5" s="1"/>
  <c r="R675" i="5"/>
  <c r="X675" i="5"/>
  <c r="AB1942" i="5"/>
  <c r="AB1928" i="5"/>
  <c r="H2156" i="5"/>
  <c r="E2156" i="5"/>
  <c r="X2156" i="5" s="1"/>
  <c r="V2062" i="5"/>
  <c r="F2062" i="5" s="1"/>
  <c r="E1770" i="5"/>
  <c r="X1770" i="5" s="1"/>
  <c r="F1770" i="5"/>
  <c r="J1770" i="5"/>
  <c r="I1607" i="5"/>
  <c r="G1607" i="5"/>
  <c r="J1607" i="5"/>
  <c r="V1591" i="5"/>
  <c r="AB1591" i="5"/>
  <c r="V1576" i="5"/>
  <c r="AB1576" i="5"/>
  <c r="J1522" i="5"/>
  <c r="G1522" i="5"/>
  <c r="V1513" i="5"/>
  <c r="AB1513" i="5"/>
  <c r="V1507" i="5"/>
  <c r="E1507" i="5"/>
  <c r="X1507" i="5" s="1"/>
  <c r="I1438" i="5"/>
  <c r="F1438" i="5"/>
  <c r="AB2263" i="5"/>
  <c r="AB2062" i="5"/>
  <c r="AB1819" i="5"/>
  <c r="AB1796" i="5"/>
  <c r="AB1445" i="5"/>
  <c r="AB894" i="5"/>
  <c r="AB876" i="5"/>
  <c r="AB2368" i="5"/>
  <c r="E2338" i="5"/>
  <c r="X2338" i="5" s="1"/>
  <c r="F2338" i="5"/>
  <c r="H2338" i="5"/>
  <c r="G2338" i="5"/>
  <c r="F2332" i="5"/>
  <c r="I2332" i="5"/>
  <c r="R2332" i="5"/>
  <c r="AB2305" i="5"/>
  <c r="I2282" i="5"/>
  <c r="AB2232" i="5"/>
  <c r="V2232" i="5"/>
  <c r="J2196" i="5"/>
  <c r="F2196" i="5"/>
  <c r="V2125" i="5"/>
  <c r="R2125" i="5" s="1"/>
  <c r="V1889" i="5"/>
  <c r="F1517" i="5"/>
  <c r="I1517" i="5"/>
  <c r="H1383" i="5"/>
  <c r="I1383" i="5"/>
  <c r="R1383" i="5"/>
  <c r="V1010" i="5"/>
  <c r="E951" i="5"/>
  <c r="X951" i="5" s="1"/>
  <c r="R951" i="5"/>
  <c r="V603" i="5"/>
  <c r="R603" i="5"/>
  <c r="AB603" i="5"/>
  <c r="X578" i="5"/>
  <c r="I2192" i="5"/>
  <c r="E2192" i="5"/>
  <c r="X2192" i="5" s="1"/>
  <c r="AB2292" i="5"/>
  <c r="AB2163" i="5"/>
  <c r="AB2160" i="5"/>
  <c r="AB2023" i="5"/>
  <c r="AB2004" i="5"/>
  <c r="AB1912" i="5"/>
  <c r="AB1875" i="5"/>
  <c r="AB1852" i="5"/>
  <c r="AB1802" i="5"/>
  <c r="AB1620" i="5"/>
  <c r="AB1225" i="5"/>
  <c r="AB1175" i="5"/>
  <c r="AB1149" i="5"/>
  <c r="AB674" i="5"/>
  <c r="AB660" i="5"/>
  <c r="G2273" i="5"/>
  <c r="E2273" i="5"/>
  <c r="X2273" i="5" s="1"/>
  <c r="E2044" i="5"/>
  <c r="X2044" i="5" s="1"/>
  <c r="F2044" i="5"/>
  <c r="H2044" i="5"/>
  <c r="J1958" i="5"/>
  <c r="E1958" i="5"/>
  <c r="X1958" i="5" s="1"/>
  <c r="G1958" i="5"/>
  <c r="E1904" i="5"/>
  <c r="X1904" i="5" s="1"/>
  <c r="G1904" i="5"/>
  <c r="V1297" i="5"/>
  <c r="E1257" i="5"/>
  <c r="X1257" i="5" s="1"/>
  <c r="J1257" i="5"/>
  <c r="V1093" i="5"/>
  <c r="AB1093" i="5"/>
  <c r="E1026" i="5"/>
  <c r="X1026" i="5" s="1"/>
  <c r="I1026" i="5"/>
  <c r="V830" i="5"/>
  <c r="V9" i="5"/>
  <c r="AB9" i="5"/>
  <c r="X911" i="5"/>
  <c r="R911" i="5"/>
  <c r="X876" i="5"/>
  <c r="R876" i="5"/>
  <c r="AB636" i="5"/>
  <c r="AB629" i="5"/>
  <c r="F2272" i="5"/>
  <c r="E2272" i="5"/>
  <c r="X2272" i="5" s="1"/>
  <c r="G2003" i="5"/>
  <c r="AB1619" i="5"/>
  <c r="J2420" i="5"/>
  <c r="AB2381" i="5"/>
  <c r="AB2351" i="5"/>
  <c r="AB2328" i="5"/>
  <c r="AB2317" i="5"/>
  <c r="AB2027" i="5"/>
  <c r="AB2013" i="5"/>
  <c r="AB1902" i="5"/>
  <c r="AB1865" i="5"/>
  <c r="AB1818" i="5"/>
  <c r="AB1791" i="5"/>
  <c r="AB1743" i="5"/>
  <c r="AB1672" i="5"/>
  <c r="AB1668" i="5"/>
  <c r="AB1664" i="5"/>
  <c r="AB1628" i="5"/>
  <c r="AB1580" i="5"/>
  <c r="AB1573" i="5"/>
  <c r="AB1469" i="5"/>
  <c r="AB1444" i="5"/>
  <c r="AB1250" i="5"/>
  <c r="AB1100" i="5"/>
  <c r="AB1048" i="5"/>
  <c r="AB841" i="5"/>
  <c r="AB808" i="5"/>
  <c r="AB787" i="5"/>
  <c r="AB772" i="5"/>
  <c r="AB2296" i="5"/>
  <c r="AB1929" i="5"/>
  <c r="AB124" i="5"/>
  <c r="AB1637" i="5"/>
  <c r="AB1630" i="5"/>
  <c r="AB1623" i="5"/>
  <c r="AB1608" i="5"/>
  <c r="AB1597" i="5"/>
  <c r="AB1586" i="5"/>
  <c r="AB1360" i="5"/>
  <c r="AB1356" i="5"/>
  <c r="AB1352" i="5"/>
  <c r="AB1301" i="5"/>
  <c r="AB1293" i="5"/>
  <c r="AB1205" i="5"/>
  <c r="AB1183" i="5"/>
  <c r="AB1179" i="5"/>
  <c r="AB1172" i="5"/>
  <c r="AB1114" i="5"/>
  <c r="AB1104" i="5"/>
  <c r="AB1085" i="5"/>
  <c r="AB1063" i="5"/>
  <c r="AB1056" i="5"/>
  <c r="AB934" i="5"/>
  <c r="AB918" i="5"/>
  <c r="AB891" i="5"/>
  <c r="AB764" i="5"/>
  <c r="AB736" i="5"/>
  <c r="AB689" i="5"/>
  <c r="AB2114" i="5"/>
  <c r="AB1794" i="5"/>
  <c r="AB178" i="5"/>
  <c r="AB1236" i="5"/>
  <c r="AB504" i="5"/>
  <c r="AB410" i="5"/>
  <c r="AB90" i="5"/>
  <c r="F1319" i="5"/>
  <c r="R1319" i="5"/>
  <c r="G1319" i="5"/>
  <c r="F941" i="5"/>
  <c r="H1849" i="5"/>
  <c r="G1926" i="5"/>
  <c r="G2241" i="5"/>
  <c r="E2241" i="5"/>
  <c r="X2241" i="5" s="1"/>
  <c r="H2241" i="5"/>
  <c r="J2241" i="5"/>
  <c r="F2241" i="5"/>
  <c r="I1193" i="5"/>
  <c r="H914" i="5"/>
  <c r="R914" i="5"/>
  <c r="G914" i="5"/>
  <c r="I914" i="5"/>
  <c r="J1959" i="5"/>
  <c r="H1959" i="5"/>
  <c r="G2397" i="5"/>
  <c r="E2397" i="5"/>
  <c r="X2397" i="5" s="1"/>
  <c r="G2188" i="5"/>
  <c r="E2188" i="5"/>
  <c r="X2188" i="5" s="1"/>
  <c r="J2188" i="5"/>
  <c r="I2188" i="5"/>
  <c r="X526" i="5"/>
  <c r="R526" i="5"/>
  <c r="X247" i="5"/>
  <c r="R247" i="5"/>
  <c r="X221" i="5"/>
  <c r="R221" i="5"/>
  <c r="J1193" i="5"/>
  <c r="H1319" i="5"/>
  <c r="H1346" i="5"/>
  <c r="J1676" i="5"/>
  <c r="J1801" i="5"/>
  <c r="E1152" i="5"/>
  <c r="X1152" i="5" s="1"/>
  <c r="H1152" i="5"/>
  <c r="J1152" i="5"/>
  <c r="R1152" i="5"/>
  <c r="F2034" i="5"/>
  <c r="G2034" i="5"/>
  <c r="I2034" i="5"/>
  <c r="R195" i="5"/>
  <c r="X510" i="5"/>
  <c r="X199" i="5"/>
  <c r="R598" i="5"/>
  <c r="X909" i="5"/>
  <c r="R909" i="5"/>
  <c r="F2368" i="5"/>
  <c r="I2368" i="5"/>
  <c r="R2368" i="5"/>
  <c r="J2368" i="5"/>
  <c r="G2368" i="5"/>
  <c r="H1218" i="5"/>
  <c r="F1218" i="5"/>
  <c r="G1218" i="5"/>
  <c r="J1218" i="5"/>
  <c r="E1218" i="5"/>
  <c r="X1218" i="5" s="1"/>
  <c r="I1218" i="5"/>
  <c r="V2504" i="5"/>
  <c r="G2504" i="5"/>
  <c r="E1959" i="5"/>
  <c r="X1959" i="5" s="1"/>
  <c r="J1926" i="5"/>
  <c r="J1319" i="5"/>
  <c r="R1235" i="5"/>
  <c r="H1551" i="5"/>
  <c r="J1551" i="5"/>
  <c r="J1575" i="5"/>
  <c r="H1575" i="5"/>
  <c r="G1223" i="5"/>
  <c r="H1223" i="5"/>
  <c r="E2089" i="5"/>
  <c r="X2089" i="5" s="1"/>
  <c r="R2089" i="5"/>
  <c r="E1175" i="5"/>
  <c r="X1175" i="5" s="1"/>
  <c r="F1175" i="5"/>
  <c r="E1449" i="5"/>
  <c r="X1449" i="5" s="1"/>
  <c r="F1449" i="5"/>
  <c r="R1486" i="5"/>
  <c r="I1486" i="5"/>
  <c r="E1677" i="5"/>
  <c r="X1677" i="5" s="1"/>
  <c r="I1677" i="5"/>
  <c r="H1677" i="5"/>
  <c r="R566" i="5"/>
  <c r="R510" i="5"/>
  <c r="J1823" i="5"/>
  <c r="E1823" i="5"/>
  <c r="X1823" i="5" s="1"/>
  <c r="E2482" i="5"/>
  <c r="X2482" i="5" s="1"/>
  <c r="G2137" i="5"/>
  <c r="E2137" i="5"/>
  <c r="X2137" i="5" s="1"/>
  <c r="J2137" i="5"/>
  <c r="I2137" i="5"/>
  <c r="H2137" i="5"/>
  <c r="G2426" i="5"/>
  <c r="F2426" i="5"/>
  <c r="I2426" i="5"/>
  <c r="E2426" i="5"/>
  <c r="X2426" i="5" s="1"/>
  <c r="R2426" i="5"/>
  <c r="R1218" i="5"/>
  <c r="X70" i="5"/>
  <c r="X300" i="5"/>
  <c r="R300" i="5"/>
  <c r="X378" i="5"/>
  <c r="R486" i="5"/>
  <c r="F1747" i="5"/>
  <c r="J1747" i="5"/>
  <c r="I1747" i="5"/>
  <c r="R1747" i="5"/>
  <c r="G1747" i="5"/>
  <c r="R590" i="5"/>
  <c r="X609" i="5"/>
  <c r="X657" i="5"/>
  <c r="R657" i="5"/>
  <c r="G1549" i="5"/>
  <c r="F2448" i="5"/>
  <c r="G2448" i="5"/>
  <c r="E2487" i="5"/>
  <c r="X2487" i="5" s="1"/>
  <c r="R504" i="5"/>
  <c r="X282" i="5"/>
  <c r="R282" i="5"/>
  <c r="X113" i="5"/>
  <c r="R113" i="5"/>
  <c r="R514" i="5"/>
  <c r="X427" i="5"/>
  <c r="R427" i="5"/>
  <c r="X138" i="5"/>
  <c r="R52" i="5"/>
  <c r="X52" i="5"/>
  <c r="F1999" i="5"/>
  <c r="E1999" i="5"/>
  <c r="X1999" i="5" s="1"/>
  <c r="G1999" i="5"/>
  <c r="H2448" i="5"/>
  <c r="F1959" i="5"/>
  <c r="J1549" i="5"/>
  <c r="F914" i="5"/>
  <c r="J2169" i="5"/>
  <c r="I2250" i="5"/>
  <c r="E1020" i="5"/>
  <c r="X1020" i="5" s="1"/>
  <c r="F2122" i="5"/>
  <c r="R831" i="5"/>
  <c r="R1279" i="5"/>
  <c r="I1279" i="5"/>
  <c r="F1740" i="5"/>
  <c r="G1740" i="5"/>
  <c r="J2397" i="5"/>
  <c r="E1406" i="5"/>
  <c r="X1406" i="5" s="1"/>
  <c r="F1406" i="5"/>
  <c r="I1406" i="5"/>
  <c r="H1406" i="5"/>
  <c r="R2316" i="5"/>
  <c r="G2316" i="5"/>
  <c r="E2316" i="5"/>
  <c r="X2316" i="5" s="1"/>
  <c r="F2376" i="5"/>
  <c r="R2428" i="5"/>
  <c r="F2428" i="5"/>
  <c r="I2428" i="5"/>
  <c r="G1113" i="5"/>
  <c r="G1144" i="5"/>
  <c r="E1144" i="5"/>
  <c r="X1144" i="5" s="1"/>
  <c r="I1144" i="5"/>
  <c r="J1208" i="5"/>
  <c r="I1208" i="5"/>
  <c r="H1208" i="5"/>
  <c r="I1269" i="5"/>
  <c r="R1269" i="5"/>
  <c r="F1269" i="5"/>
  <c r="I1363" i="5"/>
  <c r="G1363" i="5"/>
  <c r="X116" i="5"/>
  <c r="X68" i="5"/>
  <c r="R392" i="5"/>
  <c r="X392" i="5"/>
  <c r="R337" i="5"/>
  <c r="X196" i="5"/>
  <c r="R196" i="5"/>
  <c r="X566" i="5"/>
  <c r="X356" i="5"/>
  <c r="R12" i="5"/>
  <c r="F2216" i="5"/>
  <c r="H2216" i="5"/>
  <c r="G1528" i="5"/>
  <c r="F1528" i="5"/>
  <c r="I1528" i="5"/>
  <c r="E1528" i="5"/>
  <c r="X1528" i="5" s="1"/>
  <c r="J1528" i="5"/>
  <c r="R1528" i="5"/>
  <c r="H1528" i="5"/>
  <c r="E1771" i="5"/>
  <c r="X1771" i="5" s="1"/>
  <c r="J1771" i="5"/>
  <c r="F1771" i="5"/>
  <c r="I1771" i="5"/>
  <c r="H1771" i="5"/>
  <c r="J2049" i="5"/>
  <c r="H2049" i="5"/>
  <c r="R2049" i="5"/>
  <c r="I2049" i="5"/>
  <c r="F2049" i="5"/>
  <c r="E2049" i="5"/>
  <c r="X2049" i="5" s="1"/>
  <c r="R692" i="5"/>
  <c r="X692" i="5"/>
  <c r="H933" i="5"/>
  <c r="F933" i="5"/>
  <c r="I933" i="5"/>
  <c r="R933" i="5"/>
  <c r="E933" i="5"/>
  <c r="X933" i="5" s="1"/>
  <c r="R2296" i="5"/>
  <c r="F2296" i="5"/>
  <c r="J906" i="5"/>
  <c r="T906" i="5" s="1"/>
  <c r="X906" i="5"/>
  <c r="E1190" i="5"/>
  <c r="X1190" i="5" s="1"/>
  <c r="G1190" i="5"/>
  <c r="R1190" i="5"/>
  <c r="F1190" i="5"/>
  <c r="J1571" i="5"/>
  <c r="F1571" i="5"/>
  <c r="I1571" i="5"/>
  <c r="E1571" i="5"/>
  <c r="X1571" i="5" s="1"/>
  <c r="J1406" i="5"/>
  <c r="R2448" i="5"/>
  <c r="J1279" i="5"/>
  <c r="I1349" i="5"/>
  <c r="F1193" i="5"/>
  <c r="H941" i="5"/>
  <c r="X831" i="5"/>
  <c r="I2365" i="5"/>
  <c r="R1549" i="5"/>
  <c r="J914" i="5"/>
  <c r="F1144" i="5"/>
  <c r="E1113" i="5"/>
  <c r="X1113" i="5" s="1"/>
  <c r="G1269" i="5"/>
  <c r="G1208" i="5"/>
  <c r="R1363" i="5"/>
  <c r="I2241" i="5"/>
  <c r="J2250" i="5"/>
  <c r="J2428" i="5"/>
  <c r="R1449" i="5"/>
  <c r="R1926" i="5"/>
  <c r="F1676" i="5"/>
  <c r="E914" i="5"/>
  <c r="X914" i="5" s="1"/>
  <c r="I1319" i="5"/>
  <c r="F1551" i="5"/>
  <c r="R2188" i="5"/>
  <c r="J2034" i="5"/>
  <c r="G1152" i="5"/>
  <c r="H1269" i="5"/>
  <c r="R1208" i="5"/>
  <c r="F1363" i="5"/>
  <c r="J915" i="5"/>
  <c r="H915" i="5"/>
  <c r="I915" i="5"/>
  <c r="H1144" i="5"/>
  <c r="J1430" i="5"/>
  <c r="H1430" i="5"/>
  <c r="I2239" i="5"/>
  <c r="R2239" i="5"/>
  <c r="E2355" i="5"/>
  <c r="X2355" i="5" s="1"/>
  <c r="G933" i="5"/>
  <c r="G1023" i="5"/>
  <c r="E1023" i="5"/>
  <c r="X1023" i="5" s="1"/>
  <c r="J1023" i="5"/>
  <c r="F1023" i="5"/>
  <c r="E1167" i="5"/>
  <c r="X1167" i="5" s="1"/>
  <c r="H1167" i="5"/>
  <c r="R1167" i="5"/>
  <c r="J1491" i="5"/>
  <c r="R1491" i="5"/>
  <c r="I1796" i="5"/>
  <c r="I2024" i="5"/>
  <c r="R2186" i="5"/>
  <c r="J2400" i="5"/>
  <c r="G1959" i="5"/>
  <c r="J2109" i="5"/>
  <c r="R2109" i="5"/>
  <c r="H2109" i="5"/>
  <c r="G2098" i="5"/>
  <c r="F2425" i="5"/>
  <c r="I2425" i="5"/>
  <c r="G2425" i="5"/>
  <c r="H2368" i="5"/>
  <c r="G1710" i="5"/>
  <c r="R1984" i="5"/>
  <c r="E1984" i="5"/>
  <c r="X1984" i="5" s="1"/>
  <c r="I2296" i="5"/>
  <c r="X202" i="5"/>
  <c r="R202" i="5"/>
  <c r="R1571" i="5"/>
  <c r="H1190" i="5"/>
  <c r="R498" i="5"/>
  <c r="X123" i="5"/>
  <c r="X227" i="5"/>
  <c r="X132" i="5"/>
  <c r="R132" i="5"/>
  <c r="R173" i="5"/>
  <c r="X173" i="5"/>
  <c r="X165" i="5"/>
  <c r="R165" i="5"/>
  <c r="X391" i="5"/>
  <c r="R391" i="5"/>
  <c r="X595" i="5"/>
  <c r="J1215" i="5"/>
  <c r="I1215" i="5"/>
  <c r="G1215" i="5"/>
  <c r="R1215" i="5"/>
  <c r="H1215" i="5"/>
  <c r="F1215" i="5"/>
  <c r="F2310" i="5"/>
  <c r="I2310" i="5"/>
  <c r="G2310" i="5"/>
  <c r="G2090" i="5"/>
  <c r="I2090" i="5"/>
  <c r="R2090" i="5"/>
  <c r="H2090" i="5"/>
  <c r="X232" i="5"/>
  <c r="R232" i="5"/>
  <c r="X478" i="5"/>
  <c r="X14" i="5"/>
  <c r="X161" i="5"/>
  <c r="R405" i="5"/>
  <c r="X405" i="5"/>
  <c r="X480" i="5"/>
  <c r="X211" i="5"/>
  <c r="X251" i="5"/>
  <c r="X32" i="5"/>
  <c r="X399" i="5"/>
  <c r="E2230" i="5"/>
  <c r="X2230" i="5" s="1"/>
  <c r="R2230" i="5"/>
  <c r="J2230" i="5"/>
  <c r="G2230" i="5"/>
  <c r="J1157" i="5"/>
  <c r="I1157" i="5"/>
  <c r="G1157" i="5"/>
  <c r="F1157" i="5"/>
  <c r="R1157" i="5"/>
  <c r="H1157" i="5"/>
  <c r="E2114" i="5"/>
  <c r="X2114" i="5" s="1"/>
  <c r="H2114" i="5"/>
  <c r="G2114" i="5"/>
  <c r="I2114" i="5"/>
  <c r="J2114" i="5"/>
  <c r="R2114" i="5"/>
  <c r="R587" i="5"/>
  <c r="X680" i="5"/>
  <c r="J1945" i="5"/>
  <c r="G1945" i="5"/>
  <c r="H1945" i="5"/>
  <c r="R1292" i="5"/>
  <c r="I1292" i="5"/>
  <c r="H1292" i="5"/>
  <c r="F1292" i="5"/>
  <c r="E1292" i="5"/>
  <c r="X1292" i="5" s="1"/>
  <c r="F1553" i="5"/>
  <c r="R1553" i="5"/>
  <c r="H1553" i="5"/>
  <c r="G1553" i="5"/>
  <c r="J1553" i="5"/>
  <c r="X790" i="5"/>
  <c r="J1092" i="5"/>
  <c r="I2183" i="5"/>
  <c r="J2183" i="5"/>
  <c r="R32" i="5"/>
  <c r="R22" i="5"/>
  <c r="R261" i="5"/>
  <c r="R313" i="5"/>
  <c r="X82" i="5"/>
  <c r="R82" i="5"/>
  <c r="X219" i="5"/>
  <c r="X292" i="5"/>
  <c r="R292" i="5"/>
  <c r="X94" i="5"/>
  <c r="R94" i="5"/>
  <c r="R269" i="5"/>
  <c r="X416" i="5"/>
  <c r="X429" i="5"/>
  <c r="X141" i="5"/>
  <c r="X36" i="5"/>
  <c r="R36" i="5"/>
  <c r="R171" i="5"/>
  <c r="X250" i="5"/>
  <c r="R250" i="5"/>
  <c r="X417" i="5"/>
  <c r="X285" i="5"/>
  <c r="X280" i="5"/>
  <c r="X182" i="5"/>
  <c r="R182" i="5"/>
  <c r="X345" i="5"/>
  <c r="H2025" i="5"/>
  <c r="I2025" i="5"/>
  <c r="J2025" i="5"/>
  <c r="E2149" i="5"/>
  <c r="X2149" i="5" s="1"/>
  <c r="R2149" i="5"/>
  <c r="X159" i="5"/>
  <c r="X233" i="5"/>
  <c r="X34" i="5"/>
  <c r="X418" i="5"/>
  <c r="X539" i="5"/>
  <c r="X262" i="5"/>
  <c r="X158" i="5"/>
  <c r="X203" i="5"/>
  <c r="R212" i="5"/>
  <c r="X381" i="5"/>
  <c r="X354" i="5"/>
  <c r="R465" i="5"/>
  <c r="X465" i="5"/>
  <c r="I1991" i="5"/>
  <c r="F1991" i="5"/>
  <c r="H1991" i="5"/>
  <c r="G2478" i="5"/>
  <c r="F2478" i="5"/>
  <c r="R2478" i="5"/>
  <c r="I1690" i="5"/>
  <c r="F1690" i="5"/>
  <c r="E1780" i="5"/>
  <c r="X1780" i="5" s="1"/>
  <c r="J1780" i="5"/>
  <c r="E1910" i="5"/>
  <c r="X1910" i="5" s="1"/>
  <c r="I1910" i="5"/>
  <c r="R1755" i="5"/>
  <c r="J1755" i="5"/>
  <c r="G1755" i="5"/>
  <c r="X76" i="5"/>
  <c r="X407" i="5"/>
  <c r="X362" i="5"/>
  <c r="X322" i="5"/>
  <c r="X398" i="5"/>
  <c r="X445" i="5"/>
  <c r="R445" i="5"/>
  <c r="X100" i="5"/>
  <c r="R157" i="5"/>
  <c r="X277" i="5"/>
  <c r="X299" i="5"/>
  <c r="R299" i="5"/>
  <c r="X139" i="5"/>
  <c r="X162" i="5"/>
  <c r="X325" i="5"/>
  <c r="R325" i="5"/>
  <c r="X210" i="5"/>
  <c r="R210" i="5"/>
  <c r="X549" i="5"/>
  <c r="X365" i="5"/>
  <c r="X367" i="5"/>
  <c r="X518" i="5"/>
  <c r="R551" i="5"/>
  <c r="X467" i="5"/>
  <c r="X243" i="5"/>
  <c r="X329" i="5"/>
  <c r="J1821" i="5"/>
  <c r="G1821" i="5"/>
  <c r="X676" i="5"/>
  <c r="R676" i="5"/>
  <c r="E1087" i="5"/>
  <c r="X1087" i="5" s="1"/>
  <c r="I1087" i="5"/>
  <c r="H1087" i="5"/>
  <c r="J1343" i="5"/>
  <c r="H1343" i="5"/>
  <c r="F1343" i="5"/>
  <c r="I1381" i="5"/>
  <c r="H1381" i="5"/>
  <c r="R1381" i="5"/>
  <c r="J1381" i="5"/>
  <c r="E1508" i="5"/>
  <c r="X1508" i="5" s="1"/>
  <c r="I1523" i="5"/>
  <c r="G1523" i="5"/>
  <c r="J1523" i="5"/>
  <c r="R1523" i="5"/>
  <c r="E1834" i="5"/>
  <c r="X1834" i="5" s="1"/>
  <c r="G1834" i="5"/>
  <c r="X731" i="5"/>
  <c r="R888" i="5"/>
  <c r="H1105" i="5"/>
  <c r="G1105" i="5"/>
  <c r="H2023" i="5"/>
  <c r="G2023" i="5"/>
  <c r="V1748" i="5"/>
  <c r="G1748" i="5" s="1"/>
  <c r="I1312" i="5"/>
  <c r="G1312" i="5"/>
  <c r="J1312" i="5"/>
  <c r="H1312" i="5"/>
  <c r="R1312" i="5"/>
  <c r="J1114" i="5"/>
  <c r="I1114" i="5"/>
  <c r="G1114" i="5"/>
  <c r="H1114" i="5"/>
  <c r="F1114" i="5"/>
  <c r="AB1097" i="5"/>
  <c r="V1097" i="5"/>
  <c r="E1097" i="5" s="1"/>
  <c r="X1097" i="5" s="1"/>
  <c r="G1097" i="5"/>
  <c r="E1068" i="5"/>
  <c r="X1068" i="5" s="1"/>
  <c r="I1068" i="5"/>
  <c r="G1068" i="5"/>
  <c r="R1068" i="5"/>
  <c r="V1025" i="5"/>
  <c r="F1025" i="5" s="1"/>
  <c r="I1018" i="5"/>
  <c r="H1018" i="5"/>
  <c r="G1018" i="5"/>
  <c r="V727" i="5"/>
  <c r="AB727" i="5"/>
  <c r="V722" i="5"/>
  <c r="R722" i="5" s="1"/>
  <c r="V684" i="5"/>
  <c r="AB680" i="5"/>
  <c r="X591" i="5"/>
  <c r="R591" i="5"/>
  <c r="E2286" i="5"/>
  <c r="X2286" i="5" s="1"/>
  <c r="F2022" i="5"/>
  <c r="R2022" i="5"/>
  <c r="R1067" i="5"/>
  <c r="J1067" i="5"/>
  <c r="X656" i="5"/>
  <c r="X747" i="5"/>
  <c r="R747" i="5"/>
  <c r="X797" i="5"/>
  <c r="R797" i="5"/>
  <c r="E1057" i="5"/>
  <c r="X1057" i="5" s="1"/>
  <c r="F1057" i="5"/>
  <c r="G1057" i="5"/>
  <c r="H1057" i="5"/>
  <c r="R1927" i="5"/>
  <c r="J1927" i="5"/>
  <c r="F1927" i="5"/>
  <c r="I1231" i="5"/>
  <c r="F1231" i="5"/>
  <c r="H1231" i="5"/>
  <c r="G1231" i="5"/>
  <c r="I1564" i="5"/>
  <c r="R1564" i="5"/>
  <c r="I1069" i="5"/>
  <c r="E1069" i="5"/>
  <c r="X1069" i="5" s="1"/>
  <c r="J1106" i="5"/>
  <c r="E1106" i="5"/>
  <c r="X1106" i="5" s="1"/>
  <c r="H2007" i="5"/>
  <c r="E2007" i="5"/>
  <c r="X2007" i="5" s="1"/>
  <c r="F1627" i="5"/>
  <c r="I1627" i="5"/>
  <c r="H1627" i="5"/>
  <c r="J1627" i="5"/>
  <c r="E2093" i="5"/>
  <c r="X2093" i="5" s="1"/>
  <c r="E1603" i="5"/>
  <c r="X1603" i="5" s="1"/>
  <c r="R1603" i="5"/>
  <c r="H1603" i="5"/>
  <c r="R2032" i="5"/>
  <c r="I2032" i="5"/>
  <c r="G2032" i="5"/>
  <c r="J2032" i="5"/>
  <c r="E1320" i="5"/>
  <c r="X1320" i="5" s="1"/>
  <c r="R1320" i="5"/>
  <c r="I1320" i="5"/>
  <c r="J1320" i="5"/>
  <c r="G1404" i="5"/>
  <c r="H1404" i="5"/>
  <c r="J1404" i="5"/>
  <c r="I1404" i="5"/>
  <c r="R858" i="5"/>
  <c r="G930" i="5"/>
  <c r="E930" i="5"/>
  <c r="X930" i="5" s="1"/>
  <c r="F930" i="5"/>
  <c r="J930" i="5"/>
  <c r="H930" i="5"/>
  <c r="AB1748" i="5"/>
  <c r="V2256" i="5"/>
  <c r="R2256" i="5"/>
  <c r="AB2256" i="5"/>
  <c r="R2252" i="5"/>
  <c r="I2252" i="5"/>
  <c r="R2247" i="5"/>
  <c r="G2247" i="5"/>
  <c r="J2247" i="5"/>
  <c r="V2229" i="5"/>
  <c r="AB2229" i="5"/>
  <c r="H2215" i="5"/>
  <c r="J2215" i="5"/>
  <c r="R2215" i="5"/>
  <c r="X295" i="5"/>
  <c r="R295" i="5"/>
  <c r="X155" i="5"/>
  <c r="X230" i="5"/>
  <c r="X451" i="5"/>
  <c r="R346" i="5"/>
  <c r="X346" i="5"/>
  <c r="X234" i="5"/>
  <c r="X206" i="5"/>
  <c r="X487" i="5"/>
  <c r="X343" i="5"/>
  <c r="X396" i="5"/>
  <c r="X318" i="5"/>
  <c r="R318" i="5"/>
  <c r="X473" i="5"/>
  <c r="X499" i="5"/>
  <c r="R499" i="5"/>
  <c r="X183" i="5"/>
  <c r="X104" i="5"/>
  <c r="X172" i="5"/>
  <c r="R117" i="5"/>
  <c r="X117" i="5"/>
  <c r="X511" i="5"/>
  <c r="H2022" i="5"/>
  <c r="I1927" i="5"/>
  <c r="R1761" i="5"/>
  <c r="H1296" i="5"/>
  <c r="G1320" i="5"/>
  <c r="G1830" i="5"/>
  <c r="E1830" i="5"/>
  <c r="X1830" i="5" s="1"/>
  <c r="F1830" i="5"/>
  <c r="I2174" i="5"/>
  <c r="J2174" i="5"/>
  <c r="R2474" i="5"/>
  <c r="H2474" i="5"/>
  <c r="E1050" i="5"/>
  <c r="X1050" i="5" s="1"/>
  <c r="J1050" i="5"/>
  <c r="X801" i="5"/>
  <c r="R801" i="5"/>
  <c r="J1444" i="5"/>
  <c r="F1444" i="5"/>
  <c r="G1444" i="5"/>
  <c r="G1981" i="5"/>
  <c r="E1981" i="5"/>
  <c r="X1981" i="5" s="1"/>
  <c r="F1981" i="5"/>
  <c r="H1981" i="5"/>
  <c r="G2236" i="5"/>
  <c r="F2236" i="5"/>
  <c r="R2236" i="5"/>
  <c r="G1788" i="5"/>
  <c r="E1788" i="5"/>
  <c r="X1788" i="5" s="1"/>
  <c r="J1788" i="5"/>
  <c r="I1788" i="5"/>
  <c r="X806" i="5"/>
  <c r="F1002" i="5"/>
  <c r="E1002" i="5"/>
  <c r="X1002" i="5" s="1"/>
  <c r="H1002" i="5"/>
  <c r="G1041" i="5"/>
  <c r="J1041" i="5"/>
  <c r="E1041" i="5"/>
  <c r="X1041" i="5" s="1"/>
  <c r="H1041" i="5"/>
  <c r="H2170" i="5"/>
  <c r="R2170" i="5"/>
  <c r="X713" i="5"/>
  <c r="X742" i="5"/>
  <c r="R742" i="5"/>
  <c r="H1289" i="5"/>
  <c r="F1420" i="5"/>
  <c r="I1420" i="5"/>
  <c r="J1744" i="5"/>
  <c r="H1744" i="5"/>
  <c r="E1744" i="5"/>
  <c r="X1744" i="5" s="1"/>
  <c r="F1744" i="5"/>
  <c r="R1744" i="5"/>
  <c r="I1744" i="5"/>
  <c r="H2143" i="5"/>
  <c r="R2143" i="5"/>
  <c r="E1852" i="5"/>
  <c r="X1852" i="5" s="1"/>
  <c r="H1852" i="5"/>
  <c r="J1852" i="5"/>
  <c r="R1852" i="5"/>
  <c r="G1852" i="5"/>
  <c r="F1852" i="5"/>
  <c r="I2410" i="5"/>
  <c r="J2410" i="5"/>
  <c r="V2497" i="5"/>
  <c r="I2497" i="5" s="1"/>
  <c r="AB2497" i="5"/>
  <c r="H2432" i="5"/>
  <c r="G2432" i="5"/>
  <c r="J2430" i="5"/>
  <c r="E2430" i="5"/>
  <c r="X2430" i="5" s="1"/>
  <c r="F2430" i="5"/>
  <c r="V2389" i="5"/>
  <c r="I2389" i="5" s="1"/>
  <c r="H2386" i="5"/>
  <c r="R2386" i="5"/>
  <c r="V2382" i="5"/>
  <c r="R2382" i="5" s="1"/>
  <c r="J2372" i="5"/>
  <c r="F2372" i="5"/>
  <c r="V2337" i="5"/>
  <c r="G2337" i="5"/>
  <c r="E2321" i="5"/>
  <c r="X2321" i="5" s="1"/>
  <c r="J2321" i="5"/>
  <c r="R2321" i="5"/>
  <c r="V2315" i="5"/>
  <c r="E2309" i="5"/>
  <c r="X2309" i="5" s="1"/>
  <c r="F2309" i="5"/>
  <c r="R2309" i="5"/>
  <c r="J2309" i="5"/>
  <c r="H2309" i="5"/>
  <c r="F2306" i="5"/>
  <c r="R2306" i="5"/>
  <c r="V2303" i="5"/>
  <c r="R2303" i="5" s="1"/>
  <c r="AB2303" i="5"/>
  <c r="V2284" i="5"/>
  <c r="V2270" i="5"/>
  <c r="I2270" i="5"/>
  <c r="AB2270" i="5"/>
  <c r="V2268" i="5"/>
  <c r="J2268" i="5" s="1"/>
  <c r="H2261" i="5"/>
  <c r="G2261" i="5"/>
  <c r="R2258" i="5"/>
  <c r="I2258" i="5"/>
  <c r="J2258" i="5"/>
  <c r="V1746" i="5"/>
  <c r="F1746" i="5" s="1"/>
  <c r="E1108" i="5"/>
  <c r="X1108" i="5" s="1"/>
  <c r="G1108" i="5"/>
  <c r="F1728" i="5"/>
  <c r="E1728" i="5"/>
  <c r="X1728" i="5" s="1"/>
  <c r="I1728" i="5"/>
  <c r="I2105" i="5"/>
  <c r="H1580" i="5"/>
  <c r="E1580" i="5"/>
  <c r="X1580" i="5" s="1"/>
  <c r="J1580" i="5"/>
  <c r="G1580" i="5"/>
  <c r="I1580" i="5"/>
  <c r="J1495" i="5"/>
  <c r="H1495" i="5"/>
  <c r="R1527" i="5"/>
  <c r="R1035" i="5"/>
  <c r="G1035" i="5"/>
  <c r="R1236" i="5"/>
  <c r="G1236" i="5"/>
  <c r="H1236" i="5"/>
  <c r="X734" i="5"/>
  <c r="R734" i="5"/>
  <c r="I1532" i="5"/>
  <c r="J1532" i="5"/>
  <c r="H1053" i="5"/>
  <c r="I1053" i="5"/>
  <c r="R891" i="5"/>
  <c r="E1049" i="5"/>
  <c r="X1049" i="5" s="1"/>
  <c r="H1049" i="5"/>
  <c r="F1049" i="5"/>
  <c r="J1049" i="5"/>
  <c r="E1815" i="5"/>
  <c r="X1815" i="5" s="1"/>
  <c r="F1815" i="5"/>
  <c r="V2242" i="5"/>
  <c r="G2242" i="5" s="1"/>
  <c r="AB2242" i="5"/>
  <c r="R2213" i="5"/>
  <c r="G2213" i="5"/>
  <c r="J2210" i="5"/>
  <c r="R2210" i="5"/>
  <c r="V2201" i="5"/>
  <c r="AB2201" i="5"/>
  <c r="AB2193" i="5"/>
  <c r="V2193" i="5"/>
  <c r="G2193" i="5" s="1"/>
  <c r="V2002" i="5"/>
  <c r="I2002" i="5" s="1"/>
  <c r="AB2002" i="5"/>
  <c r="E1998" i="5"/>
  <c r="X1998" i="5" s="1"/>
  <c r="R1998" i="5"/>
  <c r="J1998" i="5"/>
  <c r="I1998" i="5"/>
  <c r="E2053" i="5"/>
  <c r="X2053" i="5" s="1"/>
  <c r="F2053" i="5"/>
  <c r="E1855" i="5"/>
  <c r="X1855" i="5" s="1"/>
  <c r="H1855" i="5"/>
  <c r="F1855" i="5"/>
  <c r="X696" i="5"/>
  <c r="E959" i="5"/>
  <c r="X959" i="5" s="1"/>
  <c r="R959" i="5"/>
  <c r="F1247" i="5"/>
  <c r="I1247" i="5"/>
  <c r="F2004" i="5"/>
  <c r="G2004" i="5"/>
  <c r="J1540" i="5"/>
  <c r="E1540" i="5"/>
  <c r="X1540" i="5" s="1"/>
  <c r="F1540" i="5"/>
  <c r="H1885" i="5"/>
  <c r="G1885" i="5"/>
  <c r="R1885" i="5"/>
  <c r="G1205" i="5"/>
  <c r="I1205" i="5"/>
  <c r="X655" i="5"/>
  <c r="R655" i="5"/>
  <c r="X630" i="5"/>
  <c r="I1294" i="5"/>
  <c r="H1294" i="5"/>
  <c r="E923" i="5"/>
  <c r="X923" i="5" s="1"/>
  <c r="H923" i="5"/>
  <c r="F923" i="5"/>
  <c r="V2111" i="5"/>
  <c r="J2111" i="5" s="1"/>
  <c r="AB2111" i="5"/>
  <c r="E2070" i="5"/>
  <c r="X2070" i="5" s="1"/>
  <c r="I2070" i="5"/>
  <c r="F2070" i="5"/>
  <c r="V2036" i="5"/>
  <c r="R2036" i="5" s="1"/>
  <c r="G2036" i="5"/>
  <c r="V2029" i="5"/>
  <c r="F2029" i="5" s="1"/>
  <c r="AB2029" i="5"/>
  <c r="E2018" i="5"/>
  <c r="X2018" i="5" s="1"/>
  <c r="J2018" i="5"/>
  <c r="V1996" i="5"/>
  <c r="I1980" i="5"/>
  <c r="F1980" i="5"/>
  <c r="V1970" i="5"/>
  <c r="F1970" i="5" s="1"/>
  <c r="AB1970" i="5"/>
  <c r="H1966" i="5"/>
  <c r="E1966" i="5"/>
  <c r="X1966" i="5" s="1"/>
  <c r="R1966" i="5"/>
  <c r="G1966" i="5"/>
  <c r="E1951" i="5"/>
  <c r="X1951" i="5" s="1"/>
  <c r="I1951" i="5"/>
  <c r="V1828" i="5"/>
  <c r="F1828" i="5" s="1"/>
  <c r="AB1828" i="5"/>
  <c r="E1811" i="5"/>
  <c r="X1811" i="5" s="1"/>
  <c r="H1811" i="5"/>
  <c r="E1808" i="5"/>
  <c r="X1808" i="5" s="1"/>
  <c r="I1808" i="5"/>
  <c r="J1808" i="5"/>
  <c r="V1741" i="5"/>
  <c r="R1741" i="5" s="1"/>
  <c r="X205" i="5"/>
  <c r="X331" i="5"/>
  <c r="X545" i="5"/>
  <c r="R236" i="5"/>
  <c r="X44" i="5"/>
  <c r="X310" i="5"/>
  <c r="X268" i="5"/>
  <c r="R187" i="5"/>
  <c r="R517" i="5"/>
  <c r="I1124" i="5"/>
  <c r="I1629" i="5"/>
  <c r="J2421" i="5"/>
  <c r="F1832" i="5"/>
  <c r="J1883" i="5"/>
  <c r="J1006" i="5"/>
  <c r="J2156" i="5"/>
  <c r="R1850" i="5"/>
  <c r="R2070" i="5"/>
  <c r="G2119" i="5"/>
  <c r="AB2036" i="5"/>
  <c r="H1372" i="5"/>
  <c r="I1901" i="5"/>
  <c r="E1901" i="5"/>
  <c r="X1901" i="5" s="1"/>
  <c r="H1951" i="5"/>
  <c r="X826" i="5"/>
  <c r="J1862" i="5"/>
  <c r="R1862" i="5"/>
  <c r="E2046" i="5"/>
  <c r="X2046" i="5" s="1"/>
  <c r="F2046" i="5"/>
  <c r="J2214" i="5"/>
  <c r="I2214" i="5"/>
  <c r="G1227" i="5"/>
  <c r="I1227" i="5"/>
  <c r="E1227" i="5"/>
  <c r="X1227" i="5" s="1"/>
  <c r="X889" i="5"/>
  <c r="E985" i="5"/>
  <c r="X985" i="5" s="1"/>
  <c r="R985" i="5"/>
  <c r="E2393" i="5"/>
  <c r="X2393" i="5" s="1"/>
  <c r="R2393" i="5"/>
  <c r="E1469" i="5"/>
  <c r="X1469" i="5" s="1"/>
  <c r="J1469" i="5"/>
  <c r="H1469" i="5"/>
  <c r="E996" i="5"/>
  <c r="X996" i="5" s="1"/>
  <c r="J996" i="5"/>
  <c r="AB2268" i="5"/>
  <c r="AB2105" i="5"/>
  <c r="AB1025" i="5"/>
  <c r="AB2490" i="5"/>
  <c r="V2490" i="5"/>
  <c r="E2356" i="5"/>
  <c r="X2356" i="5" s="1"/>
  <c r="V2300" i="5"/>
  <c r="R2300" i="5" s="1"/>
  <c r="V2291" i="5"/>
  <c r="G2291" i="5" s="1"/>
  <c r="V2259" i="5"/>
  <c r="E2259" i="5" s="1"/>
  <c r="X2259" i="5" s="1"/>
  <c r="AB2259" i="5"/>
  <c r="V2253" i="5"/>
  <c r="H2253" i="5" s="1"/>
  <c r="V2235" i="5"/>
  <c r="G2235" i="5" s="1"/>
  <c r="V2129" i="5"/>
  <c r="F2117" i="5"/>
  <c r="H2117" i="5"/>
  <c r="V2074" i="5"/>
  <c r="R2074" i="5" s="1"/>
  <c r="AB2074" i="5"/>
  <c r="F2071" i="5"/>
  <c r="I2071" i="5"/>
  <c r="F2055" i="5"/>
  <c r="J2055" i="5"/>
  <c r="V2031" i="5"/>
  <c r="J2031" i="5" s="1"/>
  <c r="AB2031" i="5"/>
  <c r="I1946" i="5"/>
  <c r="F1946" i="5"/>
  <c r="I1943" i="5"/>
  <c r="R1943" i="5"/>
  <c r="V1937" i="5"/>
  <c r="V1856" i="5"/>
  <c r="E1856" i="5" s="1"/>
  <c r="X1856" i="5" s="1"/>
  <c r="E1800" i="5"/>
  <c r="X1800" i="5" s="1"/>
  <c r="H1800" i="5"/>
  <c r="G1800" i="5"/>
  <c r="F1800" i="5"/>
  <c r="AB1797" i="5"/>
  <c r="V1797" i="5"/>
  <c r="J1781" i="5"/>
  <c r="R1781" i="5"/>
  <c r="V1774" i="5"/>
  <c r="F1774" i="5" s="1"/>
  <c r="AB1774" i="5"/>
  <c r="R1763" i="5"/>
  <c r="F1763" i="5"/>
  <c r="F1753" i="5"/>
  <c r="G1753" i="5"/>
  <c r="R1753" i="5"/>
  <c r="E1745" i="5"/>
  <c r="X1745" i="5" s="1"/>
  <c r="R1745" i="5"/>
  <c r="G1745" i="5"/>
  <c r="F1745" i="5"/>
  <c r="I1745" i="5"/>
  <c r="J1742" i="5"/>
  <c r="I1742" i="5"/>
  <c r="G1742" i="5"/>
  <c r="H1064" i="5"/>
  <c r="G1064" i="5"/>
  <c r="E1421" i="5"/>
  <c r="X1421" i="5" s="1"/>
  <c r="J1421" i="5"/>
  <c r="E1686" i="5"/>
  <c r="X1686" i="5" s="1"/>
  <c r="H1686" i="5"/>
  <c r="I1686" i="5"/>
  <c r="E1950" i="5"/>
  <c r="X1950" i="5" s="1"/>
  <c r="F1950" i="5"/>
  <c r="E1131" i="5"/>
  <c r="X1131" i="5" s="1"/>
  <c r="I1131" i="5"/>
  <c r="E2499" i="5"/>
  <c r="X2499" i="5" s="1"/>
  <c r="F2499" i="5"/>
  <c r="E1631" i="5"/>
  <c r="X1631" i="5" s="1"/>
  <c r="G1631" i="5"/>
  <c r="F1666" i="5"/>
  <c r="G1666" i="5"/>
  <c r="G2246" i="5"/>
  <c r="R2246" i="5"/>
  <c r="J2246" i="5"/>
  <c r="E958" i="5"/>
  <c r="X958" i="5" s="1"/>
  <c r="E1086" i="5"/>
  <c r="X1086" i="5" s="1"/>
  <c r="H1086" i="5"/>
  <c r="J2141" i="5"/>
  <c r="I2141" i="5"/>
  <c r="R960" i="5"/>
  <c r="G960" i="5"/>
  <c r="E1038" i="5"/>
  <c r="X1038" i="5" s="1"/>
  <c r="I1038" i="5"/>
  <c r="F1038" i="5"/>
  <c r="E1573" i="5"/>
  <c r="X1573" i="5" s="1"/>
  <c r="R1573" i="5"/>
  <c r="J1915" i="5"/>
  <c r="AB1946" i="5"/>
  <c r="AB1943" i="5"/>
  <c r="AB1765" i="5"/>
  <c r="AB722" i="5"/>
  <c r="V2488" i="5"/>
  <c r="R2488" i="5" s="1"/>
  <c r="V2470" i="5"/>
  <c r="I2470" i="5" s="1"/>
  <c r="AB2470" i="5"/>
  <c r="V2371" i="5"/>
  <c r="AB2371" i="5"/>
  <c r="V2361" i="5"/>
  <c r="R2361" i="5"/>
  <c r="AB2361" i="5"/>
  <c r="V2293" i="5"/>
  <c r="E2293" i="5" s="1"/>
  <c r="X2293" i="5" s="1"/>
  <c r="AB2293" i="5"/>
  <c r="F2181" i="5"/>
  <c r="E2181" i="5"/>
  <c r="X2181" i="5" s="1"/>
  <c r="R2181" i="5"/>
  <c r="H2181" i="5"/>
  <c r="H2166" i="5"/>
  <c r="R2166" i="5"/>
  <c r="V1906" i="5"/>
  <c r="E1906" i="5" s="1"/>
  <c r="X1906" i="5" s="1"/>
  <c r="V1886" i="5"/>
  <c r="F1886" i="5" s="1"/>
  <c r="E1878" i="5"/>
  <c r="X1878" i="5" s="1"/>
  <c r="F1878" i="5"/>
  <c r="R1878" i="5"/>
  <c r="E1869" i="5"/>
  <c r="X1869" i="5" s="1"/>
  <c r="J1869" i="5"/>
  <c r="R1869" i="5"/>
  <c r="V1803" i="5"/>
  <c r="R1791" i="5"/>
  <c r="G1791" i="5"/>
  <c r="E1783" i="5"/>
  <c r="X1783" i="5" s="1"/>
  <c r="R1783" i="5"/>
  <c r="J1783" i="5"/>
  <c r="G1777" i="5"/>
  <c r="V1773" i="5"/>
  <c r="J1773" i="5"/>
  <c r="R1743" i="5"/>
  <c r="J1743" i="5"/>
  <c r="V1736" i="5"/>
  <c r="H1736" i="5" s="1"/>
  <c r="E1604" i="5"/>
  <c r="X1604" i="5" s="1"/>
  <c r="H1604" i="5"/>
  <c r="G1514" i="5"/>
  <c r="I1514" i="5"/>
  <c r="V1439" i="5"/>
  <c r="R1439" i="5" s="1"/>
  <c r="AB1439" i="5"/>
  <c r="E1433" i="5"/>
  <c r="X1433" i="5" s="1"/>
  <c r="I1433" i="5"/>
  <c r="H1433" i="5"/>
  <c r="G1433" i="5"/>
  <c r="V1401" i="5"/>
  <c r="F1401" i="5" s="1"/>
  <c r="AB1401" i="5"/>
  <c r="G1370" i="5"/>
  <c r="I1370" i="5"/>
  <c r="F1370" i="5"/>
  <c r="I1351" i="5"/>
  <c r="F1351" i="5"/>
  <c r="V984" i="5"/>
  <c r="R984" i="5" s="1"/>
  <c r="X877" i="5"/>
  <c r="G2307" i="5"/>
  <c r="E2307" i="5"/>
  <c r="X2307" i="5" s="1"/>
  <c r="X715" i="5"/>
  <c r="X674" i="5"/>
  <c r="R674" i="5"/>
  <c r="AB2354" i="5"/>
  <c r="AB2007" i="5"/>
  <c r="AB1967" i="5"/>
  <c r="AB1829" i="5"/>
  <c r="AB1521" i="5"/>
  <c r="V2493" i="5"/>
  <c r="E2493" i="5" s="1"/>
  <c r="X2493" i="5" s="1"/>
  <c r="AB2493" i="5"/>
  <c r="E2320" i="5"/>
  <c r="X2320" i="5" s="1"/>
  <c r="J2320" i="5"/>
  <c r="V2228" i="5"/>
  <c r="R2260" i="5"/>
  <c r="E2260" i="5"/>
  <c r="X2260" i="5" s="1"/>
  <c r="V2257" i="5"/>
  <c r="H2257" i="5" s="1"/>
  <c r="AB2257" i="5"/>
  <c r="G1808" i="5"/>
  <c r="AB1808" i="5"/>
  <c r="V1556" i="5"/>
  <c r="G1556" i="5"/>
  <c r="E1534" i="5"/>
  <c r="X1534" i="5" s="1"/>
  <c r="G1534" i="5"/>
  <c r="F1446" i="5"/>
  <c r="E1446" i="5"/>
  <c r="X1446" i="5" s="1"/>
  <c r="V1408" i="5"/>
  <c r="AB1408" i="5"/>
  <c r="J1222" i="5"/>
  <c r="F1222" i="5"/>
  <c r="V1191" i="5"/>
  <c r="E1191" i="5" s="1"/>
  <c r="X1191" i="5" s="1"/>
  <c r="AB1880" i="5"/>
  <c r="AB1722" i="5"/>
  <c r="AB1617" i="5"/>
  <c r="AB1374" i="5"/>
  <c r="V2292" i="5"/>
  <c r="E2292" i="5" s="1"/>
  <c r="X2292" i="5" s="1"/>
  <c r="V2222" i="5"/>
  <c r="I2222" i="5" s="1"/>
  <c r="AB2222" i="5"/>
  <c r="J2068" i="5"/>
  <c r="H2068" i="5"/>
  <c r="V1974" i="5"/>
  <c r="R1974" i="5" s="1"/>
  <c r="G1916" i="5"/>
  <c r="H1916" i="5"/>
  <c r="E1738" i="5"/>
  <c r="X1738" i="5" s="1"/>
  <c r="I1738" i="5"/>
  <c r="I1687" i="5"/>
  <c r="V993" i="5"/>
  <c r="R993" i="5" s="1"/>
  <c r="AB993" i="5"/>
  <c r="V626" i="5"/>
  <c r="AB2337" i="5"/>
  <c r="AB2280" i="5"/>
  <c r="AB1907" i="5"/>
  <c r="AB1884" i="5"/>
  <c r="AB1741" i="5"/>
  <c r="AB1554" i="5"/>
  <c r="AB1209" i="5"/>
  <c r="G1944" i="5"/>
  <c r="I1606" i="5"/>
  <c r="F1606" i="5"/>
  <c r="E1500" i="5"/>
  <c r="X1500" i="5" s="1"/>
  <c r="I1130" i="5"/>
  <c r="R904" i="5"/>
  <c r="X904" i="5"/>
  <c r="X900" i="5"/>
  <c r="I900" i="5"/>
  <c r="V805" i="5"/>
  <c r="R805" i="5" s="1"/>
  <c r="H1402" i="5"/>
  <c r="R1402" i="5"/>
  <c r="R1311" i="5"/>
  <c r="E1311" i="5"/>
  <c r="X1311" i="5" s="1"/>
  <c r="V1136" i="5"/>
  <c r="F1136" i="5" s="1"/>
  <c r="E1044" i="5"/>
  <c r="X1044" i="5" s="1"/>
  <c r="V903" i="5"/>
  <c r="I903" i="5" s="1"/>
  <c r="X636" i="5"/>
  <c r="H1134" i="5"/>
  <c r="R1134" i="5"/>
  <c r="V1117" i="5"/>
  <c r="R1117" i="5" s="1"/>
  <c r="V895" i="5"/>
  <c r="G1329" i="5"/>
  <c r="AB552" i="5"/>
  <c r="AB484" i="5"/>
  <c r="AB312" i="5"/>
  <c r="AB186" i="5"/>
  <c r="AB122" i="5"/>
  <c r="AB38" i="5"/>
  <c r="AB566" i="5"/>
  <c r="X830" i="5"/>
  <c r="I2125" i="5"/>
  <c r="J2125" i="5"/>
  <c r="H2062" i="5"/>
  <c r="I1734" i="5"/>
  <c r="E1093" i="5"/>
  <c r="X1093" i="5" s="1"/>
  <c r="E1889" i="5"/>
  <c r="X1889" i="5" s="1"/>
  <c r="F1576" i="5"/>
  <c r="X556" i="5"/>
  <c r="E1994" i="5"/>
  <c r="X1994" i="5" s="1"/>
  <c r="H1994" i="5"/>
  <c r="R1994" i="5"/>
  <c r="F1994" i="5"/>
  <c r="I1994" i="5"/>
  <c r="R2450" i="5"/>
  <c r="I1791" i="5"/>
  <c r="J1791" i="5"/>
  <c r="F1791" i="5"/>
  <c r="E1791" i="5"/>
  <c r="X1791" i="5" s="1"/>
  <c r="J2446" i="5"/>
  <c r="I2446" i="5"/>
  <c r="H1791" i="5"/>
  <c r="G2125" i="5"/>
  <c r="R2000" i="5"/>
  <c r="I2191" i="5"/>
  <c r="X725" i="5"/>
  <c r="R767" i="5"/>
  <c r="X772" i="5"/>
  <c r="X824" i="5"/>
  <c r="H1928" i="5"/>
  <c r="F1928" i="5"/>
  <c r="J1928" i="5"/>
  <c r="R1928" i="5"/>
  <c r="E1928" i="5"/>
  <c r="X1928" i="5" s="1"/>
  <c r="F1942" i="5"/>
  <c r="I2393" i="5"/>
  <c r="F2393" i="5"/>
  <c r="H2393" i="5"/>
  <c r="G2443" i="5"/>
  <c r="J2443" i="5"/>
  <c r="R2443" i="5"/>
  <c r="I2443" i="5"/>
  <c r="E2443" i="5"/>
  <c r="X2443" i="5" s="1"/>
  <c r="H1935" i="5"/>
  <c r="J2344" i="5"/>
  <c r="I2437" i="5"/>
  <c r="X841" i="5"/>
  <c r="I1667" i="5"/>
  <c r="F1667" i="5"/>
  <c r="H1671" i="5"/>
  <c r="H1898" i="5"/>
  <c r="I1898" i="5"/>
  <c r="H1918" i="5"/>
  <c r="I1915" i="5"/>
  <c r="R1915" i="5"/>
  <c r="H1915" i="5"/>
  <c r="E1915" i="5"/>
  <c r="X1915" i="5" s="1"/>
  <c r="J2401" i="5"/>
  <c r="H2401" i="5"/>
  <c r="F1915" i="5"/>
  <c r="H1010" i="5"/>
  <c r="E1785" i="5"/>
  <c r="X1785" i="5" s="1"/>
  <c r="X606" i="5"/>
  <c r="X610" i="5"/>
  <c r="R957" i="5"/>
  <c r="J1016" i="5"/>
  <c r="I1016" i="5"/>
  <c r="E1016" i="5"/>
  <c r="X1016" i="5" s="1"/>
  <c r="R1970" i="5"/>
  <c r="H2229" i="5"/>
  <c r="H2292" i="5"/>
  <c r="I1439" i="5"/>
  <c r="R1886" i="5"/>
  <c r="J2235" i="5"/>
  <c r="F2235" i="5"/>
  <c r="F2259" i="5"/>
  <c r="G2201" i="5"/>
  <c r="E2268" i="5"/>
  <c r="X2268" i="5" s="1"/>
  <c r="I2268" i="5"/>
  <c r="R2268" i="5"/>
  <c r="F2268" i="5"/>
  <c r="H2268" i="5"/>
  <c r="J2504" i="5"/>
  <c r="R1736" i="5"/>
  <c r="I1556" i="5"/>
  <c r="J1556" i="5"/>
  <c r="J1856" i="5"/>
  <c r="E2031" i="5"/>
  <c r="X2031" i="5" s="1"/>
  <c r="E2300" i="5"/>
  <c r="X2300" i="5" s="1"/>
  <c r="E1996" i="5"/>
  <c r="X1996" i="5" s="1"/>
  <c r="H2036" i="5"/>
  <c r="I2242" i="5"/>
  <c r="J2337" i="5"/>
  <c r="R2337" i="5"/>
  <c r="H2382" i="5"/>
  <c r="E1025" i="5"/>
  <c r="X1025" i="5" s="1"/>
  <c r="H1191" i="5"/>
  <c r="R1773" i="5"/>
  <c r="I2361" i="5"/>
  <c r="J2361" i="5"/>
  <c r="E2361" i="5"/>
  <c r="X2361" i="5" s="1"/>
  <c r="H2361" i="5"/>
  <c r="J1097" i="5"/>
  <c r="I1097" i="5"/>
  <c r="I1117" i="5"/>
  <c r="I1401" i="5"/>
  <c r="G1401" i="5"/>
  <c r="G1773" i="5"/>
  <c r="F2002" i="5"/>
  <c r="F2193" i="5"/>
  <c r="E2270" i="5"/>
  <c r="X2270" i="5" s="1"/>
  <c r="R2270" i="5"/>
  <c r="X37" i="5"/>
  <c r="R37" i="5"/>
  <c r="R824" i="5"/>
  <c r="H2493" i="5"/>
  <c r="G1147" i="5"/>
  <c r="H2008" i="5"/>
  <c r="I1886" i="5"/>
  <c r="G1970" i="5"/>
  <c r="H1147" i="5"/>
  <c r="E1746" i="5"/>
  <c r="X1746" i="5" s="1"/>
  <c r="R1457" i="5"/>
  <c r="F1898" i="5"/>
  <c r="R1898" i="5"/>
  <c r="G1898" i="5"/>
  <c r="J1898" i="5"/>
  <c r="I1316" i="5"/>
  <c r="R588" i="5"/>
  <c r="X588" i="5"/>
  <c r="G1238" i="5"/>
  <c r="F1238" i="5"/>
  <c r="J1238" i="5"/>
  <c r="I2335" i="5"/>
  <c r="E2335" i="5"/>
  <c r="X2335" i="5" s="1"/>
  <c r="E979" i="5"/>
  <c r="X979" i="5" s="1"/>
  <c r="G979" i="5"/>
  <c r="R979" i="5"/>
  <c r="I979" i="5"/>
  <c r="H979" i="5"/>
  <c r="I2198" i="5"/>
  <c r="G2198" i="5"/>
  <c r="R2198" i="5"/>
  <c r="G2035" i="5"/>
  <c r="I1807" i="5"/>
  <c r="J1807" i="5"/>
  <c r="G2245" i="5"/>
  <c r="R2245" i="5"/>
  <c r="J2422" i="5"/>
  <c r="I2422" i="5"/>
  <c r="G2422" i="5"/>
  <c r="F2422" i="5"/>
  <c r="H2422" i="5"/>
  <c r="R304" i="5"/>
  <c r="X259" i="5"/>
  <c r="R508" i="5"/>
  <c r="X508" i="5"/>
  <c r="J1408" i="5"/>
  <c r="H1408" i="5"/>
  <c r="G1408" i="5"/>
  <c r="H1439" i="5"/>
  <c r="H1797" i="5"/>
  <c r="J1797" i="5"/>
  <c r="R1797" i="5"/>
  <c r="R2111" i="5"/>
  <c r="G2111" i="5"/>
  <c r="I2111" i="5"/>
  <c r="H2111" i="5"/>
  <c r="R558" i="5"/>
  <c r="H1760" i="5"/>
  <c r="J1760" i="5"/>
  <c r="F1760" i="5"/>
  <c r="I1760" i="5"/>
  <c r="R1760" i="5"/>
  <c r="G1456" i="5"/>
  <c r="E1456" i="5"/>
  <c r="X1456" i="5" s="1"/>
  <c r="H1456" i="5"/>
  <c r="J1456" i="5"/>
  <c r="F1456" i="5"/>
  <c r="I2374" i="5"/>
  <c r="G2374" i="5"/>
  <c r="R2374" i="5"/>
  <c r="F2374" i="5"/>
  <c r="J2374" i="5"/>
  <c r="H2374" i="5"/>
  <c r="I1650" i="5"/>
  <c r="R1650" i="5"/>
  <c r="G1650" i="5"/>
  <c r="H1650" i="5"/>
  <c r="R607" i="5"/>
  <c r="X607" i="5"/>
  <c r="R682" i="5"/>
  <c r="X682" i="5"/>
  <c r="I2035" i="5"/>
  <c r="J2035" i="5"/>
  <c r="E2035" i="5"/>
  <c r="X2035" i="5" s="1"/>
  <c r="H2035" i="5"/>
  <c r="V2467" i="5"/>
  <c r="G2467" i="5" s="1"/>
  <c r="G1162" i="5"/>
  <c r="R1162" i="5"/>
  <c r="I1162" i="5"/>
  <c r="H1162" i="5"/>
  <c r="E1162" i="5"/>
  <c r="X1162" i="5" s="1"/>
  <c r="F1162" i="5"/>
  <c r="V1150" i="5"/>
  <c r="AB1150" i="5"/>
  <c r="AB880" i="5"/>
  <c r="V880" i="5"/>
  <c r="V466" i="5"/>
  <c r="V462" i="5"/>
  <c r="V456" i="5"/>
  <c r="V448" i="5"/>
  <c r="AB448" i="5"/>
  <c r="AB442" i="5"/>
  <c r="V442" i="5"/>
  <c r="V436" i="5"/>
  <c r="AB436" i="5"/>
  <c r="V430" i="5"/>
  <c r="AB430" i="5"/>
  <c r="V373" i="5"/>
  <c r="X164" i="5"/>
  <c r="R164" i="5"/>
  <c r="AB105" i="5"/>
  <c r="V105" i="5"/>
  <c r="AB99" i="5"/>
  <c r="V99" i="5"/>
  <c r="V93" i="5"/>
  <c r="V85" i="5"/>
  <c r="AB85" i="5"/>
  <c r="V79" i="5"/>
  <c r="AB79" i="5"/>
  <c r="AB73" i="5"/>
  <c r="V73" i="5"/>
  <c r="AB67" i="5"/>
  <c r="V67" i="5"/>
  <c r="AB61" i="5"/>
  <c r="V61" i="5"/>
  <c r="AB55" i="5"/>
  <c r="V55" i="5"/>
  <c r="AB37" i="5"/>
  <c r="AB31" i="5"/>
  <c r="V31" i="5"/>
  <c r="V15" i="5"/>
  <c r="AB15" i="5"/>
  <c r="H1803" i="5"/>
  <c r="F1803" i="5"/>
  <c r="J2029" i="5"/>
  <c r="I1797" i="5"/>
  <c r="G1191" i="5"/>
  <c r="E2111" i="5"/>
  <c r="X2111" i="5" s="1"/>
  <c r="R1408" i="5"/>
  <c r="E1886" i="5"/>
  <c r="X1886" i="5" s="1"/>
  <c r="I950" i="5"/>
  <c r="G1117" i="5"/>
  <c r="H1117" i="5"/>
  <c r="J1117" i="5"/>
  <c r="X903" i="5"/>
  <c r="G2292" i="5"/>
  <c r="F2292" i="5"/>
  <c r="I2292" i="5"/>
  <c r="H2293" i="5"/>
  <c r="G1797" i="5"/>
  <c r="F2074" i="5"/>
  <c r="E1147" i="5"/>
  <c r="X1147" i="5" s="1"/>
  <c r="F2242" i="5"/>
  <c r="H2242" i="5"/>
  <c r="E2229" i="5"/>
  <c r="X2229" i="5" s="1"/>
  <c r="F2229" i="5"/>
  <c r="I2229" i="5"/>
  <c r="G2385" i="5"/>
  <c r="R606" i="5"/>
  <c r="J1667" i="5"/>
  <c r="G1667" i="5"/>
  <c r="H1667" i="5"/>
  <c r="E1667" i="5"/>
  <c r="X1667" i="5" s="1"/>
  <c r="J2063" i="5"/>
  <c r="I1181" i="5"/>
  <c r="G1181" i="5"/>
  <c r="F1541" i="5"/>
  <c r="H1541" i="5"/>
  <c r="R1541" i="5"/>
  <c r="R1434" i="5"/>
  <c r="F1434" i="5"/>
  <c r="G1434" i="5"/>
  <c r="E1434" i="5"/>
  <c r="X1434" i="5" s="1"/>
  <c r="J1434" i="5"/>
  <c r="I1434" i="5"/>
  <c r="G1518" i="5"/>
  <c r="I1518" i="5"/>
  <c r="F1518" i="5"/>
  <c r="J1518" i="5"/>
  <c r="G1237" i="5"/>
  <c r="J1237" i="5"/>
  <c r="E1237" i="5"/>
  <c r="X1237" i="5" s="1"/>
  <c r="H1237" i="5"/>
  <c r="F1237" i="5"/>
  <c r="I1237" i="5"/>
  <c r="F1948" i="5"/>
  <c r="H1948" i="5"/>
  <c r="J1948" i="5"/>
  <c r="X491" i="5"/>
  <c r="AB29" i="5"/>
  <c r="X528" i="5"/>
  <c r="X503" i="5"/>
  <c r="X148" i="5"/>
  <c r="X279" i="5"/>
  <c r="V43" i="5"/>
  <c r="H1662" i="5"/>
  <c r="F1662" i="5"/>
  <c r="R1662" i="5"/>
  <c r="E1662" i="5"/>
  <c r="X1662" i="5" s="1"/>
  <c r="H2385" i="5"/>
  <c r="R2385" i="5"/>
  <c r="E2385" i="5"/>
  <c r="X2385" i="5" s="1"/>
  <c r="F2385" i="5"/>
  <c r="I2385" i="5"/>
  <c r="H2005" i="5"/>
  <c r="G2005" i="5"/>
  <c r="J991" i="5"/>
  <c r="R991" i="5"/>
  <c r="E991" i="5"/>
  <c r="X991" i="5" s="1"/>
  <c r="I991" i="5"/>
  <c r="G991" i="5"/>
  <c r="H991" i="5"/>
  <c r="G1085" i="5"/>
  <c r="R1085" i="5"/>
  <c r="H1085" i="5"/>
  <c r="I1085" i="5"/>
  <c r="F1085" i="5"/>
  <c r="E1085" i="5"/>
  <c r="X1085" i="5" s="1"/>
  <c r="J1085" i="5"/>
  <c r="H1457" i="5"/>
  <c r="J1457" i="5"/>
  <c r="G1457" i="5"/>
  <c r="E1457" i="5"/>
  <c r="X1457" i="5" s="1"/>
  <c r="F1457" i="5"/>
  <c r="R760" i="5"/>
  <c r="X760" i="5"/>
  <c r="G2081" i="5"/>
  <c r="R2081" i="5"/>
  <c r="E2081" i="5"/>
  <c r="X2081" i="5" s="1"/>
  <c r="J2081" i="5"/>
  <c r="H2081" i="5"/>
  <c r="I2081" i="5"/>
  <c r="AB2460" i="5"/>
  <c r="V2460" i="5"/>
  <c r="G2460" i="5" s="1"/>
  <c r="V1833" i="5"/>
  <c r="R1833" i="5" s="1"/>
  <c r="AB1833" i="5"/>
  <c r="V1413" i="5"/>
  <c r="G1413" i="5" s="1"/>
  <c r="R1373" i="5"/>
  <c r="E1373" i="5"/>
  <c r="X1373" i="5" s="1"/>
  <c r="H1373" i="5"/>
  <c r="F1373" i="5"/>
  <c r="E1315" i="5"/>
  <c r="X1315" i="5" s="1"/>
  <c r="I1315" i="5"/>
  <c r="V1165" i="5"/>
  <c r="G1165" i="5" s="1"/>
  <c r="AB1165" i="5"/>
  <c r="J1147" i="5"/>
  <c r="R1147" i="5"/>
  <c r="F1147" i="5"/>
  <c r="I1080" i="5"/>
  <c r="F1080" i="5"/>
  <c r="G1080" i="5"/>
  <c r="J1080" i="5"/>
  <c r="E1080" i="5"/>
  <c r="X1080" i="5" s="1"/>
  <c r="R1080" i="5"/>
  <c r="X861" i="5"/>
  <c r="R861" i="5"/>
  <c r="R854" i="5"/>
  <c r="X854" i="5"/>
  <c r="V452" i="5"/>
  <c r="AB452" i="5"/>
  <c r="V446" i="5"/>
  <c r="AB446" i="5"/>
  <c r="V440" i="5"/>
  <c r="AB440" i="5"/>
  <c r="V434" i="5"/>
  <c r="AB434" i="5"/>
  <c r="AB428" i="5"/>
  <c r="V428" i="5"/>
  <c r="V377" i="5"/>
  <c r="AB103" i="5"/>
  <c r="V103" i="5"/>
  <c r="R103" i="5" s="1"/>
  <c r="AB97" i="5"/>
  <c r="V97" i="5"/>
  <c r="AB91" i="5"/>
  <c r="V91" i="5"/>
  <c r="V83" i="5"/>
  <c r="R83" i="5" s="1"/>
  <c r="AB83" i="5"/>
  <c r="V77" i="5"/>
  <c r="AB77" i="5"/>
  <c r="AB71" i="5"/>
  <c r="V71" i="5"/>
  <c r="AB63" i="5"/>
  <c r="V63" i="5"/>
  <c r="V57" i="5"/>
  <c r="AB57" i="5"/>
  <c r="AB51" i="5"/>
  <c r="V51" i="5"/>
  <c r="AB45" i="5"/>
  <c r="V45" i="5"/>
  <c r="AB39" i="5"/>
  <c r="V39" i="5"/>
  <c r="R29" i="5"/>
  <c r="V19" i="5"/>
  <c r="V17" i="5"/>
  <c r="AB17" i="5"/>
  <c r="R1191" i="5"/>
  <c r="I1191" i="5"/>
  <c r="I1774" i="5"/>
  <c r="H1774" i="5"/>
  <c r="J2437" i="5"/>
  <c r="R2437" i="5"/>
  <c r="H2318" i="5"/>
  <c r="J2318" i="5"/>
  <c r="R2318" i="5"/>
  <c r="R1688" i="5"/>
  <c r="G1688" i="5"/>
  <c r="J1688" i="5"/>
  <c r="I1688" i="5"/>
  <c r="F1688" i="5"/>
  <c r="F1589" i="5"/>
  <c r="H1589" i="5"/>
  <c r="AB2454" i="5"/>
  <c r="AB2391" i="5"/>
  <c r="H2463" i="5"/>
  <c r="F2463" i="5"/>
  <c r="E2463" i="5"/>
  <c r="X2463" i="5" s="1"/>
  <c r="J1829" i="5"/>
  <c r="G1829" i="5"/>
  <c r="E1829" i="5"/>
  <c r="X1829" i="5" s="1"/>
  <c r="F1829" i="5"/>
  <c r="H1829" i="5"/>
  <c r="R1829" i="5"/>
  <c r="I1829" i="5"/>
  <c r="V1789" i="5"/>
  <c r="AB1789" i="5"/>
  <c r="V1377" i="5"/>
  <c r="G1377" i="5"/>
  <c r="AB1377" i="5"/>
  <c r="V1318" i="5"/>
  <c r="AB1318" i="5"/>
  <c r="V1158" i="5"/>
  <c r="E1158" i="5" s="1"/>
  <c r="X1158" i="5" s="1"/>
  <c r="AB1158" i="5"/>
  <c r="AB1154" i="5"/>
  <c r="V1154" i="5"/>
  <c r="G1154" i="5" s="1"/>
  <c r="V1084" i="5"/>
  <c r="AB1084" i="5"/>
  <c r="V857" i="5"/>
  <c r="AB857" i="5"/>
  <c r="V850" i="5"/>
  <c r="V464" i="5"/>
  <c r="AB464" i="5"/>
  <c r="V460" i="5"/>
  <c r="V454" i="5"/>
  <c r="V450" i="5"/>
  <c r="V444" i="5"/>
  <c r="V438" i="5"/>
  <c r="AB438" i="5"/>
  <c r="AB432" i="5"/>
  <c r="V432" i="5"/>
  <c r="V426" i="5"/>
  <c r="X424" i="5"/>
  <c r="R424" i="5"/>
  <c r="X375" i="5"/>
  <c r="AB107" i="5"/>
  <c r="V107" i="5"/>
  <c r="R107" i="5" s="1"/>
  <c r="V101" i="5"/>
  <c r="AB101" i="5"/>
  <c r="V95" i="5"/>
  <c r="AB95" i="5"/>
  <c r="AB89" i="5"/>
  <c r="V89" i="5"/>
  <c r="V87" i="5"/>
  <c r="AB87" i="5"/>
  <c r="V81" i="5"/>
  <c r="R81" i="5" s="1"/>
  <c r="AB81" i="5"/>
  <c r="AB75" i="5"/>
  <c r="V75" i="5"/>
  <c r="AB69" i="5"/>
  <c r="V69" i="5"/>
  <c r="V65" i="5"/>
  <c r="AB65" i="5"/>
  <c r="AB59" i="5"/>
  <c r="V59" i="5"/>
  <c r="V53" i="5"/>
  <c r="AB53" i="5"/>
  <c r="AB49" i="5"/>
  <c r="V49" i="5"/>
  <c r="V47" i="5"/>
  <c r="AB47" i="5"/>
  <c r="AB41" i="5"/>
  <c r="V41" i="5"/>
  <c r="V35" i="5"/>
  <c r="AB35" i="5"/>
  <c r="AB33" i="5"/>
  <c r="V33" i="5"/>
  <c r="V27" i="5"/>
  <c r="AB27" i="5"/>
  <c r="V21" i="5"/>
  <c r="F1797" i="5"/>
  <c r="J2470" i="5"/>
  <c r="F1996" i="5"/>
  <c r="J1996" i="5"/>
  <c r="E2374" i="5"/>
  <c r="X2374" i="5" s="1"/>
  <c r="F1375" i="5"/>
  <c r="G1375" i="5"/>
  <c r="J1918" i="5"/>
  <c r="E1918" i="5"/>
  <c r="X1918" i="5" s="1"/>
  <c r="R1918" i="5"/>
  <c r="J1373" i="5"/>
  <c r="E1688" i="5"/>
  <c r="X1688" i="5" s="1"/>
  <c r="I1456" i="5"/>
  <c r="R1232" i="5"/>
  <c r="H1232" i="5"/>
  <c r="J1232" i="5"/>
  <c r="E1232" i="5"/>
  <c r="X1232" i="5" s="1"/>
  <c r="G1232" i="5"/>
  <c r="F1232" i="5"/>
  <c r="I1232" i="5"/>
  <c r="J1168" i="5"/>
  <c r="H1168" i="5"/>
  <c r="F1316" i="5"/>
  <c r="G1316" i="5"/>
  <c r="H1316" i="5"/>
  <c r="E1316" i="5"/>
  <c r="X1316" i="5" s="1"/>
  <c r="J1316" i="5"/>
  <c r="R1371" i="5"/>
  <c r="G1371" i="5"/>
  <c r="I1371" i="5"/>
  <c r="J1371" i="5"/>
  <c r="X604" i="5"/>
  <c r="R679" i="5"/>
  <c r="X679" i="5"/>
  <c r="X784" i="5"/>
  <c r="J2256" i="5"/>
  <c r="R1734" i="5"/>
  <c r="E2446" i="5"/>
  <c r="X2446" i="5" s="1"/>
  <c r="H2125" i="5"/>
  <c r="F2315" i="5"/>
  <c r="R2002" i="5"/>
  <c r="X727" i="5"/>
  <c r="E2036" i="5"/>
  <c r="X2036" i="5" s="1"/>
  <c r="H2488" i="5"/>
  <c r="H1912" i="5"/>
  <c r="I2150" i="5"/>
  <c r="I1942" i="5"/>
  <c r="J2000" i="5"/>
  <c r="R2446" i="5"/>
  <c r="F2125" i="5"/>
  <c r="E2125" i="5"/>
  <c r="X2125" i="5" s="1"/>
  <c r="G2000" i="5"/>
  <c r="I1394" i="5"/>
  <c r="G969" i="5"/>
  <c r="G1912" i="5"/>
  <c r="F1156" i="5"/>
  <c r="F1394" i="5"/>
  <c r="G1160" i="5"/>
  <c r="I1700" i="5"/>
  <c r="X649" i="5"/>
  <c r="R155" i="5"/>
  <c r="R303" i="5"/>
  <c r="X275" i="5"/>
  <c r="E2250" i="5"/>
  <c r="X2250" i="5" s="1"/>
  <c r="G2250" i="5"/>
  <c r="E2103" i="5"/>
  <c r="X2103" i="5" s="1"/>
  <c r="G2103" i="5"/>
  <c r="R268" i="5"/>
  <c r="R100" i="5"/>
  <c r="R197" i="5"/>
  <c r="R852" i="5"/>
  <c r="X852" i="5"/>
  <c r="X829" i="5"/>
  <c r="R1914" i="5"/>
  <c r="E1914" i="5"/>
  <c r="X1914" i="5" s="1"/>
  <c r="H1914" i="5"/>
  <c r="G1914" i="5"/>
  <c r="H2250" i="5"/>
  <c r="F969" i="5"/>
  <c r="G2446" i="5"/>
  <c r="R1160" i="5"/>
  <c r="I1491" i="5"/>
  <c r="G1700" i="5"/>
  <c r="E1700" i="5"/>
  <c r="X1700" i="5" s="1"/>
  <c r="G2051" i="5"/>
  <c r="X80" i="5"/>
  <c r="X137" i="5"/>
  <c r="R421" i="5"/>
  <c r="E1821" i="5"/>
  <c r="X1821" i="5" s="1"/>
  <c r="H1821" i="5"/>
  <c r="R1821" i="5"/>
  <c r="H1625" i="5"/>
  <c r="E1625" i="5"/>
  <c r="X1625" i="5" s="1"/>
  <c r="G1625" i="5"/>
  <c r="I1625" i="5"/>
  <c r="R1625" i="5"/>
  <c r="J1625" i="5"/>
  <c r="F1625" i="5"/>
  <c r="G1002" i="5"/>
  <c r="J1002" i="5"/>
  <c r="I1002" i="5"/>
  <c r="I1058" i="5"/>
  <c r="J1058" i="5"/>
  <c r="E1058" i="5"/>
  <c r="X1058" i="5" s="1"/>
  <c r="F1058" i="5"/>
  <c r="H1058" i="5"/>
  <c r="R1058" i="5"/>
  <c r="X269" i="5"/>
  <c r="X320" i="5"/>
  <c r="X527" i="5"/>
  <c r="X151" i="5"/>
  <c r="X163" i="5"/>
  <c r="R291" i="5"/>
  <c r="X513" i="5"/>
  <c r="X402" i="5"/>
  <c r="X358" i="5"/>
  <c r="R1231" i="5"/>
  <c r="I1199" i="5"/>
  <c r="G1199" i="5"/>
  <c r="X614" i="5"/>
  <c r="J1464" i="5"/>
  <c r="R1464" i="5"/>
  <c r="E1548" i="5"/>
  <c r="X1548" i="5" s="1"/>
  <c r="H1548" i="5"/>
  <c r="I1548" i="5"/>
  <c r="I1981" i="5"/>
  <c r="J1981" i="5"/>
  <c r="J2101" i="5"/>
  <c r="H2101" i="5"/>
  <c r="AB2129" i="5"/>
  <c r="R2451" i="5"/>
  <c r="I2451" i="5"/>
  <c r="F2451" i="5"/>
  <c r="J2451" i="5"/>
  <c r="I2424" i="5"/>
  <c r="H2424" i="5"/>
  <c r="G2424" i="5"/>
  <c r="J2424" i="5"/>
  <c r="F2424" i="5"/>
  <c r="H1956" i="5"/>
  <c r="J1956" i="5"/>
  <c r="R1956" i="5"/>
  <c r="I1956" i="5"/>
  <c r="G1956" i="5"/>
  <c r="X523" i="5"/>
  <c r="R78" i="5"/>
  <c r="X209" i="5"/>
  <c r="X229" i="5"/>
  <c r="X18" i="5"/>
  <c r="X263" i="5"/>
  <c r="R263" i="5"/>
  <c r="R394" i="5"/>
  <c r="X353" i="5"/>
  <c r="H2478" i="5"/>
  <c r="J2478" i="5"/>
  <c r="J1038" i="5"/>
  <c r="R1038" i="5"/>
  <c r="H1038" i="5"/>
  <c r="F2439" i="5"/>
  <c r="I2439" i="5"/>
  <c r="R2439" i="5"/>
  <c r="H2372" i="5"/>
  <c r="I2372" i="5"/>
  <c r="I1958" i="5"/>
  <c r="R1958" i="5"/>
  <c r="X406" i="5"/>
  <c r="E1847" i="5"/>
  <c r="X1847" i="5" s="1"/>
  <c r="H1847" i="5"/>
  <c r="G1991" i="5"/>
  <c r="J1991" i="5"/>
  <c r="E1872" i="5"/>
  <c r="X1872" i="5" s="1"/>
  <c r="H1872" i="5"/>
  <c r="R1872" i="5"/>
  <c r="I2097" i="5"/>
  <c r="E2097" i="5"/>
  <c r="X2097" i="5" s="1"/>
  <c r="R2097" i="5"/>
  <c r="R681" i="5"/>
  <c r="AB1441" i="5"/>
  <c r="AB1413" i="5"/>
  <c r="AB1315" i="5"/>
  <c r="V2489" i="5"/>
  <c r="AB2449" i="5"/>
  <c r="V2449" i="5"/>
  <c r="H1723" i="5"/>
  <c r="J1723" i="5"/>
  <c r="F1723" i="5"/>
  <c r="I1723" i="5"/>
  <c r="R1830" i="5"/>
  <c r="J1374" i="5"/>
  <c r="R1128" i="5"/>
  <c r="F2359" i="5"/>
  <c r="H1651" i="5"/>
  <c r="J1775" i="5"/>
  <c r="F996" i="5"/>
  <c r="E2359" i="5"/>
  <c r="X2359" i="5" s="1"/>
  <c r="H2204" i="5"/>
  <c r="E1861" i="5"/>
  <c r="X1861" i="5" s="1"/>
  <c r="I1037" i="5"/>
  <c r="R1037" i="5"/>
  <c r="F2346" i="5"/>
  <c r="G1634" i="5"/>
  <c r="AB2403" i="5"/>
  <c r="AB2308" i="5"/>
  <c r="AB2262" i="5"/>
  <c r="AB2185" i="5"/>
  <c r="AB1634" i="5"/>
  <c r="I2436" i="5"/>
  <c r="H2436" i="5"/>
  <c r="R2436" i="5"/>
  <c r="AB2392" i="5"/>
  <c r="V2392" i="5"/>
  <c r="V2379" i="5"/>
  <c r="R2350" i="5"/>
  <c r="H2350" i="5"/>
  <c r="J2158" i="5"/>
  <c r="F2158" i="5"/>
  <c r="R2158" i="5"/>
  <c r="AB2089" i="5"/>
  <c r="H2028" i="5"/>
  <c r="F2028" i="5"/>
  <c r="R2028" i="5"/>
  <c r="G1964" i="5"/>
  <c r="R1964" i="5"/>
  <c r="V1949" i="5"/>
  <c r="G1949" i="5" s="1"/>
  <c r="H1745" i="5"/>
  <c r="J1745" i="5"/>
  <c r="F1738" i="5"/>
  <c r="H1738" i="5"/>
  <c r="V1730" i="5"/>
  <c r="V1711" i="5"/>
  <c r="V1708" i="5"/>
  <c r="V1701" i="5"/>
  <c r="AB1701" i="5"/>
  <c r="V1697" i="5"/>
  <c r="AB1697" i="5"/>
  <c r="F1693" i="5"/>
  <c r="G1693" i="5"/>
  <c r="I1573" i="5"/>
  <c r="J1573" i="5"/>
  <c r="V1529" i="5"/>
  <c r="G1529" i="5"/>
  <c r="I1460" i="5"/>
  <c r="R1460" i="5"/>
  <c r="AB2489" i="5"/>
  <c r="AB1446" i="5"/>
  <c r="AB854" i="5"/>
  <c r="V2442" i="5"/>
  <c r="AB2442" i="5"/>
  <c r="V2364" i="5"/>
  <c r="G2364" i="5" s="1"/>
  <c r="G2357" i="5"/>
  <c r="E2353" i="5"/>
  <c r="X2353" i="5" s="1"/>
  <c r="H2353" i="5"/>
  <c r="R2353" i="5"/>
  <c r="E2311" i="5"/>
  <c r="X2311" i="5" s="1"/>
  <c r="F2311" i="5"/>
  <c r="J2311" i="5"/>
  <c r="V2290" i="5"/>
  <c r="G2290" i="5" s="1"/>
  <c r="V2283" i="5"/>
  <c r="I2283" i="5" s="1"/>
  <c r="AB2283" i="5"/>
  <c r="V1654" i="5"/>
  <c r="G1654" i="5" s="1"/>
  <c r="F1634" i="5"/>
  <c r="R1634" i="5"/>
  <c r="G1612" i="5"/>
  <c r="H1612" i="5"/>
  <c r="V1558" i="5"/>
  <c r="I1543" i="5"/>
  <c r="G1543" i="5"/>
  <c r="H1536" i="5"/>
  <c r="J1536" i="5"/>
  <c r="F1341" i="5"/>
  <c r="J1341" i="5"/>
  <c r="F1145" i="5"/>
  <c r="R1145" i="5"/>
  <c r="V1055" i="5"/>
  <c r="AB1055" i="5"/>
  <c r="E1047" i="5"/>
  <c r="X1047" i="5" s="1"/>
  <c r="R1047" i="5"/>
  <c r="R934" i="5"/>
  <c r="J934" i="5"/>
  <c r="AB2475" i="5"/>
  <c r="R2127" i="5"/>
  <c r="H2127" i="5"/>
  <c r="I2127" i="5"/>
  <c r="E2127" i="5"/>
  <c r="X2127" i="5" s="1"/>
  <c r="F2127" i="5"/>
  <c r="AB2109" i="5"/>
  <c r="E2033" i="5"/>
  <c r="X2033" i="5" s="1"/>
  <c r="H2033" i="5"/>
  <c r="V1971" i="5"/>
  <c r="G1971" i="5" s="1"/>
  <c r="J1967" i="5"/>
  <c r="G1967" i="5"/>
  <c r="V1962" i="5"/>
  <c r="G1962" i="5" s="1"/>
  <c r="V1953" i="5"/>
  <c r="AB1953" i="5"/>
  <c r="V1851" i="5"/>
  <c r="G1851" i="5"/>
  <c r="E1505" i="5"/>
  <c r="X1505" i="5" s="1"/>
  <c r="R1505" i="5"/>
  <c r="V1450" i="5"/>
  <c r="G1450" i="5" s="1"/>
  <c r="V1442" i="5"/>
  <c r="G1442" i="5" s="1"/>
  <c r="AB2032" i="5"/>
  <c r="AB1602" i="5"/>
  <c r="AB1555" i="5"/>
  <c r="AB820" i="5"/>
  <c r="AB801" i="5"/>
  <c r="AB601" i="5"/>
  <c r="AB2291" i="5"/>
  <c r="AB1999" i="5"/>
  <c r="AB1879" i="5"/>
  <c r="I1706" i="5"/>
  <c r="E1706" i="5"/>
  <c r="X1706" i="5" s="1"/>
  <c r="AB2467" i="5"/>
  <c r="AB2239" i="5"/>
  <c r="AB2127" i="5"/>
  <c r="AB1738" i="5"/>
  <c r="AB1727" i="5"/>
  <c r="AB1715" i="5"/>
  <c r="AB1541" i="5"/>
  <c r="AB1059" i="5"/>
  <c r="AB877" i="5"/>
  <c r="AB2481" i="5"/>
  <c r="AB2103" i="5"/>
  <c r="AB2099" i="5"/>
  <c r="AB1996" i="5"/>
  <c r="AB1191" i="5"/>
  <c r="AB643" i="5"/>
  <c r="AB864" i="5"/>
  <c r="AB768" i="5"/>
  <c r="AB604" i="5"/>
  <c r="AB2203" i="5"/>
  <c r="AB2057" i="5"/>
  <c r="AB1870" i="5"/>
  <c r="AB1527" i="5"/>
  <c r="AB2499" i="5"/>
  <c r="AB570" i="5"/>
  <c r="AB292" i="5"/>
  <c r="AB268" i="5"/>
  <c r="AB147" i="5"/>
  <c r="AB139" i="5"/>
  <c r="AB133" i="5"/>
  <c r="AB127" i="5"/>
  <c r="AB954" i="5"/>
  <c r="AB941" i="5"/>
  <c r="AB709" i="5"/>
  <c r="AB684" i="5"/>
  <c r="AB646" i="5"/>
  <c r="AB639" i="5"/>
  <c r="AB450" i="5"/>
  <c r="AB1761" i="5"/>
  <c r="AB1551" i="5"/>
  <c r="AB1004" i="5"/>
  <c r="AB690" i="5"/>
  <c r="AB473" i="5"/>
  <c r="F1010" i="5"/>
  <c r="R1010" i="5"/>
  <c r="J1507" i="5"/>
  <c r="F1507" i="5"/>
  <c r="G1507" i="5"/>
  <c r="H1591" i="5"/>
  <c r="G1591" i="5"/>
  <c r="G1239" i="5"/>
  <c r="R1239" i="5"/>
  <c r="E1239" i="5"/>
  <c r="X1239" i="5" s="1"/>
  <c r="G2008" i="5"/>
  <c r="I2008" i="5"/>
  <c r="G957" i="5"/>
  <c r="E957" i="5"/>
  <c r="X957" i="5" s="1"/>
  <c r="I957" i="5"/>
  <c r="X739" i="5"/>
  <c r="F2140" i="5"/>
  <c r="E2140" i="5"/>
  <c r="X2140" i="5" s="1"/>
  <c r="E965" i="5"/>
  <c r="X965" i="5" s="1"/>
  <c r="G965" i="5"/>
  <c r="R965" i="5"/>
  <c r="I1076" i="5"/>
  <c r="H1076" i="5"/>
  <c r="H1148" i="5"/>
  <c r="E1148" i="5"/>
  <c r="X1148" i="5" s="1"/>
  <c r="G1148" i="5"/>
  <c r="G1263" i="5"/>
  <c r="F1263" i="5"/>
  <c r="R376" i="5"/>
  <c r="X376" i="5"/>
  <c r="X120" i="5"/>
  <c r="R397" i="5"/>
  <c r="X507" i="5"/>
  <c r="R507" i="5"/>
  <c r="R351" i="5"/>
  <c r="R43" i="5"/>
  <c r="R167" i="5"/>
  <c r="R1441" i="5"/>
  <c r="E1441" i="5"/>
  <c r="X1441" i="5" s="1"/>
  <c r="J1441" i="5"/>
  <c r="I1441" i="5"/>
  <c r="F1441" i="5"/>
  <c r="X787" i="5"/>
  <c r="R787" i="5"/>
  <c r="R2193" i="5"/>
  <c r="I993" i="5"/>
  <c r="G2470" i="5"/>
  <c r="F2470" i="5"/>
  <c r="G2293" i="5"/>
  <c r="J2293" i="5"/>
  <c r="R1556" i="5"/>
  <c r="G2259" i="5"/>
  <c r="R2259" i="5"/>
  <c r="E1741" i="5"/>
  <c r="X1741" i="5" s="1"/>
  <c r="F957" i="5"/>
  <c r="E2008" i="5"/>
  <c r="X2008" i="5" s="1"/>
  <c r="E1375" i="5"/>
  <c r="X1375" i="5" s="1"/>
  <c r="H1239" i="5"/>
  <c r="I1010" i="5"/>
  <c r="R1671" i="5"/>
  <c r="R841" i="5"/>
  <c r="I1591" i="5"/>
  <c r="I1507" i="5"/>
  <c r="F1239" i="5"/>
  <c r="X103" i="5"/>
  <c r="H1602" i="5"/>
  <c r="F2191" i="5"/>
  <c r="G2191" i="5"/>
  <c r="R120" i="5"/>
  <c r="R553" i="5"/>
  <c r="R663" i="5"/>
  <c r="H2140" i="5"/>
  <c r="X859" i="5"/>
  <c r="J961" i="5"/>
  <c r="G961" i="5"/>
  <c r="H1942" i="5"/>
  <c r="R1942" i="5"/>
  <c r="G2457" i="5"/>
  <c r="I2457" i="5"/>
  <c r="R2457" i="5"/>
  <c r="G1935" i="5"/>
  <c r="F1935" i="5"/>
  <c r="F2401" i="5"/>
  <c r="E2401" i="5"/>
  <c r="X2401" i="5" s="1"/>
  <c r="E2406" i="5"/>
  <c r="X2406" i="5" s="1"/>
  <c r="F2375" i="5"/>
  <c r="G956" i="5"/>
  <c r="F1359" i="5"/>
  <c r="E1807" i="5"/>
  <c r="X1807" i="5" s="1"/>
  <c r="J956" i="5"/>
  <c r="R2396" i="5"/>
  <c r="F1577" i="5"/>
  <c r="G1140" i="5"/>
  <c r="F1076" i="5"/>
  <c r="I965" i="5"/>
  <c r="R916" i="5"/>
  <c r="R780" i="5"/>
  <c r="X780" i="5"/>
  <c r="I1096" i="5"/>
  <c r="F1096" i="5"/>
  <c r="E1238" i="5"/>
  <c r="X1238" i="5" s="1"/>
  <c r="I1238" i="5"/>
  <c r="E1652" i="5"/>
  <c r="X1652" i="5" s="1"/>
  <c r="G1652" i="5"/>
  <c r="R1652" i="5"/>
  <c r="X586" i="5"/>
  <c r="G1929" i="5"/>
  <c r="E1929" i="5"/>
  <c r="X1929" i="5" s="1"/>
  <c r="R1929" i="5"/>
  <c r="R1168" i="5"/>
  <c r="G1168" i="5"/>
  <c r="G1255" i="5"/>
  <c r="F1255" i="5"/>
  <c r="I1255" i="5"/>
  <c r="J2270" i="5"/>
  <c r="I2193" i="5"/>
  <c r="F993" i="5"/>
  <c r="R626" i="5"/>
  <c r="F1773" i="5"/>
  <c r="F2257" i="5"/>
  <c r="I2036" i="5"/>
  <c r="G1828" i="5"/>
  <c r="G2031" i="5"/>
  <c r="R2470" i="5"/>
  <c r="J2371" i="5"/>
  <c r="F2293" i="5"/>
  <c r="H1556" i="5"/>
  <c r="E1556" i="5"/>
  <c r="X1556" i="5" s="1"/>
  <c r="F2488" i="5"/>
  <c r="F2504" i="5"/>
  <c r="J2497" i="5"/>
  <c r="I2259" i="5"/>
  <c r="I1741" i="5"/>
  <c r="I2291" i="5"/>
  <c r="J2008" i="5"/>
  <c r="I2401" i="5"/>
  <c r="H1905" i="5"/>
  <c r="F1671" i="5"/>
  <c r="R1935" i="5"/>
  <c r="R2191" i="5"/>
  <c r="R573" i="5"/>
  <c r="E1591" i="5"/>
  <c r="X1591" i="5" s="1"/>
  <c r="E2457" i="5"/>
  <c r="X2457" i="5" s="1"/>
  <c r="H2300" i="5"/>
  <c r="G2300" i="5"/>
  <c r="G1441" i="5"/>
  <c r="J1710" i="5"/>
  <c r="J2376" i="5"/>
  <c r="H2376" i="5"/>
  <c r="R704" i="5"/>
  <c r="G1486" i="5"/>
  <c r="F1602" i="5"/>
  <c r="F1168" i="5"/>
  <c r="R1602" i="5"/>
  <c r="I1889" i="5"/>
  <c r="J2232" i="5"/>
  <c r="G2232" i="5"/>
  <c r="R133" i="5"/>
  <c r="R1238" i="5"/>
  <c r="J2054" i="5"/>
  <c r="R851" i="5"/>
  <c r="G950" i="5"/>
  <c r="F950" i="5"/>
  <c r="E2009" i="5"/>
  <c r="X2009" i="5" s="1"/>
  <c r="F1516" i="5"/>
  <c r="G2387" i="5"/>
  <c r="E2387" i="5"/>
  <c r="X2387" i="5" s="1"/>
  <c r="J2375" i="5"/>
  <c r="R1489" i="5"/>
  <c r="I1740" i="5"/>
  <c r="R586" i="5"/>
  <c r="G2319" i="5"/>
  <c r="E1031" i="5"/>
  <c r="X1031" i="5" s="1"/>
  <c r="E2475" i="5"/>
  <c r="X2475" i="5" s="1"/>
  <c r="G1076" i="5"/>
  <c r="R2389" i="5"/>
  <c r="H2270" i="5"/>
  <c r="J2193" i="5"/>
  <c r="E2193" i="5"/>
  <c r="X2193" i="5" s="1"/>
  <c r="J1906" i="5"/>
  <c r="J1401" i="5"/>
  <c r="F1974" i="5"/>
  <c r="G993" i="5"/>
  <c r="F1097" i="5"/>
  <c r="H1097" i="5"/>
  <c r="E1773" i="5"/>
  <c r="X1773" i="5" s="1"/>
  <c r="J2257" i="5"/>
  <c r="J2242" i="5"/>
  <c r="J2036" i="5"/>
  <c r="J1828" i="5"/>
  <c r="I2300" i="5"/>
  <c r="R2031" i="5"/>
  <c r="I2031" i="5"/>
  <c r="E2470" i="5"/>
  <c r="X2470" i="5" s="1"/>
  <c r="R2293" i="5"/>
  <c r="F1556" i="5"/>
  <c r="R1136" i="5"/>
  <c r="F1736" i="5"/>
  <c r="E2504" i="5"/>
  <c r="X2504" i="5" s="1"/>
  <c r="H2504" i="5"/>
  <c r="R2497" i="5"/>
  <c r="H2259" i="5"/>
  <c r="R2235" i="5"/>
  <c r="J2129" i="5"/>
  <c r="J2074" i="5"/>
  <c r="J2292" i="5"/>
  <c r="J1970" i="5"/>
  <c r="I1970" i="5"/>
  <c r="H1741" i="5"/>
  <c r="F2291" i="5"/>
  <c r="H957" i="5"/>
  <c r="R2008" i="5"/>
  <c r="R1375" i="5"/>
  <c r="H1375" i="5"/>
  <c r="J1239" i="5"/>
  <c r="F2232" i="5"/>
  <c r="J2457" i="5"/>
  <c r="R2401" i="5"/>
  <c r="E961" i="5"/>
  <c r="X961" i="5" s="1"/>
  <c r="X851" i="5"/>
  <c r="R859" i="5"/>
  <c r="E2176" i="5"/>
  <c r="X2176" i="5" s="1"/>
  <c r="I1935" i="5"/>
  <c r="H2446" i="5"/>
  <c r="H1576" i="5"/>
  <c r="I1576" i="5"/>
  <c r="J1591" i="5"/>
  <c r="H1886" i="5"/>
  <c r="G1886" i="5"/>
  <c r="R2232" i="5"/>
  <c r="X351" i="5"/>
  <c r="R418" i="5"/>
  <c r="E1710" i="5"/>
  <c r="X1710" i="5" s="1"/>
  <c r="G941" i="5"/>
  <c r="I941" i="5"/>
  <c r="J1255" i="5"/>
  <c r="E1168" i="5"/>
  <c r="X1168" i="5" s="1"/>
  <c r="E941" i="5"/>
  <c r="X941" i="5" s="1"/>
  <c r="H1297" i="5"/>
  <c r="G1010" i="5"/>
  <c r="E1734" i="5"/>
  <c r="X1734" i="5" s="1"/>
  <c r="G1734" i="5"/>
  <c r="H1734" i="5"/>
  <c r="E2000" i="5"/>
  <c r="X2000" i="5" s="1"/>
  <c r="I2000" i="5"/>
  <c r="G1577" i="5"/>
  <c r="F2009" i="5"/>
  <c r="R2054" i="5"/>
  <c r="R1516" i="5"/>
  <c r="H1016" i="5"/>
  <c r="G1016" i="5"/>
  <c r="F1016" i="5"/>
  <c r="G1928" i="5"/>
  <c r="I1928" i="5"/>
  <c r="J1994" i="5"/>
  <c r="G1994" i="5"/>
  <c r="G2393" i="5"/>
  <c r="J2393" i="5"/>
  <c r="H2443" i="5"/>
  <c r="F2443" i="5"/>
  <c r="G1902" i="5"/>
  <c r="I1902" i="5"/>
  <c r="F2437" i="5"/>
  <c r="G2437" i="5"/>
  <c r="E2437" i="5"/>
  <c r="X2437" i="5" s="1"/>
  <c r="G1516" i="5"/>
  <c r="J2387" i="5"/>
  <c r="I2387" i="5"/>
  <c r="H1255" i="5"/>
  <c r="H1238" i="5"/>
  <c r="I2054" i="5"/>
  <c r="X896" i="5"/>
  <c r="J1652" i="5"/>
  <c r="I1929" i="5"/>
  <c r="R2009" i="5"/>
  <c r="R1076" i="5"/>
  <c r="H965" i="5"/>
  <c r="F965" i="5"/>
  <c r="J1308" i="5"/>
  <c r="F1308" i="5"/>
  <c r="G1308" i="5"/>
  <c r="G1575" i="5"/>
  <c r="E1575" i="5"/>
  <c r="X1575" i="5" s="1"/>
  <c r="I1575" i="5"/>
  <c r="F1575" i="5"/>
  <c r="E1750" i="5"/>
  <c r="X1750" i="5" s="1"/>
  <c r="I1750" i="5"/>
  <c r="X585" i="5"/>
  <c r="E1076" i="5"/>
  <c r="X1076" i="5" s="1"/>
  <c r="J1541" i="5"/>
  <c r="I1541" i="5"/>
  <c r="G1541" i="5"/>
  <c r="E1541" i="5"/>
  <c r="X1541" i="5" s="1"/>
  <c r="H1715" i="5"/>
  <c r="R1715" i="5"/>
  <c r="G1940" i="5"/>
  <c r="R1940" i="5"/>
  <c r="H2377" i="5"/>
  <c r="F2377" i="5"/>
  <c r="J1803" i="5"/>
  <c r="G1803" i="5"/>
  <c r="F1093" i="5"/>
  <c r="J1093" i="5"/>
  <c r="G1671" i="5"/>
  <c r="J1671" i="5"/>
  <c r="E1671" i="5"/>
  <c r="X1671" i="5" s="1"/>
  <c r="R2344" i="5"/>
  <c r="G2344" i="5"/>
  <c r="I2344" i="5"/>
  <c r="E2344" i="5"/>
  <c r="X2344" i="5" s="1"/>
  <c r="E956" i="5"/>
  <c r="X956" i="5" s="1"/>
  <c r="I956" i="5"/>
  <c r="F2412" i="5"/>
  <c r="I2412" i="5"/>
  <c r="G2396" i="5"/>
  <c r="J2396" i="5"/>
  <c r="I2396" i="5"/>
  <c r="G1807" i="5"/>
  <c r="F1807" i="5"/>
  <c r="H1807" i="5"/>
  <c r="R2375" i="5"/>
  <c r="H2375" i="5"/>
  <c r="G2406" i="5"/>
  <c r="H2406" i="5"/>
  <c r="J2406" i="5"/>
  <c r="E916" i="5"/>
  <c r="X916" i="5" s="1"/>
  <c r="I916" i="5"/>
  <c r="X522" i="5"/>
  <c r="R522" i="5"/>
  <c r="X517" i="5"/>
  <c r="X492" i="5"/>
  <c r="X220" i="5"/>
  <c r="X86" i="5"/>
  <c r="R86" i="5"/>
  <c r="R188" i="5"/>
  <c r="X554" i="5"/>
  <c r="R554" i="5"/>
  <c r="X140" i="5"/>
  <c r="R140" i="5"/>
  <c r="R1828" i="5"/>
  <c r="I2504" i="5"/>
  <c r="I1803" i="5"/>
  <c r="X722" i="5"/>
  <c r="F1741" i="5"/>
  <c r="F2344" i="5"/>
  <c r="H1441" i="5"/>
  <c r="G1602" i="5"/>
  <c r="I1577" i="5"/>
  <c r="F1081" i="5"/>
  <c r="I1912" i="5"/>
  <c r="E1912" i="5"/>
  <c r="X1912" i="5" s="1"/>
  <c r="F2150" i="5"/>
  <c r="E2150" i="5"/>
  <c r="X2150" i="5" s="1"/>
  <c r="F2387" i="5"/>
  <c r="I2140" i="5"/>
  <c r="E1740" i="5"/>
  <c r="X1740" i="5" s="1"/>
  <c r="R1740" i="5"/>
  <c r="J1740" i="5"/>
  <c r="J2319" i="5"/>
  <c r="I2319" i="5"/>
  <c r="E1489" i="5"/>
  <c r="X1489" i="5" s="1"/>
  <c r="F1489" i="5"/>
  <c r="G1489" i="5"/>
  <c r="F1710" i="5"/>
  <c r="H1710" i="5"/>
  <c r="E1486" i="5"/>
  <c r="X1486" i="5" s="1"/>
  <c r="J1486" i="5"/>
  <c r="J1243" i="5"/>
  <c r="I1243" i="5"/>
  <c r="G2376" i="5"/>
  <c r="E2376" i="5"/>
  <c r="X2376" i="5" s="1"/>
  <c r="H2193" i="5"/>
  <c r="G1741" i="5"/>
  <c r="E2222" i="5"/>
  <c r="X2222" i="5" s="1"/>
  <c r="R1097" i="5"/>
  <c r="F2036" i="5"/>
  <c r="R2504" i="5"/>
  <c r="H2235" i="5"/>
  <c r="I2235" i="5"/>
  <c r="E1803" i="5"/>
  <c r="X1803" i="5" s="1"/>
  <c r="J957" i="5"/>
  <c r="J1375" i="5"/>
  <c r="I1239" i="5"/>
  <c r="H2457" i="5"/>
  <c r="R1507" i="5"/>
  <c r="R830" i="5"/>
  <c r="X167" i="5"/>
  <c r="I1168" i="5"/>
  <c r="R1255" i="5"/>
  <c r="H1181" i="5"/>
  <c r="J941" i="5"/>
  <c r="G2140" i="5"/>
  <c r="J1577" i="5"/>
  <c r="F2406" i="5"/>
  <c r="R2140" i="5"/>
  <c r="R1807" i="5"/>
  <c r="R896" i="5"/>
  <c r="I1652" i="5"/>
  <c r="H956" i="5"/>
  <c r="E2396" i="5"/>
  <c r="X2396" i="5" s="1"/>
  <c r="H2319" i="5"/>
  <c r="F1929" i="5"/>
  <c r="H916" i="5"/>
  <c r="I1551" i="5"/>
  <c r="R1551" i="5"/>
  <c r="R1676" i="5"/>
  <c r="E1676" i="5"/>
  <c r="X1676" i="5" s="1"/>
  <c r="H1676" i="5"/>
  <c r="E1812" i="5"/>
  <c r="X1812" i="5" s="1"/>
  <c r="J1812" i="5"/>
  <c r="R1969" i="5"/>
  <c r="J1969" i="5"/>
  <c r="F2024" i="5"/>
  <c r="H2024" i="5"/>
  <c r="H1371" i="5"/>
  <c r="E1371" i="5"/>
  <c r="X1371" i="5" s="1"/>
  <c r="I1662" i="5"/>
  <c r="G1662" i="5"/>
  <c r="E1518" i="5"/>
  <c r="X1518" i="5" s="1"/>
  <c r="H1518" i="5"/>
  <c r="J2425" i="5"/>
  <c r="E2425" i="5"/>
  <c r="X2425" i="5" s="1"/>
  <c r="I2448" i="5"/>
  <c r="J2448" i="5"/>
  <c r="E2448" i="5"/>
  <c r="X2448" i="5" s="1"/>
  <c r="H1300" i="5"/>
  <c r="I1300" i="5"/>
  <c r="G1984" i="5"/>
  <c r="F1984" i="5"/>
  <c r="G2142" i="5"/>
  <c r="F2142" i="5"/>
  <c r="E2240" i="5"/>
  <c r="X2240" i="5" s="1"/>
  <c r="R2240" i="5"/>
  <c r="F1113" i="5"/>
  <c r="I1113" i="5"/>
  <c r="G1831" i="5"/>
  <c r="I1831" i="5"/>
  <c r="H2224" i="5"/>
  <c r="E2224" i="5"/>
  <c r="X2224" i="5" s="1"/>
  <c r="J1477" i="5"/>
  <c r="I1477" i="5"/>
  <c r="F2322" i="5"/>
  <c r="H2322" i="5"/>
  <c r="I2322" i="5"/>
  <c r="E2322" i="5"/>
  <c r="X2322" i="5" s="1"/>
  <c r="X304" i="5"/>
  <c r="X136" i="5"/>
  <c r="R407" i="5"/>
  <c r="X215" i="5"/>
  <c r="X323" i="5"/>
  <c r="X308" i="5"/>
  <c r="R308" i="5"/>
  <c r="X423" i="5"/>
  <c r="R423" i="5"/>
  <c r="X16" i="5"/>
  <c r="R16" i="5"/>
  <c r="X283" i="5"/>
  <c r="R283" i="5"/>
  <c r="X486" i="5"/>
  <c r="X479" i="5"/>
  <c r="R479" i="5"/>
  <c r="X169" i="5"/>
  <c r="R169" i="5"/>
  <c r="X514" i="5"/>
  <c r="R179" i="5"/>
  <c r="X179" i="5"/>
  <c r="X530" i="5"/>
  <c r="R530" i="5"/>
  <c r="E1813" i="5"/>
  <c r="X1813" i="5" s="1"/>
  <c r="H1813" i="5"/>
  <c r="F1813" i="5"/>
  <c r="I1961" i="5"/>
  <c r="E1961" i="5"/>
  <c r="X1961" i="5" s="1"/>
  <c r="R1961" i="5"/>
  <c r="F1961" i="5"/>
  <c r="J2236" i="5"/>
  <c r="I2236" i="5"/>
  <c r="E1761" i="5"/>
  <c r="X1761" i="5" s="1"/>
  <c r="G1761" i="5"/>
  <c r="I1834" i="5"/>
  <c r="H1834" i="5"/>
  <c r="J1834" i="5"/>
  <c r="E1858" i="5"/>
  <c r="X1858" i="5" s="1"/>
  <c r="G1858" i="5"/>
  <c r="R609" i="5"/>
  <c r="R48" i="5"/>
  <c r="X195" i="5"/>
  <c r="X287" i="5"/>
  <c r="R287" i="5"/>
  <c r="X265" i="5"/>
  <c r="R265" i="5"/>
  <c r="X109" i="5"/>
  <c r="X92" i="5"/>
  <c r="X385" i="5"/>
  <c r="R385" i="5"/>
  <c r="R302" i="5"/>
  <c r="X302" i="5"/>
  <c r="R381" i="5"/>
  <c r="R243" i="5"/>
  <c r="R208" i="5"/>
  <c r="R481" i="5"/>
  <c r="X481" i="5"/>
  <c r="G2014" i="5"/>
  <c r="H2014" i="5"/>
  <c r="I2014" i="5"/>
  <c r="J2014" i="5"/>
  <c r="H2234" i="5"/>
  <c r="I2234" i="5"/>
  <c r="E913" i="5"/>
  <c r="X913" i="5" s="1"/>
  <c r="I913" i="5"/>
  <c r="F913" i="5"/>
  <c r="H913" i="5"/>
  <c r="F2185" i="5"/>
  <c r="E2185" i="5"/>
  <c r="X2185" i="5" s="1"/>
  <c r="H2185" i="5"/>
  <c r="R1059" i="5"/>
  <c r="H1059" i="5"/>
  <c r="G1059" i="5"/>
  <c r="J1059" i="5"/>
  <c r="J1603" i="5"/>
  <c r="G1603" i="5"/>
  <c r="R955" i="5"/>
  <c r="H955" i="5"/>
  <c r="F955" i="5"/>
  <c r="I955" i="5"/>
  <c r="E955" i="5"/>
  <c r="X955" i="5" s="1"/>
  <c r="G955" i="5"/>
  <c r="J955" i="5"/>
  <c r="H1035" i="5"/>
  <c r="E1035" i="5"/>
  <c r="X1035" i="5" s="1"/>
  <c r="I1540" i="5"/>
  <c r="R1540" i="5"/>
  <c r="AB1655" i="5"/>
  <c r="AB1275" i="5"/>
  <c r="R2107" i="5"/>
  <c r="J2107" i="5"/>
  <c r="F1805" i="5"/>
  <c r="J1805" i="5"/>
  <c r="V1798" i="5"/>
  <c r="AB1798" i="5"/>
  <c r="V1794" i="5"/>
  <c r="G1794" i="5"/>
  <c r="V1758" i="5"/>
  <c r="G1758" i="5" s="1"/>
  <c r="AB1758" i="5"/>
  <c r="R981" i="5"/>
  <c r="F2199" i="5"/>
  <c r="H1769" i="5"/>
  <c r="H2480" i="5"/>
  <c r="F1537" i="5"/>
  <c r="J979" i="5"/>
  <c r="G1314" i="5"/>
  <c r="X48" i="5"/>
  <c r="X180" i="5"/>
  <c r="R219" i="5"/>
  <c r="X245" i="5"/>
  <c r="R245" i="5"/>
  <c r="R437" i="5"/>
  <c r="X20" i="5"/>
  <c r="R20" i="5"/>
  <c r="X408" i="5"/>
  <c r="X485" i="5"/>
  <c r="R485" i="5"/>
  <c r="X107" i="5"/>
  <c r="R87" i="5"/>
  <c r="X87" i="5"/>
  <c r="X284" i="5"/>
  <c r="R284" i="5"/>
  <c r="R471" i="5"/>
  <c r="R280" i="5"/>
  <c r="R503" i="5"/>
  <c r="R148" i="5"/>
  <c r="R279" i="5"/>
  <c r="X379" i="5"/>
  <c r="E1824" i="5"/>
  <c r="X1824" i="5" s="1"/>
  <c r="H1824" i="5"/>
  <c r="F1824" i="5"/>
  <c r="G1824" i="5"/>
  <c r="X587" i="5"/>
  <c r="X699" i="5"/>
  <c r="R699" i="5"/>
  <c r="E1221" i="5"/>
  <c r="X1221" i="5" s="1"/>
  <c r="J1221" i="5"/>
  <c r="F1221" i="5"/>
  <c r="I1605" i="5"/>
  <c r="E1605" i="5"/>
  <c r="X1605" i="5" s="1"/>
  <c r="I1822" i="5"/>
  <c r="F1822" i="5"/>
  <c r="F1550" i="5"/>
  <c r="R1550" i="5"/>
  <c r="I1903" i="5"/>
  <c r="H1903" i="5"/>
  <c r="R1903" i="5"/>
  <c r="J1903" i="5"/>
  <c r="E920" i="5"/>
  <c r="X920" i="5" s="1"/>
  <c r="H920" i="5"/>
  <c r="F920" i="5"/>
  <c r="S2401" i="5"/>
  <c r="AB2311" i="5"/>
  <c r="S2305" i="5"/>
  <c r="AB1009" i="5"/>
  <c r="AB938" i="5"/>
  <c r="AB753" i="5"/>
  <c r="R2455" i="5"/>
  <c r="J2455" i="5"/>
  <c r="H2455" i="5"/>
  <c r="R2447" i="5"/>
  <c r="E2447" i="5"/>
  <c r="X2447" i="5" s="1"/>
  <c r="I2447" i="5"/>
  <c r="V2096" i="5"/>
  <c r="H2096" i="5" s="1"/>
  <c r="V2085" i="5"/>
  <c r="G2085" i="5" s="1"/>
  <c r="AB2085" i="5"/>
  <c r="G2043" i="5"/>
  <c r="F2043" i="5"/>
  <c r="I2043" i="5"/>
  <c r="R2043" i="5"/>
  <c r="AB2012" i="5"/>
  <c r="V2012" i="5"/>
  <c r="G2012" i="5" s="1"/>
  <c r="V1920" i="5"/>
  <c r="G1920" i="5" s="1"/>
  <c r="AB1920" i="5"/>
  <c r="J1866" i="5"/>
  <c r="G1866" i="5"/>
  <c r="I1836" i="5"/>
  <c r="H1836" i="5"/>
  <c r="H1820" i="5"/>
  <c r="R1820" i="5"/>
  <c r="F1820" i="5"/>
  <c r="G1820" i="5"/>
  <c r="V1817" i="5"/>
  <c r="AB1817" i="5"/>
  <c r="V1266" i="5"/>
  <c r="G1266" i="5" s="1"/>
  <c r="F1262" i="5"/>
  <c r="J1262" i="5"/>
  <c r="H1262" i="5"/>
  <c r="R1262" i="5"/>
  <c r="I1259" i="5"/>
  <c r="H1259" i="5"/>
  <c r="R1242" i="5"/>
  <c r="J1242" i="5"/>
  <c r="I1242" i="5"/>
  <c r="F1217" i="5"/>
  <c r="E1217" i="5"/>
  <c r="X1217" i="5" s="1"/>
  <c r="AB1214" i="5"/>
  <c r="V1214" i="5"/>
  <c r="R1214" i="5" s="1"/>
  <c r="E1207" i="5"/>
  <c r="X1207" i="5" s="1"/>
  <c r="R1207" i="5"/>
  <c r="F1207" i="5"/>
  <c r="J1207" i="5"/>
  <c r="I1207" i="5"/>
  <c r="H1207" i="5"/>
  <c r="G1207" i="5"/>
  <c r="F1203" i="5"/>
  <c r="H1203" i="5"/>
  <c r="I1203" i="5"/>
  <c r="G1203" i="5"/>
  <c r="V1197" i="5"/>
  <c r="G1197" i="5"/>
  <c r="AB1197" i="5"/>
  <c r="F1187" i="5"/>
  <c r="G1187" i="5"/>
  <c r="G1172" i="5"/>
  <c r="F1172" i="5"/>
  <c r="H1172" i="5"/>
  <c r="E1122" i="5"/>
  <c r="X1122" i="5" s="1"/>
  <c r="R1122" i="5"/>
  <c r="G1122" i="5"/>
  <c r="F1122" i="5"/>
  <c r="I1119" i="5"/>
  <c r="G1119" i="5"/>
  <c r="H1119" i="5"/>
  <c r="V1116" i="5"/>
  <c r="G1116" i="5"/>
  <c r="H1022" i="5"/>
  <c r="E1022" i="5"/>
  <c r="X1022" i="5" s="1"/>
  <c r="I1022" i="5"/>
  <c r="R1022" i="5"/>
  <c r="E1015" i="5"/>
  <c r="X1015" i="5" s="1"/>
  <c r="R1015" i="5"/>
  <c r="G1015" i="5"/>
  <c r="F1015" i="5"/>
  <c r="J1015" i="5"/>
  <c r="I1015" i="5"/>
  <c r="I908" i="5"/>
  <c r="H908" i="5"/>
  <c r="R894" i="5"/>
  <c r="V834" i="5"/>
  <c r="AB834" i="5"/>
  <c r="V814" i="5"/>
  <c r="R804" i="5"/>
  <c r="R791" i="5"/>
  <c r="V728" i="5"/>
  <c r="AB728" i="5"/>
  <c r="V724" i="5"/>
  <c r="AB724" i="5"/>
  <c r="X709" i="5"/>
  <c r="R709" i="5"/>
  <c r="V677" i="5"/>
  <c r="AB677" i="5"/>
  <c r="R670" i="5"/>
  <c r="V662" i="5"/>
  <c r="AB662" i="5"/>
  <c r="R615" i="5"/>
  <c r="AB611" i="5"/>
  <c r="V611" i="5"/>
  <c r="R571" i="5"/>
  <c r="X118" i="5"/>
  <c r="R226" i="5"/>
  <c r="R355" i="5"/>
  <c r="R547" i="5"/>
  <c r="R409" i="5"/>
  <c r="R366" i="5"/>
  <c r="R25" i="5"/>
  <c r="R153" i="5"/>
  <c r="R534" i="5"/>
  <c r="R404" i="5"/>
  <c r="R116" i="5"/>
  <c r="X93" i="5"/>
  <c r="X153" i="5"/>
  <c r="X355" i="5"/>
  <c r="R339" i="5"/>
  <c r="X493" i="5"/>
  <c r="H1421" i="5"/>
  <c r="G920" i="5"/>
  <c r="G1259" i="5"/>
  <c r="R1866" i="5"/>
  <c r="F1242" i="5"/>
  <c r="S1845" i="5"/>
  <c r="AB1845" i="5"/>
  <c r="F2408" i="5"/>
  <c r="G2408" i="5"/>
  <c r="R2408" i="5"/>
  <c r="I2408" i="5"/>
  <c r="E2408" i="5"/>
  <c r="X2408" i="5" s="1"/>
  <c r="F2405" i="5"/>
  <c r="G2405" i="5"/>
  <c r="H2391" i="5"/>
  <c r="J2391" i="5"/>
  <c r="F2391" i="5"/>
  <c r="I2391" i="5"/>
  <c r="F2112" i="5"/>
  <c r="J2112" i="5"/>
  <c r="F1808" i="5"/>
  <c r="R1808" i="5"/>
  <c r="X531" i="5"/>
  <c r="R98" i="5"/>
  <c r="R80" i="5"/>
  <c r="X174" i="5"/>
  <c r="X157" i="5"/>
  <c r="R493" i="5"/>
  <c r="R99" i="5"/>
  <c r="R460" i="5"/>
  <c r="R400" i="5"/>
  <c r="X175" i="5"/>
  <c r="X257" i="5"/>
  <c r="X404" i="5"/>
  <c r="R540" i="5"/>
  <c r="R542" i="5"/>
  <c r="I1350" i="5"/>
  <c r="G1421" i="5"/>
  <c r="R930" i="5"/>
  <c r="I1820" i="5"/>
  <c r="H1124" i="5"/>
  <c r="E1124" i="5"/>
  <c r="X1124" i="5" s="1"/>
  <c r="F1350" i="5"/>
  <c r="G1217" i="5"/>
  <c r="R2423" i="5"/>
  <c r="F2423" i="5"/>
  <c r="V2415" i="5"/>
  <c r="AB2415" i="5"/>
  <c r="V2411" i="5"/>
  <c r="G2411" i="5" s="1"/>
  <c r="F1811" i="5"/>
  <c r="I1811" i="5"/>
  <c r="J1811" i="5"/>
  <c r="V1790" i="5"/>
  <c r="V1787" i="5"/>
  <c r="E1787" i="5" s="1"/>
  <c r="X1787" i="5" s="1"/>
  <c r="AB1787" i="5"/>
  <c r="I1250" i="5"/>
  <c r="F1250" i="5"/>
  <c r="J1250" i="5"/>
  <c r="R926" i="5"/>
  <c r="I926" i="5"/>
  <c r="AB2459" i="5"/>
  <c r="AB2455" i="5"/>
  <c r="S2411" i="5"/>
  <c r="S2251" i="5"/>
  <c r="AB2235" i="5"/>
  <c r="AB2231" i="5"/>
  <c r="S2070" i="5"/>
  <c r="AB2070" i="5"/>
  <c r="S2027" i="5"/>
  <c r="S1590" i="5"/>
  <c r="AB1142" i="5"/>
  <c r="AB823" i="5"/>
  <c r="V1657" i="5"/>
  <c r="G1657" i="5" s="1"/>
  <c r="AB1657" i="5"/>
  <c r="E1579" i="5"/>
  <c r="X1579" i="5" s="1"/>
  <c r="G1579" i="5"/>
  <c r="V1525" i="5"/>
  <c r="G1525" i="5" s="1"/>
  <c r="R1514" i="5"/>
  <c r="F1514" i="5"/>
  <c r="R1465" i="5"/>
  <c r="I1465" i="5"/>
  <c r="G1462" i="5"/>
  <c r="F1462" i="5"/>
  <c r="V1445" i="5"/>
  <c r="G1445" i="5" s="1"/>
  <c r="V1429" i="5"/>
  <c r="G1429" i="5" s="1"/>
  <c r="AB1358" i="5"/>
  <c r="V1358" i="5"/>
  <c r="R1284" i="5"/>
  <c r="J1284" i="5"/>
  <c r="F1149" i="5"/>
  <c r="E1149" i="5"/>
  <c r="X1149" i="5" s="1"/>
  <c r="H1149" i="5"/>
  <c r="R1149" i="5"/>
  <c r="G1149" i="5"/>
  <c r="V1054" i="5"/>
  <c r="AB1054" i="5"/>
  <c r="I1046" i="5"/>
  <c r="R1046" i="5"/>
  <c r="E1024" i="5"/>
  <c r="X1024" i="5" s="1"/>
  <c r="H1024" i="5"/>
  <c r="V1009" i="5"/>
  <c r="G1009" i="5" s="1"/>
  <c r="I994" i="5"/>
  <c r="R994" i="5"/>
  <c r="V982" i="5"/>
  <c r="AB982" i="5"/>
  <c r="F978" i="5"/>
  <c r="J978" i="5"/>
  <c r="V966" i="5"/>
  <c r="G966" i="5" s="1"/>
  <c r="AB966" i="5"/>
  <c r="G949" i="5"/>
  <c r="X883" i="5"/>
  <c r="R883" i="5"/>
  <c r="X840" i="5"/>
  <c r="R840" i="5"/>
  <c r="V810" i="5"/>
  <c r="R803" i="5"/>
  <c r="R800" i="5"/>
  <c r="AB793" i="5"/>
  <c r="V793" i="5"/>
  <c r="V783" i="5"/>
  <c r="X705" i="5"/>
  <c r="R705" i="5"/>
  <c r="AB688" i="5"/>
  <c r="V688" i="5"/>
  <c r="AB548" i="5"/>
  <c r="R1686" i="5"/>
  <c r="G1686" i="5"/>
  <c r="V1870" i="5"/>
  <c r="V2057" i="5"/>
  <c r="R715" i="5"/>
  <c r="S2501" i="5"/>
  <c r="AB2327" i="5"/>
  <c r="AB2008" i="5"/>
  <c r="AB1770" i="5"/>
  <c r="AB1501" i="5"/>
  <c r="AB1485" i="5"/>
  <c r="AB1206" i="5"/>
  <c r="S1191" i="5"/>
  <c r="AB1168" i="5"/>
  <c r="F2320" i="5"/>
  <c r="R2320" i="5"/>
  <c r="E1656" i="5"/>
  <c r="X1656" i="5" s="1"/>
  <c r="I1656" i="5"/>
  <c r="I1619" i="5"/>
  <c r="F1619" i="5"/>
  <c r="R1606" i="5"/>
  <c r="J1606" i="5"/>
  <c r="H1606" i="5"/>
  <c r="H1582" i="5"/>
  <c r="I1582" i="5"/>
  <c r="R1582" i="5"/>
  <c r="V1568" i="5"/>
  <c r="AB1568" i="5"/>
  <c r="V1565" i="5"/>
  <c r="H1565" i="5" s="1"/>
  <c r="I1565" i="5"/>
  <c r="AB1565" i="5"/>
  <c r="H1562" i="5"/>
  <c r="I1562" i="5"/>
  <c r="H1547" i="5"/>
  <c r="R1547" i="5"/>
  <c r="I1547" i="5"/>
  <c r="F1547" i="5"/>
  <c r="G1545" i="5"/>
  <c r="F1545" i="5"/>
  <c r="AB1520" i="5"/>
  <c r="V1520" i="5"/>
  <c r="G1520" i="5" s="1"/>
  <c r="E1478" i="5"/>
  <c r="X1478" i="5" s="1"/>
  <c r="J1478" i="5"/>
  <c r="I1478" i="5"/>
  <c r="H1478" i="5"/>
  <c r="J1454" i="5"/>
  <c r="F1454" i="5"/>
  <c r="H1357" i="5"/>
  <c r="R1357" i="5"/>
  <c r="F1178" i="5"/>
  <c r="E1178" i="5"/>
  <c r="X1178" i="5" s="1"/>
  <c r="J1485" i="5"/>
  <c r="R1485" i="5"/>
  <c r="AB1891" i="5"/>
  <c r="AB1883" i="5"/>
  <c r="AB1515" i="5"/>
  <c r="AB1357" i="5"/>
  <c r="S1323" i="5"/>
  <c r="AB994" i="5"/>
  <c r="S921" i="5"/>
  <c r="AB921" i="5"/>
  <c r="AB668" i="5"/>
  <c r="I2465" i="5"/>
  <c r="F2465" i="5"/>
  <c r="V2431" i="5"/>
  <c r="G2431" i="5"/>
  <c r="H2420" i="5"/>
  <c r="I2420" i="5"/>
  <c r="F2357" i="5"/>
  <c r="E2357" i="5"/>
  <c r="X2357" i="5" s="1"/>
  <c r="H2357" i="5"/>
  <c r="V2113" i="5"/>
  <c r="G2113" i="5"/>
  <c r="V2104" i="5"/>
  <c r="AB2104" i="5"/>
  <c r="G2072" i="5"/>
  <c r="J2072" i="5"/>
  <c r="R2072" i="5"/>
  <c r="F2072" i="5"/>
  <c r="H1978" i="5"/>
  <c r="J1978" i="5"/>
  <c r="G1978" i="5"/>
  <c r="I1971" i="5"/>
  <c r="R1971" i="5"/>
  <c r="R1968" i="5"/>
  <c r="F1968" i="5"/>
  <c r="J1966" i="5"/>
  <c r="I1966" i="5"/>
  <c r="E1917" i="5"/>
  <c r="X1917" i="5" s="1"/>
  <c r="H1917" i="5"/>
  <c r="F1909" i="5"/>
  <c r="H1909" i="5"/>
  <c r="J1873" i="5"/>
  <c r="H1873" i="5"/>
  <c r="V1795" i="5"/>
  <c r="G1795" i="5" s="1"/>
  <c r="V1762" i="5"/>
  <c r="I1762" i="5" s="1"/>
  <c r="H2272" i="5"/>
  <c r="X825" i="5"/>
  <c r="G1955" i="5"/>
  <c r="G1341" i="5"/>
  <c r="AB1240" i="5"/>
  <c r="G2272" i="5"/>
  <c r="H1198" i="5"/>
  <c r="I1198" i="5"/>
  <c r="S2486" i="5"/>
  <c r="S2245" i="5"/>
  <c r="AB2245" i="5"/>
  <c r="S2187" i="5"/>
  <c r="AB2128" i="5"/>
  <c r="S1761" i="5"/>
  <c r="AB1716" i="5"/>
  <c r="AB1691" i="5"/>
  <c r="AB1652" i="5"/>
  <c r="AB1540" i="5"/>
  <c r="AB1103" i="5"/>
  <c r="AB937" i="5"/>
  <c r="AB897" i="5"/>
  <c r="I2463" i="5"/>
  <c r="R2463" i="5"/>
  <c r="J2463" i="5"/>
  <c r="G2458" i="5"/>
  <c r="G2360" i="5"/>
  <c r="J2360" i="5"/>
  <c r="J2218" i="5"/>
  <c r="H2218" i="5"/>
  <c r="R2162" i="5"/>
  <c r="F2162" i="5"/>
  <c r="J2162" i="5"/>
  <c r="H1729" i="5"/>
  <c r="I1729" i="5"/>
  <c r="R1729" i="5"/>
  <c r="G1696" i="5"/>
  <c r="V1581" i="5"/>
  <c r="AB1581" i="5"/>
  <c r="I1492" i="5"/>
  <c r="G1492" i="5"/>
  <c r="AB814" i="5"/>
  <c r="AB661" i="5"/>
  <c r="AB625" i="5"/>
  <c r="F1850" i="5"/>
  <c r="J1850" i="5"/>
  <c r="V1756" i="5"/>
  <c r="G1756" i="5"/>
  <c r="H1693" i="5"/>
  <c r="R1693" i="5"/>
  <c r="V1584" i="5"/>
  <c r="AB1584" i="5"/>
  <c r="R1438" i="5"/>
  <c r="J1438" i="5"/>
  <c r="R1286" i="5"/>
  <c r="J1286" i="5"/>
  <c r="AB476" i="5"/>
  <c r="AB463" i="5"/>
  <c r="J1366" i="5"/>
  <c r="G1366" i="5"/>
  <c r="S2230" i="5"/>
  <c r="S2219" i="5"/>
  <c r="AB1947" i="5"/>
  <c r="AB1933" i="5"/>
  <c r="S1931" i="5"/>
  <c r="S1889" i="5"/>
  <c r="AB1878" i="5"/>
  <c r="AB1867" i="5"/>
  <c r="AB1844" i="5"/>
  <c r="S1803" i="5"/>
  <c r="AB1746" i="5"/>
  <c r="AB1735" i="5"/>
  <c r="AB1725" i="5"/>
  <c r="AB1650" i="5"/>
  <c r="AB1571" i="5"/>
  <c r="AB1499" i="5"/>
  <c r="AB1495" i="5"/>
  <c r="AB1266" i="5"/>
  <c r="AB1243" i="5"/>
  <c r="S1106" i="5"/>
  <c r="S1078" i="5"/>
  <c r="AB1010" i="5"/>
  <c r="AB981" i="5"/>
  <c r="AB713" i="5"/>
  <c r="S640" i="5"/>
  <c r="AB2476" i="5"/>
  <c r="V2476" i="5"/>
  <c r="R2311" i="5"/>
  <c r="H2311" i="5"/>
  <c r="V2221" i="5"/>
  <c r="G2221" i="5" s="1"/>
  <c r="F2039" i="5"/>
  <c r="R2039" i="5"/>
  <c r="E2028" i="5"/>
  <c r="X2028" i="5" s="1"/>
  <c r="G1953" i="5"/>
  <c r="AB1721" i="5"/>
  <c r="V1648" i="5"/>
  <c r="G1648" i="5" s="1"/>
  <c r="AB1644" i="5"/>
  <c r="AB1629" i="5"/>
  <c r="G1619" i="5"/>
  <c r="G1555" i="5"/>
  <c r="I1555" i="5"/>
  <c r="F1555" i="5"/>
  <c r="AB1538" i="5"/>
  <c r="AB1461" i="5"/>
  <c r="AB1424" i="5"/>
  <c r="V1424" i="5"/>
  <c r="V1365" i="5"/>
  <c r="G1365" i="5"/>
  <c r="V1295" i="5"/>
  <c r="G1295" i="5" s="1"/>
  <c r="AB1261" i="5"/>
  <c r="H1225" i="5"/>
  <c r="I1225" i="5"/>
  <c r="F1170" i="5"/>
  <c r="H1170" i="5"/>
  <c r="AB1128" i="5"/>
  <c r="G1110" i="5"/>
  <c r="F1110" i="5"/>
  <c r="AB1053" i="5"/>
  <c r="E1029" i="5"/>
  <c r="X1029" i="5" s="1"/>
  <c r="G1029" i="5"/>
  <c r="J1000" i="5"/>
  <c r="G1000" i="5"/>
  <c r="V932" i="5"/>
  <c r="G932" i="5"/>
  <c r="I925" i="5"/>
  <c r="R925" i="5"/>
  <c r="AB903" i="5"/>
  <c r="V770" i="5"/>
  <c r="AB2107" i="5"/>
  <c r="AB2040" i="5"/>
  <c r="S1995" i="5"/>
  <c r="S1953" i="5"/>
  <c r="AB1749" i="5"/>
  <c r="S1675" i="5"/>
  <c r="AB1509" i="5"/>
  <c r="S1505" i="5"/>
  <c r="AB1483" i="5"/>
  <c r="AB1467" i="5"/>
  <c r="S1377" i="5"/>
  <c r="AB1144" i="5"/>
  <c r="S1093" i="5"/>
  <c r="AB1050" i="5"/>
  <c r="AB827" i="5"/>
  <c r="AB696" i="5"/>
  <c r="AB583" i="5"/>
  <c r="G2442" i="5"/>
  <c r="I2417" i="5"/>
  <c r="R2417" i="5"/>
  <c r="R2338" i="5"/>
  <c r="I2338" i="5"/>
  <c r="AB2214" i="5"/>
  <c r="R2001" i="5"/>
  <c r="F2001" i="5"/>
  <c r="R1997" i="5"/>
  <c r="F1997" i="5"/>
  <c r="AB1889" i="5"/>
  <c r="V1685" i="5"/>
  <c r="G1685" i="5" s="1"/>
  <c r="I1623" i="5"/>
  <c r="G1623" i="5"/>
  <c r="H1623" i="5"/>
  <c r="V1503" i="5"/>
  <c r="G1503" i="5" s="1"/>
  <c r="J1446" i="5"/>
  <c r="I1446" i="5"/>
  <c r="V1427" i="5"/>
  <c r="AB1427" i="5"/>
  <c r="V1253" i="5"/>
  <c r="G1253" i="5"/>
  <c r="F1185" i="5"/>
  <c r="J1185" i="5"/>
  <c r="G1164" i="5"/>
  <c r="S2445" i="5"/>
  <c r="S2433" i="5"/>
  <c r="S2387" i="5"/>
  <c r="S2358" i="5"/>
  <c r="S2274" i="5"/>
  <c r="S2145" i="5"/>
  <c r="AB2115" i="5"/>
  <c r="S1974" i="5"/>
  <c r="S1846" i="5"/>
  <c r="S1569" i="5"/>
  <c r="S1430" i="5"/>
  <c r="S1419" i="5"/>
  <c r="S1135" i="5"/>
  <c r="S1121" i="5"/>
  <c r="S859" i="5"/>
  <c r="AB2477" i="5"/>
  <c r="G2450" i="5"/>
  <c r="AB2154" i="5"/>
  <c r="AB1974" i="5"/>
  <c r="AB1925" i="5"/>
  <c r="J1865" i="5"/>
  <c r="E1865" i="5"/>
  <c r="X1865" i="5" s="1"/>
  <c r="AB1719" i="5"/>
  <c r="AB1677" i="5"/>
  <c r="AB1472" i="5"/>
  <c r="AB1463" i="5"/>
  <c r="AB1143" i="5"/>
  <c r="V1143" i="5"/>
  <c r="AB1011" i="5"/>
  <c r="AB909" i="5"/>
  <c r="J902" i="5"/>
  <c r="R902" i="5"/>
  <c r="AB750" i="5"/>
  <c r="AB608" i="5"/>
  <c r="V608" i="5"/>
  <c r="X608" i="5"/>
  <c r="AB575" i="5"/>
  <c r="AB2502" i="5"/>
  <c r="G2488" i="5"/>
  <c r="AB2485" i="5"/>
  <c r="AB2479" i="5"/>
  <c r="AB2433" i="5"/>
  <c r="G2389" i="5"/>
  <c r="AB2274" i="5"/>
  <c r="AB2217" i="5"/>
  <c r="AB2182" i="5"/>
  <c r="AB2176" i="5"/>
  <c r="AB2064" i="5"/>
  <c r="AB1968" i="5"/>
  <c r="AB1858" i="5"/>
  <c r="AB1806" i="5"/>
  <c r="AB1726" i="5"/>
  <c r="AB1577" i="5"/>
  <c r="AB1514" i="5"/>
  <c r="AB939" i="5"/>
  <c r="AB189" i="5"/>
  <c r="AB1277" i="5"/>
  <c r="AB1145" i="5"/>
  <c r="AB1139" i="5"/>
  <c r="AB1051" i="5"/>
  <c r="AB1027" i="5"/>
  <c r="AB987" i="5"/>
  <c r="V987" i="5"/>
  <c r="AB983" i="5"/>
  <c r="AB884" i="5"/>
  <c r="AB701" i="5"/>
  <c r="AB640" i="5"/>
  <c r="AB568" i="5"/>
  <c r="AB553" i="5"/>
  <c r="AB546" i="5"/>
  <c r="AB515" i="5"/>
  <c r="AB503" i="5"/>
  <c r="AB418" i="5"/>
  <c r="AB367" i="5"/>
  <c r="AB365" i="5"/>
  <c r="AB158" i="5"/>
  <c r="AB93" i="5"/>
  <c r="AB984" i="5"/>
  <c r="AB826" i="5"/>
  <c r="AB614" i="5"/>
  <c r="AB597" i="5"/>
  <c r="AB338" i="5"/>
  <c r="AB326" i="5"/>
  <c r="AB313" i="5"/>
  <c r="AB289" i="5"/>
  <c r="AB256" i="5"/>
  <c r="AB254" i="5"/>
  <c r="AB250" i="5"/>
  <c r="AB248" i="5"/>
  <c r="AB244" i="5"/>
  <c r="AB239" i="5"/>
  <c r="AB235" i="5"/>
  <c r="AB231" i="5"/>
  <c r="AB229" i="5"/>
  <c r="AB219" i="5"/>
  <c r="AB153" i="5"/>
  <c r="AB148" i="5"/>
  <c r="AB136" i="5"/>
  <c r="AB128" i="5"/>
  <c r="AB120" i="5"/>
  <c r="R13" i="5"/>
  <c r="R5" i="5"/>
  <c r="X5" i="5"/>
  <c r="X6" i="5"/>
  <c r="X9" i="5"/>
  <c r="X10" i="5"/>
  <c r="X11" i="5"/>
  <c r="X12" i="5"/>
  <c r="X13" i="5"/>
  <c r="R11" i="5"/>
  <c r="V8" i="5"/>
  <c r="R1376" i="5"/>
  <c r="E1376" i="5"/>
  <c r="X1376" i="5" s="1"/>
  <c r="H1376" i="5"/>
  <c r="J1376" i="5"/>
  <c r="F1376" i="5"/>
  <c r="I1376" i="5"/>
  <c r="G1376" i="5"/>
  <c r="X532" i="5"/>
  <c r="R532" i="5"/>
  <c r="J980" i="5"/>
  <c r="I980" i="5"/>
  <c r="E980" i="5"/>
  <c r="X980" i="5" s="1"/>
  <c r="F980" i="5"/>
  <c r="R980" i="5"/>
  <c r="H980" i="5"/>
  <c r="R1535" i="5"/>
  <c r="H1535" i="5"/>
  <c r="E1535" i="5"/>
  <c r="X1535" i="5" s="1"/>
  <c r="J1535" i="5"/>
  <c r="F1535" i="5"/>
  <c r="I1535" i="5"/>
  <c r="H1155" i="5"/>
  <c r="J1155" i="5"/>
  <c r="I1155" i="5"/>
  <c r="R1155" i="5"/>
  <c r="E1155" i="5"/>
  <c r="X1155" i="5" s="1"/>
  <c r="F1155" i="5"/>
  <c r="R572" i="5"/>
  <c r="X572" i="5"/>
  <c r="H1081" i="5"/>
  <c r="R1081" i="5"/>
  <c r="I2329" i="5"/>
  <c r="F2329" i="5"/>
  <c r="F1879" i="5"/>
  <c r="E1879" i="5"/>
  <c r="X1879" i="5" s="1"/>
  <c r="G1879" i="5"/>
  <c r="H1975" i="5"/>
  <c r="E1975" i="5"/>
  <c r="X1975" i="5" s="1"/>
  <c r="G1975" i="5"/>
  <c r="I1258" i="5"/>
  <c r="H1258" i="5"/>
  <c r="F1587" i="5"/>
  <c r="I1587" i="5"/>
  <c r="E1587" i="5"/>
  <c r="X1587" i="5" s="1"/>
  <c r="R1587" i="5"/>
  <c r="I997" i="5"/>
  <c r="E997" i="5"/>
  <c r="X997" i="5" s="1"/>
  <c r="G2020" i="5"/>
  <c r="I2020" i="5"/>
  <c r="H2020" i="5"/>
  <c r="J2020" i="5"/>
  <c r="E2358" i="5"/>
  <c r="X2358" i="5" s="1"/>
  <c r="I2358" i="5"/>
  <c r="F2358" i="5"/>
  <c r="R2358" i="5"/>
  <c r="X85" i="5"/>
  <c r="X166" i="5"/>
  <c r="R254" i="5"/>
  <c r="X298" i="5"/>
  <c r="R298" i="5"/>
  <c r="R431" i="5"/>
  <c r="R231" i="5"/>
  <c r="X231" i="5"/>
  <c r="R368" i="5"/>
  <c r="R461" i="5"/>
  <c r="E1121" i="5"/>
  <c r="X1121" i="5" s="1"/>
  <c r="H1121" i="5"/>
  <c r="G1121" i="5"/>
  <c r="G1415" i="5"/>
  <c r="E1415" i="5"/>
  <c r="X1415" i="5" s="1"/>
  <c r="H1415" i="5"/>
  <c r="H1874" i="5"/>
  <c r="E1874" i="5"/>
  <c r="X1874" i="5" s="1"/>
  <c r="R1874" i="5"/>
  <c r="J1874" i="5"/>
  <c r="G1874" i="5"/>
  <c r="F1874" i="5"/>
  <c r="G2105" i="5"/>
  <c r="E2105" i="5"/>
  <c r="X2105" i="5" s="1"/>
  <c r="R2105" i="5"/>
  <c r="J2498" i="5"/>
  <c r="H2498" i="5"/>
  <c r="I2498" i="5"/>
  <c r="E2498" i="5"/>
  <c r="X2498" i="5" s="1"/>
  <c r="R2498" i="5"/>
  <c r="S2346" i="5"/>
  <c r="AB2346" i="5"/>
  <c r="S2332" i="5"/>
  <c r="AB2332" i="5"/>
  <c r="S2246" i="5"/>
  <c r="AB2246" i="5"/>
  <c r="S2228" i="5"/>
  <c r="AB2228" i="5"/>
  <c r="AB2221" i="5"/>
  <c r="S2221" i="5"/>
  <c r="S2195" i="5"/>
  <c r="AB2195" i="5"/>
  <c r="S2192" i="5"/>
  <c r="AB2192" i="5"/>
  <c r="S2181" i="5"/>
  <c r="AB2181" i="5"/>
  <c r="S2177" i="5"/>
  <c r="AB2177" i="5"/>
  <c r="AB2119" i="5"/>
  <c r="S2119" i="5"/>
  <c r="S1651" i="5"/>
  <c r="S1464" i="5"/>
  <c r="AB1464" i="5"/>
  <c r="S1241" i="5"/>
  <c r="S1199" i="5"/>
  <c r="AB1199" i="5"/>
  <c r="S1190" i="5"/>
  <c r="AB1190" i="5"/>
  <c r="S1166" i="5"/>
  <c r="AB1166" i="5"/>
  <c r="S1132" i="5"/>
  <c r="AB1132" i="5"/>
  <c r="AB582" i="5"/>
  <c r="S2504" i="5"/>
  <c r="R2325" i="5"/>
  <c r="F2325" i="5"/>
  <c r="I2325" i="5"/>
  <c r="J2325" i="5"/>
  <c r="V2295" i="5"/>
  <c r="G2295" i="5"/>
  <c r="AB2295" i="5"/>
  <c r="H2289" i="5"/>
  <c r="F2289" i="5"/>
  <c r="R2283" i="5"/>
  <c r="I2050" i="5"/>
  <c r="G2050" i="5"/>
  <c r="J2050" i="5"/>
  <c r="H2050" i="5"/>
  <c r="H1936" i="5"/>
  <c r="I1936" i="5"/>
  <c r="V1924" i="5"/>
  <c r="AB1924" i="5"/>
  <c r="E1838" i="5"/>
  <c r="X1838" i="5" s="1"/>
  <c r="R1838" i="5"/>
  <c r="F1838" i="5"/>
  <c r="J1838" i="5"/>
  <c r="H1838" i="5"/>
  <c r="I1838" i="5"/>
  <c r="R1293" i="5"/>
  <c r="F1293" i="5"/>
  <c r="I1293" i="5"/>
  <c r="H1293" i="5"/>
  <c r="E1293" i="5"/>
  <c r="X1293" i="5" s="1"/>
  <c r="V1276" i="5"/>
  <c r="V1273" i="5"/>
  <c r="G1273" i="5"/>
  <c r="V1118" i="5"/>
  <c r="V1095" i="5"/>
  <c r="G1095" i="5" s="1"/>
  <c r="F1082" i="5"/>
  <c r="J1082" i="5"/>
  <c r="H1082" i="5"/>
  <c r="R1082" i="5"/>
  <c r="E1082" i="5"/>
  <c r="X1082" i="5" s="1"/>
  <c r="J1077" i="5"/>
  <c r="H1077" i="5"/>
  <c r="E1077" i="5"/>
  <c r="X1077" i="5" s="1"/>
  <c r="R1077" i="5"/>
  <c r="V1074" i="5"/>
  <c r="G1074" i="5" s="1"/>
  <c r="R1066" i="5"/>
  <c r="E1066" i="5"/>
  <c r="X1066" i="5" s="1"/>
  <c r="G1066" i="5"/>
  <c r="V962" i="5"/>
  <c r="G962" i="5"/>
  <c r="AB962" i="5"/>
  <c r="F958" i="5"/>
  <c r="R958" i="5"/>
  <c r="V872" i="5"/>
  <c r="AB872" i="5"/>
  <c r="AB865" i="5"/>
  <c r="V865" i="5"/>
  <c r="AB860" i="5"/>
  <c r="V860" i="5"/>
  <c r="V856" i="5"/>
  <c r="AB856" i="5"/>
  <c r="V592" i="5"/>
  <c r="AB592" i="5"/>
  <c r="V582" i="5"/>
  <c r="AB571" i="5"/>
  <c r="AB565" i="5"/>
  <c r="V565" i="5"/>
  <c r="AB559" i="5"/>
  <c r="V559" i="5"/>
  <c r="S471" i="5"/>
  <c r="AB471" i="5"/>
  <c r="S469" i="5"/>
  <c r="AB469" i="5"/>
  <c r="S458" i="5"/>
  <c r="S456" i="5"/>
  <c r="AB456" i="5"/>
  <c r="S452" i="5"/>
  <c r="S373" i="5"/>
  <c r="AB373" i="5"/>
  <c r="S372" i="5"/>
  <c r="S366" i="5"/>
  <c r="AB366" i="5"/>
  <c r="S364" i="5"/>
  <c r="AB364" i="5"/>
  <c r="AB352" i="5"/>
  <c r="AB344" i="5"/>
  <c r="V336" i="5"/>
  <c r="AB332" i="5"/>
  <c r="V332" i="5"/>
  <c r="AB315" i="5"/>
  <c r="X50" i="5"/>
  <c r="R2315" i="5"/>
  <c r="I2253" i="5"/>
  <c r="F2253" i="5"/>
  <c r="H1906" i="5"/>
  <c r="J1025" i="5"/>
  <c r="J2303" i="5"/>
  <c r="R1856" i="5"/>
  <c r="E1136" i="5"/>
  <c r="X1136" i="5" s="1"/>
  <c r="F2256" i="5"/>
  <c r="E2488" i="5"/>
  <c r="X2488" i="5" s="1"/>
  <c r="H984" i="5"/>
  <c r="E1905" i="5"/>
  <c r="X1905" i="5" s="1"/>
  <c r="X718" i="5"/>
  <c r="F995" i="5"/>
  <c r="G2062" i="5"/>
  <c r="R1902" i="5"/>
  <c r="G1093" i="5"/>
  <c r="I2062" i="5"/>
  <c r="J1936" i="5"/>
  <c r="H2105" i="5"/>
  <c r="X461" i="5"/>
  <c r="R1105" i="5"/>
  <c r="I1105" i="5"/>
  <c r="G2237" i="5"/>
  <c r="G1349" i="5"/>
  <c r="J1003" i="5"/>
  <c r="R2329" i="5"/>
  <c r="G2482" i="5"/>
  <c r="E1801" i="5"/>
  <c r="X1801" i="5" s="1"/>
  <c r="E1849" i="5"/>
  <c r="X1849" i="5" s="1"/>
  <c r="AB358" i="5"/>
  <c r="G1091" i="5"/>
  <c r="H1587" i="5"/>
  <c r="G997" i="5"/>
  <c r="F2237" i="5"/>
  <c r="F997" i="5"/>
  <c r="H2358" i="5"/>
  <c r="R1132" i="5"/>
  <c r="E2144" i="5"/>
  <c r="X2144" i="5" s="1"/>
  <c r="E1181" i="5"/>
  <c r="X1181" i="5" s="1"/>
  <c r="F1181" i="5"/>
  <c r="J2056" i="5"/>
  <c r="H2056" i="5"/>
  <c r="E2056" i="5"/>
  <c r="X2056" i="5" s="1"/>
  <c r="R2056" i="5"/>
  <c r="H2239" i="5"/>
  <c r="E2239" i="5"/>
  <c r="X2239" i="5" s="1"/>
  <c r="F2239" i="5"/>
  <c r="J2239" i="5"/>
  <c r="G2502" i="5"/>
  <c r="J1066" i="5"/>
  <c r="R2050" i="5"/>
  <c r="R2134" i="5"/>
  <c r="H2487" i="5"/>
  <c r="J2487" i="5"/>
  <c r="I2487" i="5"/>
  <c r="J958" i="5"/>
  <c r="F2105" i="5"/>
  <c r="H2328" i="5"/>
  <c r="I2244" i="5"/>
  <c r="G2244" i="5"/>
  <c r="H2244" i="5"/>
  <c r="X58" i="5"/>
  <c r="R144" i="5"/>
  <c r="E2154" i="5"/>
  <c r="X2154" i="5" s="1"/>
  <c r="R2154" i="5"/>
  <c r="F2154" i="5"/>
  <c r="H2349" i="5"/>
  <c r="F2349" i="5"/>
  <c r="E2349" i="5"/>
  <c r="X2349" i="5" s="1"/>
  <c r="R2349" i="5"/>
  <c r="I2367" i="5"/>
  <c r="H2367" i="5"/>
  <c r="G2367" i="5"/>
  <c r="J1199" i="5"/>
  <c r="X254" i="5"/>
  <c r="X98" i="5"/>
  <c r="R178" i="5"/>
  <c r="R224" i="5"/>
  <c r="X413" i="5"/>
  <c r="R413" i="5"/>
  <c r="X366" i="5"/>
  <c r="X363" i="5"/>
  <c r="R363" i="5"/>
  <c r="R415" i="5"/>
  <c r="X415" i="5"/>
  <c r="R505" i="5"/>
  <c r="X147" i="5"/>
  <c r="R147" i="5"/>
  <c r="R367" i="5"/>
  <c r="R161" i="5"/>
  <c r="AB372" i="5"/>
  <c r="AB324" i="5"/>
  <c r="V338" i="5"/>
  <c r="F2145" i="5"/>
  <c r="G2145" i="5"/>
  <c r="R2145" i="5"/>
  <c r="I2145" i="5"/>
  <c r="F2328" i="5"/>
  <c r="R629" i="5"/>
  <c r="J1705" i="5"/>
  <c r="F1705" i="5"/>
  <c r="E1705" i="5"/>
  <c r="X1705" i="5" s="1"/>
  <c r="H1922" i="5"/>
  <c r="G1922" i="5"/>
  <c r="E1922" i="5"/>
  <c r="X1922" i="5" s="1"/>
  <c r="I1922" i="5"/>
  <c r="R1922" i="5"/>
  <c r="R641" i="5"/>
  <c r="X641" i="5"/>
  <c r="F2093" i="5"/>
  <c r="I2093" i="5"/>
  <c r="F1527" i="5"/>
  <c r="G1527" i="5"/>
  <c r="E1527" i="5"/>
  <c r="X1527" i="5" s="1"/>
  <c r="X701" i="5"/>
  <c r="S2444" i="5"/>
  <c r="AB2444" i="5"/>
  <c r="S2436" i="5"/>
  <c r="AB2436" i="5"/>
  <c r="S2428" i="5"/>
  <c r="AB2428" i="5"/>
  <c r="S2420" i="5"/>
  <c r="AB2420" i="5"/>
  <c r="S2412" i="5"/>
  <c r="AB2412" i="5"/>
  <c r="AB2390" i="5"/>
  <c r="S2390" i="5"/>
  <c r="S2377" i="5"/>
  <c r="S2352" i="5"/>
  <c r="AB2352" i="5"/>
  <c r="S2341" i="5"/>
  <c r="AB2341" i="5"/>
  <c r="S2294" i="5"/>
  <c r="AB2294" i="5"/>
  <c r="S2287" i="5"/>
  <c r="AB2287" i="5"/>
  <c r="S2281" i="5"/>
  <c r="AB2281" i="5"/>
  <c r="AB2273" i="5"/>
  <c r="S2266" i="5"/>
  <c r="S2259" i="5"/>
  <c r="S2252" i="5"/>
  <c r="AB2252" i="5"/>
  <c r="S2208" i="5"/>
  <c r="AB2208" i="5"/>
  <c r="S2202" i="5"/>
  <c r="S2188" i="5"/>
  <c r="S2180" i="5"/>
  <c r="S2131" i="5"/>
  <c r="AB2131" i="5"/>
  <c r="S1676" i="5"/>
  <c r="AB1676" i="5"/>
  <c r="S1672" i="5"/>
  <c r="S1620" i="5"/>
  <c r="S1605" i="5"/>
  <c r="AB1605" i="5"/>
  <c r="S1563" i="5"/>
  <c r="AB1563" i="5"/>
  <c r="S1560" i="5"/>
  <c r="AB1560" i="5"/>
  <c r="S1553" i="5"/>
  <c r="AB1553" i="5"/>
  <c r="S1474" i="5"/>
  <c r="AB1276" i="5"/>
  <c r="S1267" i="5"/>
  <c r="AB1267" i="5"/>
  <c r="S1264" i="5"/>
  <c r="AB1264" i="5"/>
  <c r="S1256" i="5"/>
  <c r="AB1256" i="5"/>
  <c r="S1248" i="5"/>
  <c r="S1057" i="5"/>
  <c r="AB1057" i="5"/>
  <c r="AB838" i="5"/>
  <c r="AB682" i="5"/>
  <c r="AB671" i="5"/>
  <c r="AB657" i="5"/>
  <c r="AB649" i="5"/>
  <c r="S641" i="5"/>
  <c r="AB626" i="5"/>
  <c r="AB584" i="5"/>
  <c r="V2466" i="5"/>
  <c r="G2466" i="5"/>
  <c r="J2452" i="5"/>
  <c r="I2452" i="5"/>
  <c r="J2445" i="5"/>
  <c r="H2445" i="5"/>
  <c r="F2445" i="5"/>
  <c r="E2445" i="5"/>
  <c r="X2445" i="5" s="1"/>
  <c r="F2438" i="5"/>
  <c r="H2438" i="5"/>
  <c r="E2438" i="5"/>
  <c r="X2438" i="5" s="1"/>
  <c r="AB2409" i="5"/>
  <c r="V2409" i="5"/>
  <c r="G2409" i="5"/>
  <c r="F2404" i="5"/>
  <c r="R2404" i="5"/>
  <c r="J2404" i="5"/>
  <c r="G2404" i="5"/>
  <c r="E2404" i="5"/>
  <c r="X2404" i="5" s="1"/>
  <c r="I2404" i="5"/>
  <c r="H2397" i="5"/>
  <c r="I2397" i="5"/>
  <c r="J2386" i="5"/>
  <c r="G2386" i="5"/>
  <c r="I2386" i="5"/>
  <c r="V2366" i="5"/>
  <c r="G2366" i="5"/>
  <c r="G2358" i="5"/>
  <c r="AB2358" i="5"/>
  <c r="J2351" i="5"/>
  <c r="R2351" i="5"/>
  <c r="I2351" i="5"/>
  <c r="E2351" i="5"/>
  <c r="X2351" i="5" s="1"/>
  <c r="V2249" i="5"/>
  <c r="G2249" i="5" s="1"/>
  <c r="V2171" i="5"/>
  <c r="AB2171" i="5"/>
  <c r="V2167" i="5"/>
  <c r="R2159" i="5"/>
  <c r="H2159" i="5"/>
  <c r="J2159" i="5"/>
  <c r="I2159" i="5"/>
  <c r="V2118" i="5"/>
  <c r="G2118" i="5" s="1"/>
  <c r="H2084" i="5"/>
  <c r="J2084" i="5"/>
  <c r="R2084" i="5"/>
  <c r="E2084" i="5"/>
  <c r="X2084" i="5" s="1"/>
  <c r="R2066" i="5"/>
  <c r="G2066" i="5"/>
  <c r="J2066" i="5"/>
  <c r="V2061" i="5"/>
  <c r="AB2061" i="5"/>
  <c r="G2052" i="5"/>
  <c r="I2052" i="5"/>
  <c r="F2052" i="5"/>
  <c r="J2052" i="5"/>
  <c r="R2052" i="5"/>
  <c r="H2052" i="5"/>
  <c r="I2004" i="5"/>
  <c r="J2004" i="5"/>
  <c r="R2004" i="5"/>
  <c r="E2004" i="5"/>
  <c r="X2004" i="5" s="1"/>
  <c r="G1992" i="5"/>
  <c r="I1992" i="5"/>
  <c r="R1992" i="5"/>
  <c r="J1992" i="5"/>
  <c r="V1672" i="5"/>
  <c r="I1672" i="5" s="1"/>
  <c r="V1661" i="5"/>
  <c r="G1661" i="5" s="1"/>
  <c r="AB1661" i="5"/>
  <c r="F1653" i="5"/>
  <c r="R1653" i="5"/>
  <c r="AB1649" i="5"/>
  <c r="V1649" i="5"/>
  <c r="G1649" i="5" s="1"/>
  <c r="V1560" i="5"/>
  <c r="V1426" i="5"/>
  <c r="AB1426" i="5"/>
  <c r="AB1326" i="5"/>
  <c r="V1326" i="5"/>
  <c r="V1313" i="5"/>
  <c r="AB1313" i="5"/>
  <c r="J1310" i="5"/>
  <c r="I1310" i="5"/>
  <c r="F1310" i="5"/>
  <c r="R1310" i="5"/>
  <c r="V1304" i="5"/>
  <c r="G1304" i="5"/>
  <c r="AB1304" i="5"/>
  <c r="V1249" i="5"/>
  <c r="AB1212" i="5"/>
  <c r="V1212" i="5"/>
  <c r="G1212" i="5" s="1"/>
  <c r="V1196" i="5"/>
  <c r="G1196" i="5" s="1"/>
  <c r="J1158" i="5"/>
  <c r="G1158" i="5"/>
  <c r="F1158" i="5"/>
  <c r="I1158" i="5"/>
  <c r="H1158" i="5"/>
  <c r="R1158" i="5"/>
  <c r="G1151" i="5"/>
  <c r="AB1137" i="5"/>
  <c r="V1120" i="5"/>
  <c r="AB1120" i="5"/>
  <c r="V967" i="5"/>
  <c r="G967" i="5" s="1"/>
  <c r="AB697" i="5"/>
  <c r="V697" i="5"/>
  <c r="R689" i="5"/>
  <c r="X689" i="5"/>
  <c r="AB665" i="5"/>
  <c r="V665" i="5"/>
  <c r="AB650" i="5"/>
  <c r="V650" i="5"/>
  <c r="X646" i="5"/>
  <c r="R639" i="5"/>
  <c r="R636" i="5"/>
  <c r="V612" i="5"/>
  <c r="AB612" i="5"/>
  <c r="AB605" i="5"/>
  <c r="V605" i="5"/>
  <c r="R595" i="5"/>
  <c r="AB536" i="5"/>
  <c r="R480" i="5"/>
  <c r="G2270" i="5"/>
  <c r="G1996" i="5"/>
  <c r="J2253" i="5"/>
  <c r="G1774" i="5"/>
  <c r="I1906" i="5"/>
  <c r="J2222" i="5"/>
  <c r="H1974" i="5"/>
  <c r="J993" i="5"/>
  <c r="H1937" i="5"/>
  <c r="G2361" i="5"/>
  <c r="I2493" i="5"/>
  <c r="F2493" i="5"/>
  <c r="E2257" i="5"/>
  <c r="X2257" i="5" s="1"/>
  <c r="J1191" i="5"/>
  <c r="R1025" i="5"/>
  <c r="R1746" i="5"/>
  <c r="H1996" i="5"/>
  <c r="I1136" i="5"/>
  <c r="E2256" i="5"/>
  <c r="X2256" i="5" s="1"/>
  <c r="J2488" i="5"/>
  <c r="E1408" i="5"/>
  <c r="X1408" i="5" s="1"/>
  <c r="H2497" i="5"/>
  <c r="G1439" i="5"/>
  <c r="X895" i="5"/>
  <c r="R2229" i="5"/>
  <c r="R2029" i="5"/>
  <c r="F1912" i="5"/>
  <c r="F1785" i="5"/>
  <c r="J1010" i="5"/>
  <c r="F1905" i="5"/>
  <c r="R1667" i="5"/>
  <c r="H961" i="5"/>
  <c r="X754" i="5"/>
  <c r="R718" i="5"/>
  <c r="I995" i="5"/>
  <c r="R950" i="5"/>
  <c r="R568" i="5"/>
  <c r="E2191" i="5"/>
  <c r="X2191" i="5" s="1"/>
  <c r="E1902" i="5"/>
  <c r="X1902" i="5" s="1"/>
  <c r="F2450" i="5"/>
  <c r="J2450" i="5"/>
  <c r="I1513" i="5"/>
  <c r="H1093" i="5"/>
  <c r="R2062" i="5"/>
  <c r="R1591" i="5"/>
  <c r="F1591" i="5"/>
  <c r="AB572" i="5"/>
  <c r="R1936" i="5"/>
  <c r="V1989" i="5"/>
  <c r="R630" i="5"/>
  <c r="I1527" i="5"/>
  <c r="E2386" i="5"/>
  <c r="X2386" i="5" s="1"/>
  <c r="J2432" i="5"/>
  <c r="G1256" i="5"/>
  <c r="X330" i="5"/>
  <c r="G2093" i="5"/>
  <c r="R38" i="5"/>
  <c r="H2149" i="5"/>
  <c r="R497" i="5"/>
  <c r="X261" i="5"/>
  <c r="H1092" i="5"/>
  <c r="R2098" i="5"/>
  <c r="G1849" i="5"/>
  <c r="G2024" i="5"/>
  <c r="G2239" i="5"/>
  <c r="F1307" i="5"/>
  <c r="J1223" i="5"/>
  <c r="R258" i="5"/>
  <c r="G1243" i="5"/>
  <c r="R1349" i="5"/>
  <c r="R181" i="5"/>
  <c r="R515" i="5"/>
  <c r="R2487" i="5"/>
  <c r="I1549" i="5"/>
  <c r="R2279" i="5"/>
  <c r="H1307" i="5"/>
  <c r="E1223" i="5"/>
  <c r="X1223" i="5" s="1"/>
  <c r="I1235" i="5"/>
  <c r="H1801" i="5"/>
  <c r="R2397" i="5"/>
  <c r="F1849" i="5"/>
  <c r="R2093" i="5"/>
  <c r="I1091" i="5"/>
  <c r="I1021" i="5"/>
  <c r="J2412" i="5"/>
  <c r="I2373" i="5"/>
  <c r="I1081" i="5"/>
  <c r="F1346" i="5"/>
  <c r="E2440" i="5"/>
  <c r="X2440" i="5" s="1"/>
  <c r="X106" i="5"/>
  <c r="G1323" i="5"/>
  <c r="E2480" i="5"/>
  <c r="X2480" i="5" s="1"/>
  <c r="F2454" i="5"/>
  <c r="H999" i="5"/>
  <c r="I1948" i="5"/>
  <c r="J1096" i="5"/>
  <c r="H2051" i="5"/>
  <c r="G1394" i="5"/>
  <c r="G1801" i="5"/>
  <c r="I1391" i="5"/>
  <c r="R1181" i="5"/>
  <c r="F2285" i="5"/>
  <c r="J2378" i="5"/>
  <c r="I2502" i="5"/>
  <c r="J1400" i="5"/>
  <c r="J2358" i="5"/>
  <c r="F2203" i="5"/>
  <c r="I1323" i="5"/>
  <c r="H1263" i="5"/>
  <c r="F2367" i="5"/>
  <c r="X884" i="5"/>
  <c r="E1826" i="5"/>
  <c r="X1826" i="5" s="1"/>
  <c r="F1826" i="5"/>
  <c r="G1826" i="5"/>
  <c r="H1826" i="5"/>
  <c r="J1826" i="5"/>
  <c r="J2335" i="5"/>
  <c r="H2335" i="5"/>
  <c r="F2335" i="5"/>
  <c r="G2335" i="5"/>
  <c r="F2502" i="5"/>
  <c r="R847" i="5"/>
  <c r="H1066" i="5"/>
  <c r="R660" i="5"/>
  <c r="E1298" i="5"/>
  <c r="X1298" i="5" s="1"/>
  <c r="E1516" i="5"/>
  <c r="X1516" i="5" s="1"/>
  <c r="H1516" i="5"/>
  <c r="J1516" i="5"/>
  <c r="F2186" i="5"/>
  <c r="G2186" i="5"/>
  <c r="I2186" i="5"/>
  <c r="E2186" i="5"/>
  <c r="X2186" i="5" s="1"/>
  <c r="H2404" i="5"/>
  <c r="E935" i="5"/>
  <c r="X935" i="5" s="1"/>
  <c r="F935" i="5"/>
  <c r="I935" i="5"/>
  <c r="G1310" i="5"/>
  <c r="F2089" i="5"/>
  <c r="H2089" i="5"/>
  <c r="G2089" i="5"/>
  <c r="J2198" i="5"/>
  <c r="H2198" i="5"/>
  <c r="F2198" i="5"/>
  <c r="I2349" i="5"/>
  <c r="AB958" i="5"/>
  <c r="AB1989" i="5"/>
  <c r="H1310" i="5"/>
  <c r="J1437" i="5"/>
  <c r="H1437" i="5"/>
  <c r="G1437" i="5"/>
  <c r="E1524" i="5"/>
  <c r="X1524" i="5" s="1"/>
  <c r="I1524" i="5"/>
  <c r="H1524" i="5"/>
  <c r="I1751" i="5"/>
  <c r="F1751" i="5"/>
  <c r="R1751" i="5"/>
  <c r="E2159" i="5"/>
  <c r="X2159" i="5" s="1"/>
  <c r="E2365" i="5"/>
  <c r="X2365" i="5" s="1"/>
  <c r="F2365" i="5"/>
  <c r="H2365" i="5"/>
  <c r="J2365" i="5"/>
  <c r="I2432" i="5"/>
  <c r="V643" i="5"/>
  <c r="E1361" i="5"/>
  <c r="X1361" i="5" s="1"/>
  <c r="J1361" i="5"/>
  <c r="G1361" i="5"/>
  <c r="R1361" i="5"/>
  <c r="I1802" i="5"/>
  <c r="J1802" i="5"/>
  <c r="F1802" i="5"/>
  <c r="J2144" i="5"/>
  <c r="AB2118" i="5"/>
  <c r="G2301" i="5"/>
  <c r="F1092" i="5"/>
  <c r="I1121" i="5"/>
  <c r="I2477" i="5"/>
  <c r="H2145" i="5"/>
  <c r="G1677" i="5"/>
  <c r="R1677" i="5"/>
  <c r="I2220" i="5"/>
  <c r="G2220" i="5"/>
  <c r="R2220" i="5"/>
  <c r="E2496" i="5"/>
  <c r="X2496" i="5" s="1"/>
  <c r="G2496" i="5"/>
  <c r="I2496" i="5"/>
  <c r="F2066" i="5"/>
  <c r="F1121" i="5"/>
  <c r="H1261" i="5"/>
  <c r="I1261" i="5"/>
  <c r="J1261" i="5"/>
  <c r="E1471" i="5"/>
  <c r="X1471" i="5" s="1"/>
  <c r="I1471" i="5"/>
  <c r="R1471" i="5"/>
  <c r="J1656" i="5"/>
  <c r="E1871" i="5"/>
  <c r="X1871" i="5" s="1"/>
  <c r="H1871" i="5"/>
  <c r="I1871" i="5"/>
  <c r="R1871" i="5"/>
  <c r="E2066" i="5"/>
  <c r="X2066" i="5" s="1"/>
  <c r="H2146" i="5"/>
  <c r="G2146" i="5"/>
  <c r="I2146" i="5"/>
  <c r="E2294" i="5"/>
  <c r="X2294" i="5" s="1"/>
  <c r="R2294" i="5"/>
  <c r="I2294" i="5"/>
  <c r="G2294" i="5"/>
  <c r="F2316" i="5"/>
  <c r="J2316" i="5"/>
  <c r="I2316" i="5"/>
  <c r="E1073" i="5"/>
  <c r="X1073" i="5" s="1"/>
  <c r="E2328" i="5"/>
  <c r="X2328" i="5" s="1"/>
  <c r="J2064" i="5"/>
  <c r="AB622" i="5"/>
  <c r="R628" i="5"/>
  <c r="AB2377" i="5"/>
  <c r="E2163" i="5"/>
  <c r="X2163" i="5" s="1"/>
  <c r="AB2389" i="5"/>
  <c r="AB350" i="5"/>
  <c r="R871" i="5"/>
  <c r="R939" i="5"/>
  <c r="H939" i="5"/>
  <c r="J939" i="5"/>
  <c r="H1140" i="5"/>
  <c r="F1140" i="5"/>
  <c r="E1140" i="5"/>
  <c r="X1140" i="5" s="1"/>
  <c r="R1140" i="5"/>
  <c r="J1664" i="5"/>
  <c r="J1256" i="5"/>
  <c r="E1993" i="5"/>
  <c r="X1993" i="5" s="1"/>
  <c r="H2034" i="5"/>
  <c r="E2034" i="5"/>
  <c r="X2034" i="5" s="1"/>
  <c r="R2086" i="5"/>
  <c r="E2086" i="5"/>
  <c r="X2086" i="5" s="1"/>
  <c r="F2086" i="5"/>
  <c r="G2165" i="5"/>
  <c r="F2165" i="5"/>
  <c r="E2165" i="5"/>
  <c r="X2165" i="5" s="1"/>
  <c r="R2165" i="5"/>
  <c r="R2473" i="5"/>
  <c r="G2473" i="5"/>
  <c r="E2473" i="5"/>
  <c r="X2473" i="5" s="1"/>
  <c r="H2473" i="5"/>
  <c r="J1415" i="5"/>
  <c r="G1082" i="5"/>
  <c r="X208" i="5"/>
  <c r="X497" i="5"/>
  <c r="X458" i="5"/>
  <c r="H1925" i="5"/>
  <c r="R85" i="5"/>
  <c r="X357" i="5"/>
  <c r="X369" i="5"/>
  <c r="R474" i="5"/>
  <c r="R253" i="5"/>
  <c r="AB330" i="5"/>
  <c r="R272" i="5"/>
  <c r="R386" i="5"/>
  <c r="R475" i="5"/>
  <c r="X475" i="5"/>
  <c r="R281" i="5"/>
  <c r="X281" i="5"/>
  <c r="R316" i="5"/>
  <c r="X316" i="5"/>
  <c r="X102" i="5"/>
  <c r="R102" i="5"/>
  <c r="X242" i="5"/>
  <c r="X529" i="5"/>
  <c r="X512" i="5"/>
  <c r="R42" i="5"/>
  <c r="X160" i="5"/>
  <c r="R160" i="5"/>
  <c r="X17" i="5"/>
  <c r="AB458" i="5"/>
  <c r="I1616" i="5"/>
  <c r="F1199" i="5"/>
  <c r="I1040" i="5"/>
  <c r="J1040" i="5"/>
  <c r="F1040" i="5"/>
  <c r="G1040" i="5"/>
  <c r="E1040" i="5"/>
  <c r="X1040" i="5" s="1"/>
  <c r="F1992" i="5"/>
  <c r="AB2488" i="5"/>
  <c r="F964" i="5"/>
  <c r="H964" i="5"/>
  <c r="G964" i="5"/>
  <c r="R964" i="5"/>
  <c r="G2325" i="5"/>
  <c r="X695" i="5"/>
  <c r="H1508" i="5"/>
  <c r="J1508" i="5"/>
  <c r="E1784" i="5"/>
  <c r="X1784" i="5" s="1"/>
  <c r="F1784" i="5"/>
  <c r="G1784" i="5"/>
  <c r="J1910" i="5"/>
  <c r="F1910" i="5"/>
  <c r="I1945" i="5"/>
  <c r="E1945" i="5"/>
  <c r="X1945" i="5" s="1"/>
  <c r="R1945" i="5"/>
  <c r="I2042" i="5"/>
  <c r="R2042" i="5"/>
  <c r="I1934" i="5"/>
  <c r="R1934" i="5"/>
  <c r="E1088" i="5"/>
  <c r="X1088" i="5" s="1"/>
  <c r="I1088" i="5"/>
  <c r="R1088" i="5"/>
  <c r="G1088" i="5"/>
  <c r="H1088" i="5"/>
  <c r="R597" i="5"/>
  <c r="H1881" i="5"/>
  <c r="E1881" i="5"/>
  <c r="X1881" i="5" s="1"/>
  <c r="J1881" i="5"/>
  <c r="R1881" i="5"/>
  <c r="J1293" i="5"/>
  <c r="R884" i="5"/>
  <c r="R983" i="5"/>
  <c r="G2163" i="5"/>
  <c r="R2438" i="5"/>
  <c r="R1007" i="5"/>
  <c r="J1007" i="5"/>
  <c r="I1007" i="5"/>
  <c r="F1007" i="5"/>
  <c r="G2476" i="5"/>
  <c r="V1137" i="5"/>
  <c r="G1137" i="5" s="1"/>
  <c r="I972" i="5"/>
  <c r="R972" i="5"/>
  <c r="J972" i="5"/>
  <c r="G972" i="5"/>
  <c r="G1315" i="5"/>
  <c r="H1315" i="5"/>
  <c r="J2307" i="5"/>
  <c r="F2307" i="5"/>
  <c r="R2307" i="5"/>
  <c r="H2307" i="5"/>
  <c r="I2307" i="5"/>
  <c r="J2296" i="5"/>
  <c r="G2296" i="5"/>
  <c r="J943" i="5"/>
  <c r="E943" i="5"/>
  <c r="X943" i="5" s="1"/>
  <c r="I943" i="5"/>
  <c r="R635" i="5"/>
  <c r="X635" i="5"/>
  <c r="S1113" i="5"/>
  <c r="AB1113" i="5"/>
  <c r="S1095" i="5"/>
  <c r="AB1095" i="5"/>
  <c r="AB1091" i="5"/>
  <c r="AB1079" i="5"/>
  <c r="S1079" i="5"/>
  <c r="S1076" i="5"/>
  <c r="AB1076" i="5"/>
  <c r="S1073" i="5"/>
  <c r="S945" i="5"/>
  <c r="AB844" i="5"/>
  <c r="AB818" i="5"/>
  <c r="AB805" i="5"/>
  <c r="AB790" i="5"/>
  <c r="AB786" i="5"/>
  <c r="AB758" i="5"/>
  <c r="AB742" i="5"/>
  <c r="S726" i="5"/>
  <c r="AB726" i="5"/>
  <c r="S722" i="5"/>
  <c r="S718" i="5"/>
  <c r="AB718" i="5"/>
  <c r="AB692" i="5"/>
  <c r="AB633" i="5"/>
  <c r="V2255" i="5"/>
  <c r="G2255" i="5" s="1"/>
  <c r="I2251" i="5"/>
  <c r="H2251" i="5"/>
  <c r="V2197" i="5"/>
  <c r="G2197" i="5"/>
  <c r="V2194" i="5"/>
  <c r="G2194" i="5"/>
  <c r="J2190" i="5"/>
  <c r="F2190" i="5"/>
  <c r="R2190" i="5"/>
  <c r="I2190" i="5"/>
  <c r="G2190" i="5"/>
  <c r="V2187" i="5"/>
  <c r="H2187" i="5" s="1"/>
  <c r="AB2179" i="5"/>
  <c r="F2173" i="5"/>
  <c r="H2173" i="5"/>
  <c r="J2173" i="5"/>
  <c r="G2173" i="5"/>
  <c r="E2173" i="5"/>
  <c r="X2173" i="5" s="1"/>
  <c r="F2123" i="5"/>
  <c r="I2123" i="5"/>
  <c r="G2123" i="5"/>
  <c r="E2123" i="5"/>
  <c r="X2123" i="5" s="1"/>
  <c r="J2123" i="5"/>
  <c r="AB2120" i="5"/>
  <c r="G2120" i="5"/>
  <c r="R2091" i="5"/>
  <c r="J2091" i="5"/>
  <c r="I2091" i="5"/>
  <c r="E2091" i="5"/>
  <c r="X2091" i="5" s="1"/>
  <c r="G2091" i="5"/>
  <c r="H2091" i="5"/>
  <c r="F2091" i="5"/>
  <c r="AB2086" i="5"/>
  <c r="G2086" i="5"/>
  <c r="V1699" i="5"/>
  <c r="G1699" i="5" s="1"/>
  <c r="V1691" i="5"/>
  <c r="G1691" i="5"/>
  <c r="J1687" i="5"/>
  <c r="H1687" i="5"/>
  <c r="I1684" i="5"/>
  <c r="J1684" i="5"/>
  <c r="H1684" i="5"/>
  <c r="F1684" i="5"/>
  <c r="R1639" i="5"/>
  <c r="J1639" i="5"/>
  <c r="V1594" i="5"/>
  <c r="G1594" i="5"/>
  <c r="AB1594" i="5"/>
  <c r="AB1590" i="5"/>
  <c r="V1578" i="5"/>
  <c r="G1578" i="5" s="1"/>
  <c r="AB1578" i="5"/>
  <c r="J1574" i="5"/>
  <c r="I1574" i="5"/>
  <c r="E1574" i="5"/>
  <c r="X1574" i="5" s="1"/>
  <c r="F1574" i="5"/>
  <c r="I1570" i="5"/>
  <c r="R1570" i="5"/>
  <c r="H1570" i="5"/>
  <c r="F1570" i="5"/>
  <c r="H1567" i="5"/>
  <c r="I1567" i="5"/>
  <c r="R1567" i="5"/>
  <c r="E1567" i="5"/>
  <c r="X1567" i="5" s="1"/>
  <c r="J1559" i="5"/>
  <c r="I1559" i="5"/>
  <c r="E1559" i="5"/>
  <c r="X1559" i="5" s="1"/>
  <c r="V1557" i="5"/>
  <c r="G1557" i="5" s="1"/>
  <c r="AB1557" i="5"/>
  <c r="J1552" i="5"/>
  <c r="F1552" i="5"/>
  <c r="G1552" i="5"/>
  <c r="H1552" i="5"/>
  <c r="J1546" i="5"/>
  <c r="G1546" i="5"/>
  <c r="R1546" i="5"/>
  <c r="E1546" i="5"/>
  <c r="X1546" i="5" s="1"/>
  <c r="V1544" i="5"/>
  <c r="E1544" i="5" s="1"/>
  <c r="X1544" i="5" s="1"/>
  <c r="V1542" i="5"/>
  <c r="G1542" i="5" s="1"/>
  <c r="V1432" i="5"/>
  <c r="AB1432" i="5"/>
  <c r="AB1428" i="5"/>
  <c r="V1428" i="5"/>
  <c r="F1422" i="5"/>
  <c r="H1422" i="5"/>
  <c r="I1422" i="5"/>
  <c r="J1422" i="5"/>
  <c r="F1419" i="5"/>
  <c r="J1419" i="5"/>
  <c r="I1419" i="5"/>
  <c r="R1419" i="5"/>
  <c r="V1416" i="5"/>
  <c r="G1416" i="5" s="1"/>
  <c r="AB1416" i="5"/>
  <c r="I1399" i="5"/>
  <c r="J1399" i="5"/>
  <c r="E1399" i="5"/>
  <c r="X1399" i="5" s="1"/>
  <c r="F1399" i="5"/>
  <c r="I1396" i="5"/>
  <c r="F1396" i="5"/>
  <c r="H1396" i="5"/>
  <c r="V1390" i="5"/>
  <c r="AB1390" i="5"/>
  <c r="J1387" i="5"/>
  <c r="G1387" i="5"/>
  <c r="R1387" i="5"/>
  <c r="H1385" i="5"/>
  <c r="J1385" i="5"/>
  <c r="F1385" i="5"/>
  <c r="E1385" i="5"/>
  <c r="X1385" i="5" s="1"/>
  <c r="R1385" i="5"/>
  <c r="V1378" i="5"/>
  <c r="G1378" i="5" s="1"/>
  <c r="F1372" i="5"/>
  <c r="R1372" i="5"/>
  <c r="E1372" i="5"/>
  <c r="X1372" i="5" s="1"/>
  <c r="I1372" i="5"/>
  <c r="H1367" i="5"/>
  <c r="I1367" i="5"/>
  <c r="J1367" i="5"/>
  <c r="H1251" i="5"/>
  <c r="R1251" i="5"/>
  <c r="J1251" i="5"/>
  <c r="I1251" i="5"/>
  <c r="V745" i="5"/>
  <c r="AB745" i="5"/>
  <c r="R741" i="5"/>
  <c r="R738" i="5"/>
  <c r="X738" i="5"/>
  <c r="X723" i="5"/>
  <c r="R723" i="5"/>
  <c r="V720" i="5"/>
  <c r="AB720" i="5"/>
  <c r="R717" i="5"/>
  <c r="X710" i="5"/>
  <c r="R708" i="5"/>
  <c r="V703" i="5"/>
  <c r="AB700" i="5"/>
  <c r="V700" i="5"/>
  <c r="AB480" i="5"/>
  <c r="V276" i="5"/>
  <c r="AB276" i="5"/>
  <c r="V273" i="5"/>
  <c r="AB273" i="5"/>
  <c r="V270" i="5"/>
  <c r="AB270" i="5"/>
  <c r="AB266" i="5"/>
  <c r="V266" i="5"/>
  <c r="G2229" i="5"/>
  <c r="J2389" i="5"/>
  <c r="F2389" i="5"/>
  <c r="I2315" i="5"/>
  <c r="H2315" i="5"/>
  <c r="F2270" i="5"/>
  <c r="E2253" i="5"/>
  <c r="X2253" i="5" s="1"/>
  <c r="E1797" i="5"/>
  <c r="X1797" i="5" s="1"/>
  <c r="J1774" i="5"/>
  <c r="R1774" i="5"/>
  <c r="R1906" i="5"/>
  <c r="F1906" i="5"/>
  <c r="G984" i="5"/>
  <c r="R2222" i="5"/>
  <c r="G2222" i="5"/>
  <c r="E993" i="5"/>
  <c r="X993" i="5" s="1"/>
  <c r="H993" i="5"/>
  <c r="X626" i="5"/>
  <c r="X805" i="5"/>
  <c r="E1117" i="5"/>
  <c r="X1117" i="5" s="1"/>
  <c r="F1117" i="5"/>
  <c r="F2361" i="5"/>
  <c r="I1773" i="5"/>
  <c r="R2493" i="5"/>
  <c r="R2257" i="5"/>
  <c r="G2257" i="5"/>
  <c r="F1191" i="5"/>
  <c r="H1025" i="5"/>
  <c r="R727" i="5"/>
  <c r="G2256" i="5"/>
  <c r="H2303" i="5"/>
  <c r="I1746" i="5"/>
  <c r="H1746" i="5"/>
  <c r="F2111" i="5"/>
  <c r="R1996" i="5"/>
  <c r="I1996" i="5"/>
  <c r="I1828" i="5"/>
  <c r="E1828" i="5"/>
  <c r="X1828" i="5" s="1"/>
  <c r="F2300" i="5"/>
  <c r="F1856" i="5"/>
  <c r="H1136" i="5"/>
  <c r="J1136" i="5"/>
  <c r="I2256" i="5"/>
  <c r="H2256" i="5"/>
  <c r="I2488" i="5"/>
  <c r="J984" i="5"/>
  <c r="F1408" i="5"/>
  <c r="I1408" i="5"/>
  <c r="F2497" i="5"/>
  <c r="E2201" i="5"/>
  <c r="X2201" i="5" s="1"/>
  <c r="R2201" i="5"/>
  <c r="J2259" i="5"/>
  <c r="G2074" i="5"/>
  <c r="R1803" i="5"/>
  <c r="F1439" i="5"/>
  <c r="G980" i="5"/>
  <c r="J2229" i="5"/>
  <c r="E2029" i="5"/>
  <c r="X2029" i="5" s="1"/>
  <c r="I2029" i="5"/>
  <c r="E2291" i="5"/>
  <c r="X2291" i="5" s="1"/>
  <c r="J1912" i="5"/>
  <c r="R1016" i="5"/>
  <c r="G1785" i="5"/>
  <c r="R1785" i="5"/>
  <c r="E1010" i="5"/>
  <c r="X1010" i="5" s="1"/>
  <c r="X603" i="5"/>
  <c r="F1734" i="5"/>
  <c r="R2150" i="5"/>
  <c r="J2150" i="5"/>
  <c r="I1905" i="5"/>
  <c r="R1905" i="5"/>
  <c r="E1898" i="5"/>
  <c r="X1898" i="5" s="1"/>
  <c r="I961" i="5"/>
  <c r="R961" i="5"/>
  <c r="H2437" i="5"/>
  <c r="F2176" i="5"/>
  <c r="J2176" i="5"/>
  <c r="J1935" i="5"/>
  <c r="E1942" i="5"/>
  <c r="X1942" i="5" s="1"/>
  <c r="J995" i="5"/>
  <c r="E950" i="5"/>
  <c r="X950" i="5" s="1"/>
  <c r="H950" i="5"/>
  <c r="R725" i="5"/>
  <c r="X568" i="5"/>
  <c r="F2227" i="5"/>
  <c r="R2227" i="5"/>
  <c r="J2191" i="5"/>
  <c r="H2000" i="5"/>
  <c r="H1902" i="5"/>
  <c r="F1902" i="5"/>
  <c r="I2450" i="5"/>
  <c r="R1675" i="5"/>
  <c r="X613" i="5"/>
  <c r="X573" i="5"/>
  <c r="R1513" i="5"/>
  <c r="H1889" i="5"/>
  <c r="F1889" i="5"/>
  <c r="R1093" i="5"/>
  <c r="I1093" i="5"/>
  <c r="R9" i="5"/>
  <c r="E2062" i="5"/>
  <c r="X2062" i="5" s="1"/>
  <c r="J2062" i="5"/>
  <c r="H1507" i="5"/>
  <c r="G1136" i="5"/>
  <c r="E1687" i="5"/>
  <c r="X1687" i="5" s="1"/>
  <c r="F2058" i="5"/>
  <c r="AB980" i="5"/>
  <c r="V1538" i="5"/>
  <c r="F1538" i="5" s="1"/>
  <c r="G1906" i="5"/>
  <c r="I958" i="5"/>
  <c r="I1983" i="5"/>
  <c r="X717" i="5"/>
  <c r="G1856" i="5"/>
  <c r="G2253" i="5"/>
  <c r="J1372" i="5"/>
  <c r="H2004" i="5"/>
  <c r="J964" i="5"/>
  <c r="J1527" i="5"/>
  <c r="G1746" i="5"/>
  <c r="G2303" i="5"/>
  <c r="V2485" i="5"/>
  <c r="J1289" i="5"/>
  <c r="X459" i="5"/>
  <c r="X190" i="5"/>
  <c r="H2093" i="5"/>
  <c r="E1616" i="5"/>
  <c r="X1616" i="5" s="1"/>
  <c r="I2286" i="5"/>
  <c r="F1105" i="5"/>
  <c r="F1523" i="5"/>
  <c r="R1508" i="5"/>
  <c r="X286" i="5"/>
  <c r="X223" i="5"/>
  <c r="X235" i="5"/>
  <c r="X386" i="5"/>
  <c r="X38" i="5"/>
  <c r="I2149" i="5"/>
  <c r="F2149" i="5"/>
  <c r="X171" i="5"/>
  <c r="E1092" i="5"/>
  <c r="X1092" i="5" s="1"/>
  <c r="F1945" i="5"/>
  <c r="X633" i="5"/>
  <c r="X324" i="5"/>
  <c r="H1021" i="5"/>
  <c r="J2186" i="5"/>
  <c r="I2355" i="5"/>
  <c r="J1879" i="5"/>
  <c r="E1549" i="5"/>
  <c r="X1549" i="5" s="1"/>
  <c r="F1975" i="5"/>
  <c r="H2316" i="5"/>
  <c r="E2296" i="5"/>
  <c r="X2296" i="5" s="1"/>
  <c r="G2216" i="5"/>
  <c r="E2216" i="5"/>
  <c r="X2216" i="5" s="1"/>
  <c r="R68" i="5"/>
  <c r="X258" i="5"/>
  <c r="E2198" i="5"/>
  <c r="X2198" i="5" s="1"/>
  <c r="H1999" i="5"/>
  <c r="X504" i="5"/>
  <c r="G2487" i="5"/>
  <c r="G2365" i="5"/>
  <c r="X590" i="5"/>
  <c r="R2289" i="5"/>
  <c r="R1307" i="5"/>
  <c r="I2089" i="5"/>
  <c r="R2412" i="5"/>
  <c r="J1975" i="5"/>
  <c r="J1181" i="5"/>
  <c r="X598" i="5"/>
  <c r="X224" i="5"/>
  <c r="R2034" i="5"/>
  <c r="G1676" i="5"/>
  <c r="J1346" i="5"/>
  <c r="X498" i="5"/>
  <c r="F2397" i="5"/>
  <c r="G2318" i="5"/>
  <c r="J2329" i="5"/>
  <c r="AB1082" i="5"/>
  <c r="AB1118" i="5"/>
  <c r="AB815" i="5"/>
  <c r="X597" i="5"/>
  <c r="R175" i="5"/>
  <c r="R1315" i="5"/>
  <c r="J1315" i="5"/>
  <c r="R335" i="5"/>
  <c r="X421" i="5"/>
  <c r="F939" i="5"/>
  <c r="J2010" i="5"/>
  <c r="G2440" i="5"/>
  <c r="I2480" i="5"/>
  <c r="H1751" i="5"/>
  <c r="F1261" i="5"/>
  <c r="J2373" i="5"/>
  <c r="G2373" i="5"/>
  <c r="G2336" i="5"/>
  <c r="X847" i="5"/>
  <c r="G1081" i="5"/>
  <c r="I2342" i="5"/>
  <c r="H1802" i="5"/>
  <c r="G1905" i="5"/>
  <c r="J2440" i="5"/>
  <c r="AB2450" i="5"/>
  <c r="R2452" i="5"/>
  <c r="E1261" i="5"/>
  <c r="X1261" i="5" s="1"/>
  <c r="X519" i="5"/>
  <c r="I1263" i="5"/>
  <c r="G2176" i="5"/>
  <c r="R2251" i="5"/>
  <c r="G2454" i="5"/>
  <c r="E2454" i="5"/>
  <c r="X2454" i="5" s="1"/>
  <c r="R1802" i="5"/>
  <c r="G1391" i="5"/>
  <c r="I1361" i="5"/>
  <c r="R1223" i="5"/>
  <c r="H2186" i="5"/>
  <c r="I1826" i="5"/>
  <c r="I1156" i="5"/>
  <c r="G1021" i="5"/>
  <c r="J2305" i="5"/>
  <c r="F1471" i="5"/>
  <c r="R2335" i="5"/>
  <c r="F1871" i="5"/>
  <c r="H1653" i="5"/>
  <c r="R2496" i="5"/>
  <c r="J1258" i="5"/>
  <c r="H935" i="5"/>
  <c r="R1975" i="5"/>
  <c r="I1676" i="5"/>
  <c r="F2294" i="5"/>
  <c r="F2146" i="5"/>
  <c r="J2285" i="5"/>
  <c r="F2480" i="5"/>
  <c r="H997" i="5"/>
  <c r="H2378" i="5"/>
  <c r="I2056" i="5"/>
  <c r="I2154" i="5"/>
  <c r="H1400" i="5"/>
  <c r="I939" i="5"/>
  <c r="G2349" i="5"/>
  <c r="J2165" i="5"/>
  <c r="X350" i="5"/>
  <c r="F2473" i="5"/>
  <c r="R2020" i="5"/>
  <c r="J2367" i="5"/>
  <c r="E1105" i="5"/>
  <c r="X1105" i="5" s="1"/>
  <c r="I2009" i="5"/>
  <c r="J2009" i="5"/>
  <c r="R1359" i="5"/>
  <c r="I1359" i="5"/>
  <c r="J1359" i="5"/>
  <c r="E1359" i="5"/>
  <c r="X1359" i="5" s="1"/>
  <c r="G1359" i="5"/>
  <c r="F1430" i="5"/>
  <c r="I1430" i="5"/>
  <c r="G1430" i="5"/>
  <c r="R1498" i="5"/>
  <c r="H1498" i="5"/>
  <c r="E1643" i="5"/>
  <c r="X1643" i="5" s="1"/>
  <c r="J1643" i="5"/>
  <c r="I1643" i="5"/>
  <c r="I2169" i="5"/>
  <c r="R2169" i="5"/>
  <c r="H2169" i="5"/>
  <c r="V2182" i="5"/>
  <c r="AB641" i="5"/>
  <c r="R794" i="5"/>
  <c r="G1020" i="5"/>
  <c r="J1020" i="5"/>
  <c r="I1167" i="5"/>
  <c r="G1167" i="5"/>
  <c r="J1167" i="5"/>
  <c r="G1293" i="5"/>
  <c r="F1491" i="5"/>
  <c r="E1491" i="5"/>
  <c r="X1491" i="5" s="1"/>
  <c r="F1567" i="5"/>
  <c r="H2412" i="5"/>
  <c r="R943" i="5"/>
  <c r="E1926" i="5"/>
  <c r="X1926" i="5" s="1"/>
  <c r="F1926" i="5"/>
  <c r="I1926" i="5"/>
  <c r="G1985" i="5"/>
  <c r="H1992" i="5"/>
  <c r="X880" i="5"/>
  <c r="V954" i="5"/>
  <c r="F1279" i="5"/>
  <c r="H1279" i="5"/>
  <c r="E1310" i="5"/>
  <c r="X1310" i="5" s="1"/>
  <c r="G1524" i="5"/>
  <c r="J1570" i="5"/>
  <c r="G1715" i="5"/>
  <c r="F1715" i="5"/>
  <c r="J2078" i="5"/>
  <c r="I2078" i="5"/>
  <c r="H2078" i="5"/>
  <c r="R2078" i="5"/>
  <c r="J2102" i="5"/>
  <c r="E2102" i="5"/>
  <c r="X2102" i="5" s="1"/>
  <c r="I2102" i="5"/>
  <c r="F2159" i="5"/>
  <c r="F2419" i="5"/>
  <c r="J2419" i="5"/>
  <c r="I2419" i="5"/>
  <c r="F2432" i="5"/>
  <c r="I2165" i="5"/>
  <c r="E972" i="5"/>
  <c r="X972" i="5" s="1"/>
  <c r="E1983" i="5"/>
  <c r="X1983" i="5" s="1"/>
  <c r="R594" i="5"/>
  <c r="G1169" i="5"/>
  <c r="R1169" i="5"/>
  <c r="H1175" i="5"/>
  <c r="I1175" i="5"/>
  <c r="R1175" i="5"/>
  <c r="I1373" i="5"/>
  <c r="G1373" i="5"/>
  <c r="J1449" i="5"/>
  <c r="H1449" i="5"/>
  <c r="G1449" i="5"/>
  <c r="F1806" i="5"/>
  <c r="G1806" i="5"/>
  <c r="I2362" i="5"/>
  <c r="E2362" i="5"/>
  <c r="X2362" i="5" s="1"/>
  <c r="J2362" i="5"/>
  <c r="R651" i="5"/>
  <c r="G1073" i="5"/>
  <c r="H2325" i="5"/>
  <c r="I1140" i="5"/>
  <c r="F2050" i="5"/>
  <c r="H1705" i="5"/>
  <c r="F1088" i="5"/>
  <c r="I1256" i="5"/>
  <c r="R369" i="5"/>
  <c r="R305" i="5"/>
  <c r="R246" i="5"/>
  <c r="G1587" i="5"/>
  <c r="E1523" i="5"/>
  <c r="X1523" i="5" s="1"/>
  <c r="G1639" i="5"/>
  <c r="F1922" i="5"/>
  <c r="F2386" i="5"/>
  <c r="F1934" i="5"/>
  <c r="E1419" i="5"/>
  <c r="X1419" i="5" s="1"/>
  <c r="G1871" i="5"/>
  <c r="G1919" i="5"/>
  <c r="F1919" i="5"/>
  <c r="F2245" i="5"/>
  <c r="J2245" i="5"/>
  <c r="E2245" i="5"/>
  <c r="X2245" i="5" s="1"/>
  <c r="I2245" i="5"/>
  <c r="E2325" i="5"/>
  <c r="X2325" i="5" s="1"/>
  <c r="G2428" i="5"/>
  <c r="E2428" i="5"/>
  <c r="X2428" i="5" s="1"/>
  <c r="F2475" i="5"/>
  <c r="J2475" i="5"/>
  <c r="R1073" i="5"/>
  <c r="E2042" i="5"/>
  <c r="X2042" i="5" s="1"/>
  <c r="R640" i="5"/>
  <c r="I1999" i="5"/>
  <c r="J1396" i="5"/>
  <c r="R1399" i="5"/>
  <c r="F1387" i="5"/>
  <c r="R1552" i="5"/>
  <c r="R658" i="5"/>
  <c r="R882" i="5"/>
  <c r="J1113" i="5"/>
  <c r="H1113" i="5"/>
  <c r="R1113" i="5"/>
  <c r="I1546" i="5"/>
  <c r="H958" i="5"/>
  <c r="X546" i="5"/>
  <c r="X823" i="5"/>
  <c r="R823" i="5"/>
  <c r="R863" i="5"/>
  <c r="I1148" i="5"/>
  <c r="F1148" i="5"/>
  <c r="H1285" i="5"/>
  <c r="J1285" i="5"/>
  <c r="G1285" i="5"/>
  <c r="E1285" i="5"/>
  <c r="X1285" i="5" s="1"/>
  <c r="I1285" i="5"/>
  <c r="R1338" i="5"/>
  <c r="I1338" i="5"/>
  <c r="F1338" i="5"/>
  <c r="E1642" i="5"/>
  <c r="X1642" i="5" s="1"/>
  <c r="F1642" i="5"/>
  <c r="I1642" i="5"/>
  <c r="R2017" i="5"/>
  <c r="E2017" i="5"/>
  <c r="X2017" i="5" s="1"/>
  <c r="J2017" i="5"/>
  <c r="G2017" i="5"/>
  <c r="I2084" i="5"/>
  <c r="H1040" i="5"/>
  <c r="E1934" i="5"/>
  <c r="X1934" i="5" s="1"/>
  <c r="I2384" i="5"/>
  <c r="G2384" i="5"/>
  <c r="R2384" i="5"/>
  <c r="R1415" i="5"/>
  <c r="E964" i="5"/>
  <c r="X964" i="5" s="1"/>
  <c r="E2145" i="5"/>
  <c r="X2145" i="5" s="1"/>
  <c r="G1559" i="5"/>
  <c r="I1082" i="5"/>
  <c r="X152" i="5"/>
  <c r="R458" i="5"/>
  <c r="R701" i="5"/>
  <c r="G1367" i="5"/>
  <c r="X469" i="5"/>
  <c r="I1784" i="5"/>
  <c r="G1128" i="5"/>
  <c r="R512" i="5"/>
  <c r="R459" i="5"/>
  <c r="R285" i="5"/>
  <c r="R357" i="5"/>
  <c r="R194" i="5"/>
  <c r="R525" i="5"/>
  <c r="AB309" i="5"/>
  <c r="R374" i="5"/>
  <c r="X374" i="5"/>
  <c r="X177" i="5"/>
  <c r="X509" i="5"/>
  <c r="V476" i="5"/>
  <c r="R548" i="5"/>
  <c r="X30" i="5"/>
  <c r="R200" i="5"/>
  <c r="X431" i="5"/>
  <c r="X303" i="5"/>
  <c r="R63" i="5"/>
  <c r="X201" i="5"/>
  <c r="X23" i="5"/>
  <c r="R23" i="5"/>
  <c r="R420" i="5"/>
  <c r="X121" i="5"/>
  <c r="X389" i="5"/>
  <c r="X301" i="5"/>
  <c r="R301" i="5"/>
  <c r="R46" i="5"/>
  <c r="X495" i="5"/>
  <c r="X422" i="5"/>
  <c r="X293" i="5"/>
  <c r="R293" i="5"/>
  <c r="R172" i="5"/>
  <c r="R256" i="5"/>
  <c r="R388" i="5"/>
  <c r="X453" i="5"/>
  <c r="H1639" i="5"/>
  <c r="G2084" i="5"/>
  <c r="H1007" i="5"/>
  <c r="H1389" i="5"/>
  <c r="E1389" i="5"/>
  <c r="X1389" i="5" s="1"/>
  <c r="I1389" i="5"/>
  <c r="G1389" i="5"/>
  <c r="I1444" i="5"/>
  <c r="E1444" i="5"/>
  <c r="X1444" i="5" s="1"/>
  <c r="V1590" i="5"/>
  <c r="F1644" i="5"/>
  <c r="R1644" i="5"/>
  <c r="E1644" i="5"/>
  <c r="X1644" i="5" s="1"/>
  <c r="V2179" i="5"/>
  <c r="F2254" i="5"/>
  <c r="J2254" i="5"/>
  <c r="G2254" i="5"/>
  <c r="R2254" i="5"/>
  <c r="E2254" i="5"/>
  <c r="X2254" i="5" s="1"/>
  <c r="H2254" i="5"/>
  <c r="J1761" i="5"/>
  <c r="I1761" i="5"/>
  <c r="F1761" i="5"/>
  <c r="H1761" i="5"/>
  <c r="G1838" i="5"/>
  <c r="H1858" i="5"/>
  <c r="I1858" i="5"/>
  <c r="J1858" i="5"/>
  <c r="F1858" i="5"/>
  <c r="I1296" i="5"/>
  <c r="G1296" i="5"/>
  <c r="F1296" i="5"/>
  <c r="E1296" i="5"/>
  <c r="X1296" i="5" s="1"/>
  <c r="J1296" i="5"/>
  <c r="R1296" i="5"/>
  <c r="X736" i="5"/>
  <c r="R736" i="5"/>
  <c r="R790" i="5"/>
  <c r="G1161" i="5"/>
  <c r="F1687" i="5"/>
  <c r="R616" i="5"/>
  <c r="F1546" i="5"/>
  <c r="F1066" i="5"/>
  <c r="J2438" i="5"/>
  <c r="F938" i="5"/>
  <c r="H938" i="5"/>
  <c r="G938" i="5"/>
  <c r="J938" i="5"/>
  <c r="F1766" i="5"/>
  <c r="J1766" i="5"/>
  <c r="E1766" i="5"/>
  <c r="X1766" i="5" s="1"/>
  <c r="F2500" i="5"/>
  <c r="H2500" i="5"/>
  <c r="G2500" i="5"/>
  <c r="R2500" i="5"/>
  <c r="S1129" i="5"/>
  <c r="AB1129" i="5"/>
  <c r="S1122" i="5"/>
  <c r="S1116" i="5"/>
  <c r="AB1116" i="5"/>
  <c r="F2280" i="5"/>
  <c r="I2280" i="5"/>
  <c r="R2280" i="5"/>
  <c r="J2280" i="5"/>
  <c r="V2276" i="5"/>
  <c r="AB2276" i="5"/>
  <c r="H2273" i="5"/>
  <c r="F2273" i="5"/>
  <c r="J2273" i="5"/>
  <c r="I2273" i="5"/>
  <c r="R2273" i="5"/>
  <c r="I2271" i="5"/>
  <c r="R2271" i="5"/>
  <c r="E2271" i="5"/>
  <c r="X2271" i="5" s="1"/>
  <c r="G2271" i="5"/>
  <c r="V1921" i="5"/>
  <c r="AB1921" i="5"/>
  <c r="G1918" i="5"/>
  <c r="AB1918" i="5"/>
  <c r="V1725" i="5"/>
  <c r="G1725" i="5" s="1"/>
  <c r="E1719" i="5"/>
  <c r="X1719" i="5" s="1"/>
  <c r="F1719" i="5"/>
  <c r="R1719" i="5"/>
  <c r="G1719" i="5"/>
  <c r="H1719" i="5"/>
  <c r="J1719" i="5"/>
  <c r="V1717" i="5"/>
  <c r="AB1717" i="5"/>
  <c r="E1709" i="5"/>
  <c r="X1709" i="5" s="1"/>
  <c r="H1709" i="5"/>
  <c r="F1709" i="5"/>
  <c r="G1709" i="5"/>
  <c r="I1709" i="5"/>
  <c r="R1709" i="5"/>
  <c r="H1707" i="5"/>
  <c r="I1707" i="5"/>
  <c r="F1707" i="5"/>
  <c r="G1707" i="5"/>
  <c r="G1705" i="5"/>
  <c r="R1701" i="5"/>
  <c r="H1701" i="5"/>
  <c r="E1701" i="5"/>
  <c r="X1701" i="5" s="1"/>
  <c r="J1701" i="5"/>
  <c r="F1701" i="5"/>
  <c r="V1265" i="5"/>
  <c r="AB1265" i="5"/>
  <c r="V1260" i="5"/>
  <c r="G1260" i="5" s="1"/>
  <c r="H1257" i="5"/>
  <c r="R1257" i="5"/>
  <c r="I1257" i="5"/>
  <c r="G1257" i="5"/>
  <c r="V1254" i="5"/>
  <c r="G1254" i="5" s="1"/>
  <c r="AB1254" i="5"/>
  <c r="V845" i="5"/>
  <c r="AB845" i="5"/>
  <c r="V762" i="5"/>
  <c r="AB762" i="5"/>
  <c r="R758" i="5"/>
  <c r="X448" i="5"/>
  <c r="R448" i="5"/>
  <c r="AB445" i="5"/>
  <c r="AB443" i="5"/>
  <c r="AB441" i="5"/>
  <c r="AB439" i="5"/>
  <c r="AB437" i="5"/>
  <c r="AB431" i="5"/>
  <c r="V352" i="5"/>
  <c r="V344" i="5"/>
  <c r="X342" i="5"/>
  <c r="R342" i="5"/>
  <c r="R340" i="5"/>
  <c r="S337" i="5"/>
  <c r="AB337" i="5"/>
  <c r="S335" i="5"/>
  <c r="AB335" i="5"/>
  <c r="S333" i="5"/>
  <c r="AB333" i="5"/>
  <c r="S331" i="5"/>
  <c r="AB331" i="5"/>
  <c r="AB329" i="5"/>
  <c r="AB327" i="5"/>
  <c r="V321" i="5"/>
  <c r="V319" i="5"/>
  <c r="V317" i="5"/>
  <c r="V311" i="5"/>
  <c r="V309" i="5"/>
  <c r="V307" i="5"/>
  <c r="AB114" i="5"/>
  <c r="V114" i="5"/>
  <c r="AB112" i="5"/>
  <c r="V112" i="5"/>
  <c r="E1156" i="5"/>
  <c r="X1156" i="5" s="1"/>
  <c r="R1156" i="5"/>
  <c r="H1235" i="5"/>
  <c r="J1235" i="5"/>
  <c r="R1003" i="5"/>
  <c r="G1003" i="5"/>
  <c r="F2098" i="5"/>
  <c r="I2098" i="5"/>
  <c r="E2098" i="5"/>
  <c r="X2098" i="5" s="1"/>
  <c r="R2237" i="5"/>
  <c r="I2237" i="5"/>
  <c r="E2237" i="5"/>
  <c r="X2237" i="5" s="1"/>
  <c r="E1391" i="5"/>
  <c r="X1391" i="5" s="1"/>
  <c r="R1391" i="5"/>
  <c r="J1391" i="5"/>
  <c r="J1263" i="5"/>
  <c r="E1263" i="5"/>
  <c r="X1263" i="5" s="1"/>
  <c r="R1263" i="5"/>
  <c r="I1400" i="5"/>
  <c r="F1400" i="5"/>
  <c r="F2342" i="5"/>
  <c r="H2342" i="5"/>
  <c r="F2126" i="5"/>
  <c r="J2126" i="5"/>
  <c r="G2126" i="5"/>
  <c r="I2144" i="5"/>
  <c r="F2144" i="5"/>
  <c r="R2144" i="5"/>
  <c r="X142" i="5"/>
  <c r="R353" i="5"/>
  <c r="H1256" i="5"/>
  <c r="R1256" i="5"/>
  <c r="R599" i="5"/>
  <c r="J1128" i="5"/>
  <c r="H1128" i="5"/>
  <c r="E1128" i="5"/>
  <c r="X1128" i="5" s="1"/>
  <c r="F1128" i="5"/>
  <c r="R1983" i="5"/>
  <c r="H1983" i="5"/>
  <c r="F983" i="5"/>
  <c r="I983" i="5"/>
  <c r="J983" i="5"/>
  <c r="S2342" i="5"/>
  <c r="AB2342" i="5"/>
  <c r="S2253" i="5"/>
  <c r="AB2253" i="5"/>
  <c r="S2243" i="5"/>
  <c r="AB2243" i="5"/>
  <c r="S2232" i="5"/>
  <c r="S2209" i="5"/>
  <c r="AB2209" i="5"/>
  <c r="S2199" i="5"/>
  <c r="S2123" i="5"/>
  <c r="AB2123" i="5"/>
  <c r="S1645" i="5"/>
  <c r="AB1645" i="5"/>
  <c r="S1471" i="5"/>
  <c r="AB1471" i="5"/>
  <c r="S1245" i="5"/>
  <c r="AB1245" i="5"/>
  <c r="S1136" i="5"/>
  <c r="AB1136" i="5"/>
  <c r="AB578" i="5"/>
  <c r="V2492" i="5"/>
  <c r="H2492" i="5" s="1"/>
  <c r="AB2492" i="5"/>
  <c r="R2482" i="5"/>
  <c r="I2482" i="5"/>
  <c r="G2328" i="5"/>
  <c r="I2328" i="5"/>
  <c r="V563" i="5"/>
  <c r="AB563" i="5"/>
  <c r="AB557" i="5"/>
  <c r="V557" i="5"/>
  <c r="S475" i="5"/>
  <c r="AB475" i="5"/>
  <c r="AB467" i="5"/>
  <c r="S460" i="5"/>
  <c r="AB460" i="5"/>
  <c r="S450" i="5"/>
  <c r="V382" i="5"/>
  <c r="S368" i="5"/>
  <c r="AB368" i="5"/>
  <c r="AB360" i="5"/>
  <c r="AB354" i="5"/>
  <c r="R330" i="5"/>
  <c r="V326" i="5"/>
  <c r="AB319" i="5"/>
  <c r="G1025" i="5"/>
  <c r="H2389" i="5"/>
  <c r="H2029" i="5"/>
  <c r="J2291" i="5"/>
  <c r="H1785" i="5"/>
  <c r="X564" i="5"/>
  <c r="X558" i="5"/>
  <c r="H2450" i="5"/>
  <c r="G1513" i="5"/>
  <c r="F1256" i="5"/>
  <c r="G2149" i="5"/>
  <c r="G2412" i="5"/>
  <c r="E1235" i="5"/>
  <c r="X1235" i="5" s="1"/>
  <c r="I1003" i="5"/>
  <c r="J2336" i="5"/>
  <c r="R2342" i="5"/>
  <c r="G1924" i="5"/>
  <c r="F1801" i="5"/>
  <c r="H2482" i="5"/>
  <c r="E1258" i="5"/>
  <c r="X1258" i="5" s="1"/>
  <c r="H2329" i="5"/>
  <c r="E1400" i="5"/>
  <c r="X1400" i="5" s="1"/>
  <c r="J1031" i="5"/>
  <c r="F1031" i="5"/>
  <c r="I1031" i="5"/>
  <c r="H2355" i="5"/>
  <c r="G2355" i="5"/>
  <c r="J2355" i="5"/>
  <c r="H1796" i="5"/>
  <c r="E1796" i="5"/>
  <c r="X1796" i="5" s="1"/>
  <c r="R1796" i="5"/>
  <c r="J2024" i="5"/>
  <c r="E2024" i="5"/>
  <c r="X2024" i="5" s="1"/>
  <c r="R2024" i="5"/>
  <c r="J2103" i="5"/>
  <c r="H2103" i="5"/>
  <c r="F2103" i="5"/>
  <c r="E2126" i="5"/>
  <c r="X2126" i="5" s="1"/>
  <c r="F2400" i="5"/>
  <c r="R2400" i="5"/>
  <c r="E2051" i="5"/>
  <c r="X2051" i="5" s="1"/>
  <c r="R2051" i="5"/>
  <c r="H2199" i="5"/>
  <c r="I2199" i="5"/>
  <c r="I1892" i="5"/>
  <c r="F1892" i="5"/>
  <c r="J1892" i="5"/>
  <c r="G1892" i="5"/>
  <c r="R201" i="5"/>
  <c r="H1243" i="5"/>
  <c r="F1243" i="5"/>
  <c r="E1243" i="5"/>
  <c r="X1243" i="5" s="1"/>
  <c r="R1539" i="5"/>
  <c r="E1539" i="5"/>
  <c r="X1539" i="5" s="1"/>
  <c r="I1539" i="5"/>
  <c r="E919" i="5"/>
  <c r="X919" i="5" s="1"/>
  <c r="H919" i="5"/>
  <c r="G919" i="5"/>
  <c r="J919" i="5"/>
  <c r="F919" i="5"/>
  <c r="J1349" i="5"/>
  <c r="H1349" i="5"/>
  <c r="E1349" i="5"/>
  <c r="X1349" i="5" s="1"/>
  <c r="J1849" i="5"/>
  <c r="R1849" i="5"/>
  <c r="E2318" i="5"/>
  <c r="X2318" i="5" s="1"/>
  <c r="F2318" i="5"/>
  <c r="I2318" i="5"/>
  <c r="R2285" i="5"/>
  <c r="G2285" i="5"/>
  <c r="H2285" i="5"/>
  <c r="I1494" i="5"/>
  <c r="G1494" i="5"/>
  <c r="H1494" i="5"/>
  <c r="E2378" i="5"/>
  <c r="X2378" i="5" s="1"/>
  <c r="F2378" i="5"/>
  <c r="I2378" i="5"/>
  <c r="G2378" i="5"/>
  <c r="X596" i="5"/>
  <c r="F1132" i="5"/>
  <c r="I1132" i="5"/>
  <c r="E1132" i="5"/>
  <c r="X1132" i="5" s="1"/>
  <c r="J1132" i="5"/>
  <c r="J1323" i="5"/>
  <c r="R1323" i="5"/>
  <c r="I2134" i="5"/>
  <c r="F2134" i="5"/>
  <c r="E2134" i="5"/>
  <c r="X2134" i="5" s="1"/>
  <c r="H2134" i="5"/>
  <c r="J2502" i="5"/>
  <c r="H2502" i="5"/>
  <c r="E2502" i="5"/>
  <c r="X2502" i="5" s="1"/>
  <c r="R552" i="5"/>
  <c r="R383" i="5"/>
  <c r="R468" i="5"/>
  <c r="X27" i="5"/>
  <c r="R27" i="5"/>
  <c r="X178" i="5"/>
  <c r="X238" i="5"/>
  <c r="R238" i="5"/>
  <c r="X425" i="5"/>
  <c r="R576" i="5"/>
  <c r="R1616" i="5"/>
  <c r="G1616" i="5"/>
  <c r="J1616" i="5"/>
  <c r="X685" i="5"/>
  <c r="R685" i="5"/>
  <c r="S2236" i="5"/>
  <c r="S2213" i="5"/>
  <c r="AB2213" i="5"/>
  <c r="S2173" i="5"/>
  <c r="S2115" i="5"/>
  <c r="S1478" i="5"/>
  <c r="AB1478" i="5"/>
  <c r="S1193" i="5"/>
  <c r="S1163" i="5"/>
  <c r="AB1163" i="5"/>
  <c r="S1144" i="5"/>
  <c r="V2331" i="5"/>
  <c r="G2331" i="5" s="1"/>
  <c r="AB2331" i="5"/>
  <c r="E2301" i="5"/>
  <c r="X2301" i="5" s="1"/>
  <c r="F2301" i="5"/>
  <c r="H2301" i="5"/>
  <c r="R2301" i="5"/>
  <c r="J2301" i="5"/>
  <c r="V2287" i="5"/>
  <c r="G2287" i="5" s="1"/>
  <c r="AB2047" i="5"/>
  <c r="V2047" i="5"/>
  <c r="AB1932" i="5"/>
  <c r="V1932" i="5"/>
  <c r="R1762" i="5"/>
  <c r="F1289" i="5"/>
  <c r="R1289" i="5"/>
  <c r="I1289" i="5"/>
  <c r="G1289" i="5"/>
  <c r="E1091" i="5"/>
  <c r="X1091" i="5" s="1"/>
  <c r="H1091" i="5"/>
  <c r="V1079" i="5"/>
  <c r="E1079" i="5" s="1"/>
  <c r="X1079" i="5" s="1"/>
  <c r="V1070" i="5"/>
  <c r="G1070" i="5" s="1"/>
  <c r="E1054" i="5"/>
  <c r="X1054" i="5" s="1"/>
  <c r="I1054" i="5"/>
  <c r="F1054" i="5"/>
  <c r="J1054" i="5"/>
  <c r="H1054" i="5"/>
  <c r="G1054" i="5"/>
  <c r="V1051" i="5"/>
  <c r="G1051" i="5"/>
  <c r="V869" i="5"/>
  <c r="V862" i="5"/>
  <c r="AB862" i="5"/>
  <c r="AB853" i="5"/>
  <c r="V853" i="5"/>
  <c r="X584" i="5"/>
  <c r="R584" i="5"/>
  <c r="V579" i="5"/>
  <c r="AB579" i="5"/>
  <c r="AB561" i="5"/>
  <c r="V561" i="5"/>
  <c r="V555" i="5"/>
  <c r="X555" i="5" s="1"/>
  <c r="AB555" i="5"/>
  <c r="S473" i="5"/>
  <c r="AB466" i="5"/>
  <c r="AB462" i="5"/>
  <c r="S454" i="5"/>
  <c r="AB454" i="5"/>
  <c r="AB380" i="5"/>
  <c r="V380" i="5"/>
  <c r="AB377" i="5"/>
  <c r="S370" i="5"/>
  <c r="AB362" i="5"/>
  <c r="AB356" i="5"/>
  <c r="AB342" i="5"/>
  <c r="V334" i="5"/>
  <c r="AB334" i="5"/>
  <c r="AB328" i="5"/>
  <c r="V328" i="5"/>
  <c r="AB311" i="5"/>
  <c r="I1025" i="5"/>
  <c r="F2303" i="5"/>
  <c r="J1746" i="5"/>
  <c r="H1856" i="5"/>
  <c r="F984" i="5"/>
  <c r="H2291" i="5"/>
  <c r="R560" i="5"/>
  <c r="I2176" i="5"/>
  <c r="E995" i="5"/>
  <c r="X995" i="5" s="1"/>
  <c r="R564" i="5"/>
  <c r="H1513" i="5"/>
  <c r="X576" i="5"/>
  <c r="R124" i="5"/>
  <c r="R1092" i="5"/>
  <c r="J2098" i="5"/>
  <c r="G1235" i="5"/>
  <c r="X181" i="5"/>
  <c r="G2289" i="5"/>
  <c r="E2412" i="5"/>
  <c r="X2412" i="5" s="1"/>
  <c r="I1879" i="5"/>
  <c r="AB2504" i="5"/>
  <c r="E2305" i="5"/>
  <c r="X2305" i="5" s="1"/>
  <c r="AB2173" i="5"/>
  <c r="R435" i="5"/>
  <c r="R1091" i="5"/>
  <c r="R333" i="5"/>
  <c r="F2336" i="5"/>
  <c r="E1081" i="5"/>
  <c r="X1081" i="5" s="1"/>
  <c r="E1323" i="5"/>
  <c r="X1323" i="5" s="1"/>
  <c r="F1021" i="5"/>
  <c r="H1156" i="5"/>
  <c r="R1494" i="5"/>
  <c r="I2126" i="5"/>
  <c r="E1096" i="5"/>
  <c r="X1096" i="5" s="1"/>
  <c r="G1096" i="5"/>
  <c r="H1096" i="5"/>
  <c r="I1077" i="5"/>
  <c r="E1394" i="5"/>
  <c r="X1394" i="5" s="1"/>
  <c r="H1394" i="5"/>
  <c r="AB2289" i="5"/>
  <c r="I999" i="5"/>
  <c r="F999" i="5"/>
  <c r="J999" i="5"/>
  <c r="F2184" i="5"/>
  <c r="J2184" i="5"/>
  <c r="G2184" i="5"/>
  <c r="H2184" i="5"/>
  <c r="G1936" i="5"/>
  <c r="I2010" i="5"/>
  <c r="G2010" i="5"/>
  <c r="H2131" i="5"/>
  <c r="F2131" i="5"/>
  <c r="E2131" i="5"/>
  <c r="X2131" i="5" s="1"/>
  <c r="I2131" i="5"/>
  <c r="E1199" i="5"/>
  <c r="X1199" i="5" s="1"/>
  <c r="I1092" i="5"/>
  <c r="R223" i="5"/>
  <c r="F1569" i="5"/>
  <c r="J1569" i="5"/>
  <c r="E1569" i="5"/>
  <c r="X1569" i="5" s="1"/>
  <c r="I1569" i="5"/>
  <c r="G1948" i="5"/>
  <c r="E1948" i="5"/>
  <c r="X1948" i="5" s="1"/>
  <c r="R1948" i="5"/>
  <c r="H2279" i="5"/>
  <c r="E2279" i="5"/>
  <c r="X2279" i="5" s="1"/>
  <c r="I2279" i="5"/>
  <c r="J2328" i="5"/>
  <c r="R574" i="5"/>
  <c r="X574" i="5"/>
  <c r="G974" i="5"/>
  <c r="R974" i="5"/>
  <c r="E974" i="5"/>
  <c r="X974" i="5" s="1"/>
  <c r="H974" i="5"/>
  <c r="E1241" i="5"/>
  <c r="X1241" i="5" s="1"/>
  <c r="J1241" i="5"/>
  <c r="G1241" i="5"/>
  <c r="J2083" i="5"/>
  <c r="H2083" i="5"/>
  <c r="G2083" i="5"/>
  <c r="F2083" i="5"/>
  <c r="I2083" i="5"/>
  <c r="R2203" i="5"/>
  <c r="J2203" i="5"/>
  <c r="E2203" i="5"/>
  <c r="X2203" i="5" s="1"/>
  <c r="H2203" i="5"/>
  <c r="F2444" i="5"/>
  <c r="I2444" i="5"/>
  <c r="H2444" i="5"/>
  <c r="G2444" i="5"/>
  <c r="R50" i="5"/>
  <c r="AB370" i="5"/>
  <c r="X347" i="5"/>
  <c r="X515" i="5"/>
  <c r="R323" i="5"/>
  <c r="R443" i="5"/>
  <c r="R40" i="5"/>
  <c r="R478" i="5"/>
  <c r="X241" i="5"/>
  <c r="R241" i="5"/>
  <c r="AB340" i="5"/>
  <c r="R315" i="5"/>
  <c r="X400" i="5"/>
  <c r="X43" i="5"/>
  <c r="AB375" i="5"/>
  <c r="AB336" i="5"/>
  <c r="I1066" i="5"/>
  <c r="F1032" i="5"/>
  <c r="I1032" i="5"/>
  <c r="J1032" i="5"/>
  <c r="E1032" i="5"/>
  <c r="X1032" i="5" s="1"/>
  <c r="R1032" i="5"/>
  <c r="G1925" i="5"/>
  <c r="F1925" i="5"/>
  <c r="I1925" i="5"/>
  <c r="E1925" i="5"/>
  <c r="X1925" i="5" s="1"/>
  <c r="R1925" i="5"/>
  <c r="J2477" i="5"/>
  <c r="G2477" i="5"/>
  <c r="E2477" i="5"/>
  <c r="X2477" i="5" s="1"/>
  <c r="F2477" i="5"/>
  <c r="R2477" i="5"/>
  <c r="R614" i="5"/>
  <c r="R1993" i="5"/>
  <c r="I1993" i="5"/>
  <c r="E986" i="5"/>
  <c r="X986" i="5" s="1"/>
  <c r="J986" i="5"/>
  <c r="H986" i="5"/>
  <c r="R1054" i="5"/>
  <c r="F2498" i="5"/>
  <c r="E1589" i="5"/>
  <c r="X1589" i="5" s="1"/>
  <c r="I1589" i="5"/>
  <c r="J1589" i="5"/>
  <c r="R1589" i="5"/>
  <c r="G1589" i="5"/>
  <c r="F1862" i="5"/>
  <c r="I1862" i="5"/>
  <c r="H1862" i="5"/>
  <c r="E1862" i="5"/>
  <c r="X1862" i="5" s="1"/>
  <c r="J2120" i="5"/>
  <c r="H2120" i="5"/>
  <c r="R2120" i="5"/>
  <c r="H1151" i="5"/>
  <c r="F1151" i="5"/>
  <c r="R1151" i="5"/>
  <c r="I1151" i="5"/>
  <c r="J1151" i="5"/>
  <c r="E1151" i="5"/>
  <c r="X1151" i="5" s="1"/>
  <c r="H1930" i="5"/>
  <c r="E1930" i="5"/>
  <c r="X1930" i="5" s="1"/>
  <c r="H1011" i="5"/>
  <c r="F1011" i="5"/>
  <c r="G1011" i="5"/>
  <c r="I1011" i="5"/>
  <c r="J1011" i="5"/>
  <c r="J1726" i="5"/>
  <c r="I1726" i="5"/>
  <c r="E1726" i="5"/>
  <c r="X1726" i="5" s="1"/>
  <c r="R1726" i="5"/>
  <c r="H1073" i="5"/>
  <c r="I1073" i="5"/>
  <c r="F1073" i="5"/>
  <c r="S2447" i="5"/>
  <c r="AB2447" i="5"/>
  <c r="S2440" i="5"/>
  <c r="AB2440" i="5"/>
  <c r="S2432" i="5"/>
  <c r="AB2432" i="5"/>
  <c r="S2424" i="5"/>
  <c r="AB2424" i="5"/>
  <c r="S2416" i="5"/>
  <c r="AB2416" i="5"/>
  <c r="S2393" i="5"/>
  <c r="S2386" i="5"/>
  <c r="AB2386" i="5"/>
  <c r="S2380" i="5"/>
  <c r="AB2380" i="5"/>
  <c r="S2373" i="5"/>
  <c r="S2355" i="5"/>
  <c r="S2290" i="5"/>
  <c r="AB2290" i="5"/>
  <c r="S2284" i="5"/>
  <c r="S2277" i="5"/>
  <c r="S2270" i="5"/>
  <c r="S2249" i="5"/>
  <c r="S2242" i="5"/>
  <c r="S2212" i="5"/>
  <c r="AB2212" i="5"/>
  <c r="S2205" i="5"/>
  <c r="S2198" i="5"/>
  <c r="AB2198" i="5"/>
  <c r="S2191" i="5"/>
  <c r="AB2191" i="5"/>
  <c r="S2185" i="5"/>
  <c r="S2140" i="5"/>
  <c r="AB2140" i="5"/>
  <c r="S2134" i="5"/>
  <c r="AB2134" i="5"/>
  <c r="S2128" i="5"/>
  <c r="S1668" i="5"/>
  <c r="S1624" i="5"/>
  <c r="AB1624" i="5"/>
  <c r="S1616" i="5"/>
  <c r="S1609" i="5"/>
  <c r="AB1609" i="5"/>
  <c r="S1572" i="5"/>
  <c r="AB1572" i="5"/>
  <c r="S1556" i="5"/>
  <c r="S1550" i="5"/>
  <c r="AB1550" i="5"/>
  <c r="S1543" i="5"/>
  <c r="S1477" i="5"/>
  <c r="AB1477" i="5"/>
  <c r="S1274" i="5"/>
  <c r="AB1274" i="5"/>
  <c r="S1260" i="5"/>
  <c r="AB1260" i="5"/>
  <c r="S1252" i="5"/>
  <c r="AB1252" i="5"/>
  <c r="S1244" i="5"/>
  <c r="AB1244" i="5"/>
  <c r="S1070" i="5"/>
  <c r="AB1070" i="5"/>
  <c r="AB842" i="5"/>
  <c r="AB686" i="5"/>
  <c r="AB675" i="5"/>
  <c r="AB653" i="5"/>
  <c r="AB645" i="5"/>
  <c r="S615" i="5"/>
  <c r="AB615" i="5"/>
  <c r="AB607" i="5"/>
  <c r="V2461" i="5"/>
  <c r="G2461" i="5" s="1"/>
  <c r="AB2461" i="5"/>
  <c r="F2456" i="5"/>
  <c r="G2456" i="5"/>
  <c r="E2456" i="5"/>
  <c r="X2456" i="5" s="1"/>
  <c r="V2407" i="5"/>
  <c r="G2407" i="5" s="1"/>
  <c r="F2399" i="5"/>
  <c r="R2399" i="5"/>
  <c r="I2399" i="5"/>
  <c r="J2399" i="5"/>
  <c r="H2394" i="5"/>
  <c r="I2394" i="5"/>
  <c r="R2394" i="5"/>
  <c r="E2394" i="5"/>
  <c r="X2394" i="5" s="1"/>
  <c r="I2383" i="5"/>
  <c r="R2383" i="5"/>
  <c r="G2383" i="5"/>
  <c r="J2383" i="5"/>
  <c r="F2383" i="5"/>
  <c r="H2383" i="5"/>
  <c r="V2363" i="5"/>
  <c r="G2363" i="5"/>
  <c r="I2356" i="5"/>
  <c r="J2356" i="5"/>
  <c r="F2356" i="5"/>
  <c r="R2356" i="5"/>
  <c r="G2356" i="5"/>
  <c r="J2348" i="5"/>
  <c r="F2348" i="5"/>
  <c r="G2348" i="5"/>
  <c r="E2348" i="5"/>
  <c r="X2348" i="5" s="1"/>
  <c r="R2348" i="5"/>
  <c r="I2163" i="5"/>
  <c r="J2163" i="5"/>
  <c r="H2163" i="5"/>
  <c r="V2069" i="5"/>
  <c r="G2069" i="5"/>
  <c r="AB2069" i="5"/>
  <c r="E2064" i="5"/>
  <c r="X2064" i="5" s="1"/>
  <c r="R2064" i="5"/>
  <c r="G2064" i="5"/>
  <c r="F2064" i="5"/>
  <c r="G2058" i="5"/>
  <c r="H2058" i="5"/>
  <c r="E2058" i="5"/>
  <c r="X2058" i="5" s="1"/>
  <c r="G2055" i="5"/>
  <c r="E2055" i="5"/>
  <c r="X2055" i="5" s="1"/>
  <c r="H2055" i="5"/>
  <c r="R1985" i="5"/>
  <c r="J1985" i="5"/>
  <c r="F1985" i="5"/>
  <c r="H1985" i="5"/>
  <c r="I1985" i="5"/>
  <c r="AB1682" i="5"/>
  <c r="V1682" i="5"/>
  <c r="G1682" i="5" s="1"/>
  <c r="V1668" i="5"/>
  <c r="G1668" i="5"/>
  <c r="F1664" i="5"/>
  <c r="I1664" i="5"/>
  <c r="E1664" i="5"/>
  <c r="X1664" i="5" s="1"/>
  <c r="G1664" i="5"/>
  <c r="H1664" i="5"/>
  <c r="V1658" i="5"/>
  <c r="G1658" i="5" s="1"/>
  <c r="G1656" i="5"/>
  <c r="H1656" i="5"/>
  <c r="F1656" i="5"/>
  <c r="R1656" i="5"/>
  <c r="V1647" i="5"/>
  <c r="G1647" i="5" s="1"/>
  <c r="AB1647" i="5"/>
  <c r="G1535" i="5"/>
  <c r="V1417" i="5"/>
  <c r="G1417" i="5"/>
  <c r="AB1417" i="5"/>
  <c r="V1411" i="5"/>
  <c r="F1411" i="5" s="1"/>
  <c r="AB1411" i="5"/>
  <c r="J1329" i="5"/>
  <c r="R1329" i="5"/>
  <c r="F1329" i="5"/>
  <c r="F1301" i="5"/>
  <c r="R1301" i="5"/>
  <c r="I1301" i="5"/>
  <c r="H1301" i="5"/>
  <c r="J1301" i="5"/>
  <c r="H1298" i="5"/>
  <c r="G1298" i="5"/>
  <c r="R1298" i="5"/>
  <c r="J1298" i="5"/>
  <c r="AB1246" i="5"/>
  <c r="V1246" i="5"/>
  <c r="R1246" i="5" s="1"/>
  <c r="E1214" i="5"/>
  <c r="X1214" i="5" s="1"/>
  <c r="V1200" i="5"/>
  <c r="AB1200" i="5"/>
  <c r="F1161" i="5"/>
  <c r="H1161" i="5"/>
  <c r="R1161" i="5"/>
  <c r="E1161" i="5"/>
  <c r="X1161" i="5" s="1"/>
  <c r="G1155" i="5"/>
  <c r="E1143" i="5"/>
  <c r="X1143" i="5" s="1"/>
  <c r="I1143" i="5"/>
  <c r="H1143" i="5"/>
  <c r="J1143" i="5"/>
  <c r="R1143" i="5"/>
  <c r="E1130" i="5"/>
  <c r="X1130" i="5" s="1"/>
  <c r="F1130" i="5"/>
  <c r="R1130" i="5"/>
  <c r="J1130" i="5"/>
  <c r="H1130" i="5"/>
  <c r="E1125" i="5"/>
  <c r="X1125" i="5" s="1"/>
  <c r="H1125" i="5"/>
  <c r="R1125" i="5"/>
  <c r="G1125" i="5"/>
  <c r="I1125" i="5"/>
  <c r="J1125" i="5"/>
  <c r="J987" i="5"/>
  <c r="V971" i="5"/>
  <c r="I971" i="5" s="1"/>
  <c r="AB971" i="5"/>
  <c r="AB693" i="5"/>
  <c r="V693" i="5"/>
  <c r="V686" i="5"/>
  <c r="X602" i="5"/>
  <c r="AB599" i="5"/>
  <c r="X482" i="5"/>
  <c r="S2273" i="5"/>
  <c r="H1828" i="5"/>
  <c r="G1889" i="5"/>
  <c r="H2150" i="5"/>
  <c r="H2176" i="5"/>
  <c r="J1942" i="5"/>
  <c r="H995" i="5"/>
  <c r="AB1556" i="5"/>
  <c r="R2058" i="5"/>
  <c r="J1983" i="5"/>
  <c r="R2055" i="5"/>
  <c r="F1616" i="5"/>
  <c r="X333" i="5"/>
  <c r="X25" i="5"/>
  <c r="R633" i="5"/>
  <c r="R227" i="5"/>
  <c r="H2237" i="5"/>
  <c r="G1765" i="5"/>
  <c r="J1021" i="5"/>
  <c r="H2400" i="5"/>
  <c r="R2355" i="5"/>
  <c r="J2216" i="5"/>
  <c r="R2216" i="5"/>
  <c r="R1999" i="5"/>
  <c r="J2482" i="5"/>
  <c r="I1975" i="5"/>
  <c r="R1879" i="5"/>
  <c r="R1801" i="5"/>
  <c r="R1346" i="5"/>
  <c r="G2305" i="5"/>
  <c r="E2329" i="5"/>
  <c r="X2329" i="5" s="1"/>
  <c r="AB2266" i="5"/>
  <c r="X368" i="5"/>
  <c r="X435" i="5"/>
  <c r="X443" i="5"/>
  <c r="R348" i="5"/>
  <c r="X535" i="5"/>
  <c r="J1394" i="5"/>
  <c r="E2336" i="5"/>
  <c r="X2336" i="5" s="1"/>
  <c r="J2289" i="5"/>
  <c r="E2199" i="5"/>
  <c r="X2199" i="5" s="1"/>
  <c r="F1003" i="5"/>
  <c r="E2342" i="5"/>
  <c r="X2342" i="5" s="1"/>
  <c r="R2373" i="5"/>
  <c r="H2336" i="5"/>
  <c r="E2452" i="5"/>
  <c r="X2452" i="5" s="1"/>
  <c r="J2342" i="5"/>
  <c r="J2244" i="5"/>
  <c r="R2184" i="5"/>
  <c r="E1021" i="5"/>
  <c r="X1021" i="5" s="1"/>
  <c r="H2454" i="5"/>
  <c r="I2400" i="5"/>
  <c r="G2056" i="5"/>
  <c r="J1156" i="5"/>
  <c r="H1569" i="5"/>
  <c r="J1587" i="5"/>
  <c r="E1494" i="5"/>
  <c r="X1494" i="5" s="1"/>
  <c r="R2199" i="5"/>
  <c r="G2047" i="5"/>
  <c r="E1307" i="5"/>
  <c r="X1307" i="5" s="1"/>
  <c r="I1653" i="5"/>
  <c r="F1258" i="5"/>
  <c r="J997" i="5"/>
  <c r="F2010" i="5"/>
  <c r="H2154" i="5"/>
  <c r="J974" i="5"/>
  <c r="G1132" i="5"/>
  <c r="J2444" i="5"/>
  <c r="AB1535" i="5"/>
  <c r="F1726" i="5"/>
  <c r="F918" i="5"/>
  <c r="E918" i="5"/>
  <c r="X918" i="5" s="1"/>
  <c r="R918" i="5"/>
  <c r="G918" i="5"/>
  <c r="G2063" i="5"/>
  <c r="R929" i="5"/>
  <c r="E2236" i="5"/>
  <c r="X2236" i="5" s="1"/>
  <c r="I2334" i="5"/>
  <c r="X197" i="5"/>
  <c r="R829" i="5"/>
  <c r="E2478" i="5"/>
  <c r="X2478" i="5" s="1"/>
  <c r="F1374" i="5"/>
  <c r="R358" i="5"/>
  <c r="F1650" i="5"/>
  <c r="J1650" i="5"/>
  <c r="R528" i="5"/>
  <c r="V244" i="5"/>
  <c r="V239" i="5"/>
  <c r="AB50" i="5"/>
  <c r="AB217" i="5"/>
  <c r="X361" i="5"/>
  <c r="AB225" i="5"/>
  <c r="V463" i="5"/>
  <c r="V248" i="5"/>
  <c r="F2234" i="5"/>
  <c r="E2234" i="5"/>
  <c r="X2234" i="5" s="1"/>
  <c r="R2234" i="5"/>
  <c r="R642" i="5"/>
  <c r="R1358" i="5"/>
  <c r="E2421" i="5"/>
  <c r="X2421" i="5" s="1"/>
  <c r="I2421" i="5"/>
  <c r="G2421" i="5"/>
  <c r="H2421" i="5"/>
  <c r="F1712" i="5"/>
  <c r="R1712" i="5"/>
  <c r="G1840" i="5"/>
  <c r="R2277" i="5"/>
  <c r="E2277" i="5"/>
  <c r="X2277" i="5" s="1"/>
  <c r="H2503" i="5"/>
  <c r="J2503" i="5"/>
  <c r="R2503" i="5"/>
  <c r="G983" i="5"/>
  <c r="I1418" i="5"/>
  <c r="R1418" i="5"/>
  <c r="I1347" i="5"/>
  <c r="H1347" i="5"/>
  <c r="H1407" i="5"/>
  <c r="J1407" i="5"/>
  <c r="H1854" i="5"/>
  <c r="R1854" i="5"/>
  <c r="H1568" i="5"/>
  <c r="J1568" i="5"/>
  <c r="R1568" i="5"/>
  <c r="E1030" i="5"/>
  <c r="X1030" i="5" s="1"/>
  <c r="J1030" i="5"/>
  <c r="J2494" i="5"/>
  <c r="R2494" i="5"/>
  <c r="H2494" i="5"/>
  <c r="F2494" i="5"/>
  <c r="E1104" i="5"/>
  <c r="X1104" i="5" s="1"/>
  <c r="R1104" i="5"/>
  <c r="F1104" i="5"/>
  <c r="J1104" i="5"/>
  <c r="R2391" i="5"/>
  <c r="G1913" i="5"/>
  <c r="AB1402" i="5"/>
  <c r="R1499" i="5"/>
  <c r="F1499" i="5"/>
  <c r="R1800" i="5"/>
  <c r="F931" i="5"/>
  <c r="R931" i="5"/>
  <c r="I931" i="5"/>
  <c r="G931" i="5"/>
  <c r="S2502" i="5"/>
  <c r="S2167" i="5"/>
  <c r="AB2167" i="5"/>
  <c r="S2163" i="5"/>
  <c r="S2112" i="5"/>
  <c r="AB2112" i="5"/>
  <c r="S2093" i="5"/>
  <c r="AB2093" i="5"/>
  <c r="S2089" i="5"/>
  <c r="AB2081" i="5"/>
  <c r="S2081" i="5"/>
  <c r="S2078" i="5"/>
  <c r="S2074" i="5"/>
  <c r="S2071" i="5"/>
  <c r="S2069" i="5"/>
  <c r="S2066" i="5"/>
  <c r="S2062" i="5"/>
  <c r="S2035" i="5"/>
  <c r="AB2035" i="5"/>
  <c r="S2031" i="5"/>
  <c r="S2009" i="5"/>
  <c r="AB2009" i="5"/>
  <c r="S1986" i="5"/>
  <c r="S1982" i="5"/>
  <c r="AB1982" i="5"/>
  <c r="AB1963" i="5"/>
  <c r="S1963" i="5"/>
  <c r="S1936" i="5"/>
  <c r="AB1936" i="5"/>
  <c r="AB1927" i="5"/>
  <c r="S1927" i="5"/>
  <c r="S1924" i="5"/>
  <c r="S1918" i="5"/>
  <c r="S1914" i="5"/>
  <c r="S1910" i="5"/>
  <c r="AB1910" i="5"/>
  <c r="S1906" i="5"/>
  <c r="AB1906" i="5"/>
  <c r="S1893" i="5"/>
  <c r="AB1893" i="5"/>
  <c r="S1886" i="5"/>
  <c r="S1856" i="5"/>
  <c r="S1853" i="5"/>
  <c r="S1842" i="5"/>
  <c r="S1824" i="5"/>
  <c r="AB1824" i="5"/>
  <c r="S1763" i="5"/>
  <c r="AB1763" i="5"/>
  <c r="S1752" i="5"/>
  <c r="S1743" i="5"/>
  <c r="AB1739" i="5"/>
  <c r="S1739" i="5"/>
  <c r="S1736" i="5"/>
  <c r="S1733" i="5"/>
  <c r="S1730" i="5"/>
  <c r="S1665" i="5"/>
  <c r="AB1665" i="5"/>
  <c r="S1642" i="5"/>
  <c r="S1443" i="5"/>
  <c r="S1412" i="5"/>
  <c r="S1408" i="5"/>
  <c r="S1405" i="5"/>
  <c r="S1402" i="5"/>
  <c r="S1398" i="5"/>
  <c r="S1394" i="5"/>
  <c r="S1390" i="5"/>
  <c r="S1386" i="5"/>
  <c r="AB1386" i="5"/>
  <c r="S1382" i="5"/>
  <c r="S1379" i="5"/>
  <c r="S1375" i="5"/>
  <c r="S1371" i="5"/>
  <c r="S1367" i="5"/>
  <c r="AB1367" i="5"/>
  <c r="S1238" i="5"/>
  <c r="AB1238" i="5"/>
  <c r="AB1234" i="5"/>
  <c r="S1234" i="5"/>
  <c r="S1227" i="5"/>
  <c r="S1216" i="5"/>
  <c r="AB1216" i="5"/>
  <c r="S1184" i="5"/>
  <c r="AB1184" i="5"/>
  <c r="S1181" i="5"/>
  <c r="S1141" i="5"/>
  <c r="S1126" i="5"/>
  <c r="S1123" i="5"/>
  <c r="S1120" i="5"/>
  <c r="S1117" i="5"/>
  <c r="AB1117" i="5"/>
  <c r="S1110" i="5"/>
  <c r="S1107" i="5"/>
  <c r="S1104" i="5"/>
  <c r="S1089" i="5"/>
  <c r="AB1089" i="5"/>
  <c r="S1080" i="5"/>
  <c r="S1074" i="5"/>
  <c r="AB1074" i="5"/>
  <c r="S1064" i="5"/>
  <c r="AB1064" i="5"/>
  <c r="S1058" i="5"/>
  <c r="AB1058" i="5"/>
  <c r="S1052" i="5"/>
  <c r="AB1052" i="5"/>
  <c r="S1034" i="5"/>
  <c r="AB1034" i="5"/>
  <c r="S1030" i="5"/>
  <c r="AB1030" i="5"/>
  <c r="S1023" i="5"/>
  <c r="S1020" i="5"/>
  <c r="S1002" i="5"/>
  <c r="S911" i="5"/>
  <c r="AB911" i="5"/>
  <c r="AB595" i="5"/>
  <c r="I2479" i="5"/>
  <c r="E2479" i="5"/>
  <c r="X2479" i="5" s="1"/>
  <c r="V2472" i="5"/>
  <c r="AB2472" i="5"/>
  <c r="AB2269" i="5"/>
  <c r="V2269" i="5"/>
  <c r="G2269" i="5" s="1"/>
  <c r="V2238" i="5"/>
  <c r="G2238" i="5"/>
  <c r="I2231" i="5"/>
  <c r="G2231" i="5"/>
  <c r="R2231" i="5"/>
  <c r="G2210" i="5"/>
  <c r="H2205" i="5"/>
  <c r="F2205" i="5"/>
  <c r="G2205" i="5"/>
  <c r="V2157" i="5"/>
  <c r="AB2157" i="5"/>
  <c r="G2112" i="5"/>
  <c r="I2112" i="5"/>
  <c r="R2112" i="5"/>
  <c r="V2099" i="5"/>
  <c r="G2099" i="5" s="1"/>
  <c r="V2082" i="5"/>
  <c r="V2059" i="5"/>
  <c r="G2059" i="5"/>
  <c r="G2053" i="5"/>
  <c r="AB2048" i="5"/>
  <c r="V2048" i="5"/>
  <c r="J2048" i="5" s="1"/>
  <c r="V1900" i="5"/>
  <c r="G1900" i="5" s="1"/>
  <c r="E1897" i="5"/>
  <c r="X1897" i="5" s="1"/>
  <c r="I1897" i="5"/>
  <c r="J1897" i="5"/>
  <c r="H1897" i="5"/>
  <c r="G1897" i="5"/>
  <c r="V1884" i="5"/>
  <c r="G1884" i="5" s="1"/>
  <c r="I1877" i="5"/>
  <c r="G1877" i="5"/>
  <c r="R1877" i="5"/>
  <c r="I1869" i="5"/>
  <c r="F1869" i="5"/>
  <c r="H1869" i="5"/>
  <c r="I1867" i="5"/>
  <c r="F1867" i="5"/>
  <c r="R1867" i="5"/>
  <c r="J1855" i="5"/>
  <c r="R1855" i="5"/>
  <c r="V1843" i="5"/>
  <c r="G1843" i="5"/>
  <c r="R1839" i="5"/>
  <c r="I1839" i="5"/>
  <c r="AB1702" i="5"/>
  <c r="V1702" i="5"/>
  <c r="G1702" i="5" s="1"/>
  <c r="R1680" i="5"/>
  <c r="J1680" i="5"/>
  <c r="F1680" i="5"/>
  <c r="V1665" i="5"/>
  <c r="J1665" i="5" s="1"/>
  <c r="V1659" i="5"/>
  <c r="AB1659" i="5"/>
  <c r="V1533" i="5"/>
  <c r="G1533" i="5" s="1"/>
  <c r="E1515" i="5"/>
  <c r="X1515" i="5" s="1"/>
  <c r="F1515" i="5"/>
  <c r="J1515" i="5"/>
  <c r="H1506" i="5"/>
  <c r="F1506" i="5"/>
  <c r="V1504" i="5"/>
  <c r="AB1504" i="5"/>
  <c r="I1496" i="5"/>
  <c r="J1496" i="5"/>
  <c r="R1496" i="5"/>
  <c r="J1490" i="5"/>
  <c r="I1490" i="5"/>
  <c r="V1466" i="5"/>
  <c r="G1466" i="5"/>
  <c r="AB1466" i="5"/>
  <c r="E1463" i="5"/>
  <c r="X1463" i="5" s="1"/>
  <c r="J1463" i="5"/>
  <c r="H1463" i="5"/>
  <c r="G1463" i="5"/>
  <c r="R1463" i="5"/>
  <c r="G1455" i="5"/>
  <c r="AB1455" i="5"/>
  <c r="I1451" i="5"/>
  <c r="F1451" i="5"/>
  <c r="G1451" i="5"/>
  <c r="F1440" i="5"/>
  <c r="I1440" i="5"/>
  <c r="R1440" i="5"/>
  <c r="V1405" i="5"/>
  <c r="G1405" i="5"/>
  <c r="AB1283" i="5"/>
  <c r="V1283" i="5"/>
  <c r="G1283" i="5" s="1"/>
  <c r="E1267" i="5"/>
  <c r="X1267" i="5" s="1"/>
  <c r="I1267" i="5"/>
  <c r="F1267" i="5"/>
  <c r="E1240" i="5"/>
  <c r="X1240" i="5" s="1"/>
  <c r="F1240" i="5"/>
  <c r="R1240" i="5"/>
  <c r="G1240" i="5"/>
  <c r="I1240" i="5"/>
  <c r="R1233" i="5"/>
  <c r="J1233" i="5"/>
  <c r="F1194" i="5"/>
  <c r="G1194" i="5"/>
  <c r="R1194" i="5"/>
  <c r="V1138" i="5"/>
  <c r="I1134" i="5"/>
  <c r="G1134" i="5"/>
  <c r="J1115" i="5"/>
  <c r="F1115" i="5"/>
  <c r="I1102" i="5"/>
  <c r="H1102" i="5"/>
  <c r="J1102" i="5"/>
  <c r="V1052" i="5"/>
  <c r="G1052" i="5" s="1"/>
  <c r="V1045" i="5"/>
  <c r="AB1045" i="5"/>
  <c r="J1036" i="5"/>
  <c r="G1036" i="5"/>
  <c r="I1036" i="5"/>
  <c r="H1036" i="5"/>
  <c r="R1033" i="5"/>
  <c r="F1033" i="5"/>
  <c r="AB1028" i="5"/>
  <c r="V1028" i="5"/>
  <c r="F1012" i="5"/>
  <c r="H1012" i="5"/>
  <c r="J1012" i="5"/>
  <c r="AB1007" i="5"/>
  <c r="G1007" i="5"/>
  <c r="V952" i="5"/>
  <c r="G952" i="5" s="1"/>
  <c r="V835" i="5"/>
  <c r="AB835" i="5"/>
  <c r="V822" i="5"/>
  <c r="AB822" i="5"/>
  <c r="V819" i="5"/>
  <c r="V817" i="5"/>
  <c r="V802" i="5"/>
  <c r="X792" i="5"/>
  <c r="R792" i="5"/>
  <c r="R733" i="5"/>
  <c r="AB721" i="5"/>
  <c r="V721" i="5"/>
  <c r="V706" i="5"/>
  <c r="R687" i="5"/>
  <c r="V683" i="5"/>
  <c r="AB683" i="5"/>
  <c r="V647" i="5"/>
  <c r="AB647" i="5"/>
  <c r="AB644" i="5"/>
  <c r="V644" i="5"/>
  <c r="V637" i="5"/>
  <c r="AB637" i="5"/>
  <c r="V634" i="5"/>
  <c r="AB634" i="5"/>
  <c r="X631" i="5"/>
  <c r="R631" i="5"/>
  <c r="X627" i="5"/>
  <c r="V623" i="5"/>
  <c r="R619" i="5"/>
  <c r="V600" i="5"/>
  <c r="AB600" i="5"/>
  <c r="AB554" i="5"/>
  <c r="AB543" i="5"/>
  <c r="V278" i="5"/>
  <c r="AB278" i="5"/>
  <c r="AB265" i="5"/>
  <c r="S262" i="5"/>
  <c r="AB182" i="5"/>
  <c r="S180" i="5"/>
  <c r="AB180" i="5"/>
  <c r="S178" i="5"/>
  <c r="AB174" i="5"/>
  <c r="X168" i="5"/>
  <c r="AB167" i="5"/>
  <c r="AB165" i="5"/>
  <c r="AB160" i="5"/>
  <c r="AB149" i="5"/>
  <c r="V149" i="5"/>
  <c r="AB143" i="5"/>
  <c r="V143" i="5"/>
  <c r="AB131" i="5"/>
  <c r="V131" i="5"/>
  <c r="AB129" i="5"/>
  <c r="V129" i="5"/>
  <c r="S2059" i="5"/>
  <c r="X188" i="5"/>
  <c r="X296" i="5"/>
  <c r="R296" i="5"/>
  <c r="X84" i="5"/>
  <c r="E988" i="5"/>
  <c r="X988" i="5" s="1"/>
  <c r="H988" i="5"/>
  <c r="I988" i="5"/>
  <c r="R1601" i="5"/>
  <c r="I1601" i="5"/>
  <c r="H1601" i="5"/>
  <c r="J1813" i="5"/>
  <c r="R1813" i="5"/>
  <c r="H1883" i="5"/>
  <c r="I1883" i="5"/>
  <c r="F2274" i="5"/>
  <c r="I2274" i="5"/>
  <c r="G1360" i="5"/>
  <c r="H1360" i="5"/>
  <c r="R866" i="5"/>
  <c r="E1749" i="5"/>
  <c r="X1749" i="5" s="1"/>
  <c r="R1749" i="5"/>
  <c r="H1749" i="5"/>
  <c r="I1749" i="5"/>
  <c r="E2005" i="5"/>
  <c r="X2005" i="5" s="1"/>
  <c r="R2005" i="5"/>
  <c r="X749" i="5"/>
  <c r="R749" i="5"/>
  <c r="H1324" i="5"/>
  <c r="I1324" i="5"/>
  <c r="S2471" i="5"/>
  <c r="AB2471" i="5"/>
  <c r="S2465" i="5"/>
  <c r="S2458" i="5"/>
  <c r="S2452" i="5"/>
  <c r="AB2452" i="5"/>
  <c r="S2446" i="5"/>
  <c r="S2439" i="5"/>
  <c r="AB2439" i="5"/>
  <c r="S2435" i="5"/>
  <c r="S2431" i="5"/>
  <c r="AB2431" i="5"/>
  <c r="S2427" i="5"/>
  <c r="AB2427" i="5"/>
  <c r="S2423" i="5"/>
  <c r="S2419" i="5"/>
  <c r="S2143" i="5"/>
  <c r="AB2143" i="5"/>
  <c r="S2139" i="5"/>
  <c r="AB2139" i="5"/>
  <c r="S2106" i="5"/>
  <c r="AB2106" i="5"/>
  <c r="S2102" i="5"/>
  <c r="S2086" i="5"/>
  <c r="S2082" i="5"/>
  <c r="S2079" i="5"/>
  <c r="AB2079" i="5"/>
  <c r="S2075" i="5"/>
  <c r="S2072" i="5"/>
  <c r="S2063" i="5"/>
  <c r="S2055" i="5"/>
  <c r="AB2055" i="5"/>
  <c r="S2051" i="5"/>
  <c r="S2047" i="5"/>
  <c r="S2043" i="5"/>
  <c r="S2028" i="5"/>
  <c r="AB2028" i="5"/>
  <c r="S2024" i="5"/>
  <c r="AB2006" i="5"/>
  <c r="S2006" i="5"/>
  <c r="S1973" i="5"/>
  <c r="S1970" i="5"/>
  <c r="S1967" i="5"/>
  <c r="S1964" i="5"/>
  <c r="S1960" i="5"/>
  <c r="S1957" i="5"/>
  <c r="AB1957" i="5"/>
  <c r="S1928" i="5"/>
  <c r="AB1911" i="5"/>
  <c r="S1911" i="5"/>
  <c r="S1907" i="5"/>
  <c r="AB1857" i="5"/>
  <c r="S1857" i="5"/>
  <c r="S1850" i="5"/>
  <c r="AB1850" i="5"/>
  <c r="S1847" i="5"/>
  <c r="S1843" i="5"/>
  <c r="S1821" i="5"/>
  <c r="AB1821" i="5"/>
  <c r="AB1814" i="5"/>
  <c r="S1814" i="5"/>
  <c r="S1811" i="5"/>
  <c r="AB1811" i="5"/>
  <c r="S1753" i="5"/>
  <c r="AB1753" i="5"/>
  <c r="AB1750" i="5"/>
  <c r="S1750" i="5"/>
  <c r="S1747" i="5"/>
  <c r="AB1747" i="5"/>
  <c r="S1744" i="5"/>
  <c r="AB1744" i="5"/>
  <c r="S1740" i="5"/>
  <c r="S1737" i="5"/>
  <c r="AB1737" i="5"/>
  <c r="S1734" i="5"/>
  <c r="S1727" i="5"/>
  <c r="S1723" i="5"/>
  <c r="AB1723" i="5"/>
  <c r="AB1707" i="5"/>
  <c r="S1707" i="5"/>
  <c r="S1703" i="5"/>
  <c r="S1700" i="5"/>
  <c r="AB1693" i="5"/>
  <c r="S1693" i="5"/>
  <c r="S1690" i="5"/>
  <c r="AB1690" i="5"/>
  <c r="S1687" i="5"/>
  <c r="S1684" i="5"/>
  <c r="S1678" i="5"/>
  <c r="AB1678" i="5"/>
  <c r="S1636" i="5"/>
  <c r="AB1636" i="5"/>
  <c r="S1633" i="5"/>
  <c r="S1630" i="5"/>
  <c r="S1600" i="5"/>
  <c r="AB1600" i="5"/>
  <c r="S1596" i="5"/>
  <c r="S1589" i="5"/>
  <c r="AB1589" i="5"/>
  <c r="S1582" i="5"/>
  <c r="AB1582" i="5"/>
  <c r="S1579" i="5"/>
  <c r="S1575" i="5"/>
  <c r="S1571" i="5"/>
  <c r="S1568" i="5"/>
  <c r="S1565" i="5"/>
  <c r="S1559" i="5"/>
  <c r="AB1559" i="5"/>
  <c r="S1552" i="5"/>
  <c r="S1549" i="5"/>
  <c r="S1546" i="5"/>
  <c r="S1525" i="5"/>
  <c r="AB1525" i="5"/>
  <c r="S1440" i="5"/>
  <c r="AB1440" i="5"/>
  <c r="AB1409" i="5"/>
  <c r="S1409" i="5"/>
  <c r="S1403" i="5"/>
  <c r="S1399" i="5"/>
  <c r="AB1399" i="5"/>
  <c r="S1395" i="5"/>
  <c r="AB1395" i="5"/>
  <c r="S1391" i="5"/>
  <c r="S1387" i="5"/>
  <c r="S1383" i="5"/>
  <c r="AB1383" i="5"/>
  <c r="S1380" i="5"/>
  <c r="AB1380" i="5"/>
  <c r="S1376" i="5"/>
  <c r="S1372" i="5"/>
  <c r="AB1372" i="5"/>
  <c r="S1368" i="5"/>
  <c r="AB1368" i="5"/>
  <c r="S1364" i="5"/>
  <c r="AB1364" i="5"/>
  <c r="AB1345" i="5"/>
  <c r="S1345" i="5"/>
  <c r="S1338" i="5"/>
  <c r="AB1338" i="5"/>
  <c r="AB1334" i="5"/>
  <c r="S1334" i="5"/>
  <c r="S1331" i="5"/>
  <c r="S1327" i="5"/>
  <c r="AB1291" i="5"/>
  <c r="S1287" i="5"/>
  <c r="AB1287" i="5"/>
  <c r="S1284" i="5"/>
  <c r="AB1284" i="5"/>
  <c r="S1024" i="5"/>
  <c r="AB1024" i="5"/>
  <c r="S999" i="5"/>
  <c r="S995" i="5"/>
  <c r="S992" i="5"/>
  <c r="AB992" i="5"/>
  <c r="S985" i="5"/>
  <c r="AB985" i="5"/>
  <c r="S951" i="5"/>
  <c r="AB951" i="5"/>
  <c r="S944" i="5"/>
  <c r="AB944" i="5"/>
  <c r="S940" i="5"/>
  <c r="AB905" i="5"/>
  <c r="AB895" i="5"/>
  <c r="S880" i="5"/>
  <c r="AB870" i="5"/>
  <c r="AB866" i="5"/>
  <c r="AB795" i="5"/>
  <c r="AB747" i="5"/>
  <c r="AB732" i="5"/>
  <c r="S717" i="5"/>
  <c r="AB717" i="5"/>
  <c r="AB714" i="5"/>
  <c r="AB707" i="5"/>
  <c r="AB699" i="5"/>
  <c r="AB587" i="5"/>
  <c r="V2468" i="5"/>
  <c r="G2468" i="5"/>
  <c r="V2416" i="5"/>
  <c r="G2416" i="5" s="1"/>
  <c r="V2402" i="5"/>
  <c r="G2402" i="5" s="1"/>
  <c r="AB2402" i="5"/>
  <c r="G2399" i="5"/>
  <c r="AB2399" i="5"/>
  <c r="G2394" i="5"/>
  <c r="AB2394" i="5"/>
  <c r="F2380" i="5"/>
  <c r="E2380" i="5"/>
  <c r="X2380" i="5" s="1"/>
  <c r="R2380" i="5"/>
  <c r="H2380" i="5"/>
  <c r="AB2345" i="5"/>
  <c r="V2345" i="5"/>
  <c r="V2333" i="5"/>
  <c r="AB2333" i="5"/>
  <c r="H2330" i="5"/>
  <c r="R2330" i="5"/>
  <c r="F2330" i="5"/>
  <c r="F2308" i="5"/>
  <c r="I2308" i="5"/>
  <c r="V2200" i="5"/>
  <c r="G2200" i="5"/>
  <c r="AB2147" i="5"/>
  <c r="V2147" i="5"/>
  <c r="V2132" i="5"/>
  <c r="J2132" i="5" s="1"/>
  <c r="G2107" i="5"/>
  <c r="H2107" i="5"/>
  <c r="I2107" i="5"/>
  <c r="E2107" i="5"/>
  <c r="X2107" i="5" s="1"/>
  <c r="F2107" i="5"/>
  <c r="R2096" i="5"/>
  <c r="V2045" i="5"/>
  <c r="E2006" i="5"/>
  <c r="X2006" i="5" s="1"/>
  <c r="J2006" i="5"/>
  <c r="F2006" i="5"/>
  <c r="H2006" i="5"/>
  <c r="I2001" i="5"/>
  <c r="H2001" i="5"/>
  <c r="H1998" i="5"/>
  <c r="F1998" i="5"/>
  <c r="J1941" i="5"/>
  <c r="H1941" i="5"/>
  <c r="G1941" i="5"/>
  <c r="R1913" i="5"/>
  <c r="I1913" i="5"/>
  <c r="F1913" i="5"/>
  <c r="V1895" i="5"/>
  <c r="AB1895" i="5"/>
  <c r="E1840" i="5"/>
  <c r="X1840" i="5" s="1"/>
  <c r="H1840" i="5"/>
  <c r="J1840" i="5"/>
  <c r="F1840" i="5"/>
  <c r="V1804" i="5"/>
  <c r="AB1804" i="5"/>
  <c r="F1783" i="5"/>
  <c r="G1783" i="5"/>
  <c r="I1781" i="5"/>
  <c r="F1781" i="5"/>
  <c r="F1776" i="5"/>
  <c r="R1776" i="5"/>
  <c r="H1768" i="5"/>
  <c r="I1768" i="5"/>
  <c r="E1764" i="5"/>
  <c r="X1764" i="5" s="1"/>
  <c r="R1764" i="5"/>
  <c r="F1764" i="5"/>
  <c r="H1764" i="5"/>
  <c r="V1641" i="5"/>
  <c r="I1598" i="5"/>
  <c r="J1598" i="5"/>
  <c r="G1598" i="5"/>
  <c r="V1586" i="5"/>
  <c r="G1586" i="5"/>
  <c r="AB1583" i="5"/>
  <c r="V1583" i="5"/>
  <c r="AB1574" i="5"/>
  <c r="G1574" i="5"/>
  <c r="G1567" i="5"/>
  <c r="AB1567" i="5"/>
  <c r="V1530" i="5"/>
  <c r="AB1530" i="5"/>
  <c r="E1526" i="5"/>
  <c r="X1526" i="5" s="1"/>
  <c r="J1526" i="5"/>
  <c r="H1526" i="5"/>
  <c r="R1526" i="5"/>
  <c r="I1526" i="5"/>
  <c r="J1500" i="5"/>
  <c r="H1500" i="5"/>
  <c r="F1500" i="5"/>
  <c r="R1500" i="5"/>
  <c r="V1497" i="5"/>
  <c r="AB1497" i="5"/>
  <c r="V1484" i="5"/>
  <c r="AB1484" i="5"/>
  <c r="E1455" i="5"/>
  <c r="X1455" i="5" s="1"/>
  <c r="I1455" i="5"/>
  <c r="J1455" i="5"/>
  <c r="E1452" i="5"/>
  <c r="X1452" i="5" s="1"/>
  <c r="F1452" i="5"/>
  <c r="H1446" i="5"/>
  <c r="R1446" i="5"/>
  <c r="G1446" i="5"/>
  <c r="I1443" i="5"/>
  <c r="R1443" i="5"/>
  <c r="F1443" i="5"/>
  <c r="I1402" i="5"/>
  <c r="J1402" i="5"/>
  <c r="F1402" i="5"/>
  <c r="E1392" i="5"/>
  <c r="X1392" i="5" s="1"/>
  <c r="J1392" i="5"/>
  <c r="I1392" i="5"/>
  <c r="H1392" i="5"/>
  <c r="H1384" i="5"/>
  <c r="F1384" i="5"/>
  <c r="G1384" i="5"/>
  <c r="F1369" i="5"/>
  <c r="J1369" i="5"/>
  <c r="V1362" i="5"/>
  <c r="G1362" i="5"/>
  <c r="AB1362" i="5"/>
  <c r="R1351" i="5"/>
  <c r="J1351" i="5"/>
  <c r="H1351" i="5"/>
  <c r="J1348" i="5"/>
  <c r="H1348" i="5"/>
  <c r="R1348" i="5"/>
  <c r="J1345" i="5"/>
  <c r="R1345" i="5"/>
  <c r="G1345" i="5"/>
  <c r="H1345" i="5"/>
  <c r="V1332" i="5"/>
  <c r="G1332" i="5" s="1"/>
  <c r="G1328" i="5"/>
  <c r="R1328" i="5"/>
  <c r="J1328" i="5"/>
  <c r="F1328" i="5"/>
  <c r="V1322" i="5"/>
  <c r="G1322" i="5" s="1"/>
  <c r="V1303" i="5"/>
  <c r="AB1303" i="5"/>
  <c r="G1301" i="5"/>
  <c r="V990" i="5"/>
  <c r="G990" i="5" s="1"/>
  <c r="AB990" i="5"/>
  <c r="V976" i="5"/>
  <c r="G976" i="5" s="1"/>
  <c r="I973" i="5"/>
  <c r="H973" i="5"/>
  <c r="F973" i="5"/>
  <c r="J948" i="5"/>
  <c r="R948" i="5"/>
  <c r="H948" i="5"/>
  <c r="AB868" i="5"/>
  <c r="V868" i="5"/>
  <c r="X864" i="5"/>
  <c r="R864" i="5"/>
  <c r="V833" i="5"/>
  <c r="AB833" i="5"/>
  <c r="AB811" i="5"/>
  <c r="V811" i="5"/>
  <c r="R796" i="5"/>
  <c r="V773" i="5"/>
  <c r="AB773" i="5"/>
  <c r="V765" i="5"/>
  <c r="AB765" i="5"/>
  <c r="AB542" i="5"/>
  <c r="X520" i="5"/>
  <c r="AB519" i="5"/>
  <c r="AB517" i="5"/>
  <c r="AB513" i="5"/>
  <c r="AB511" i="5"/>
  <c r="AB509" i="5"/>
  <c r="AB505" i="5"/>
  <c r="AB501" i="5"/>
  <c r="AB482" i="5"/>
  <c r="AB478" i="5"/>
  <c r="AB472" i="5"/>
  <c r="V472" i="5"/>
  <c r="AB470" i="5"/>
  <c r="V470" i="5"/>
  <c r="V260" i="5"/>
  <c r="AB252" i="5"/>
  <c r="V252" i="5"/>
  <c r="S157" i="5"/>
  <c r="AB157" i="5"/>
  <c r="S155" i="5"/>
  <c r="AB155" i="5"/>
  <c r="S153" i="5"/>
  <c r="S151" i="5"/>
  <c r="AB151" i="5"/>
  <c r="S150" i="5"/>
  <c r="AB150" i="5"/>
  <c r="AB146" i="5"/>
  <c r="AB138" i="5"/>
  <c r="AB132" i="5"/>
  <c r="AB130" i="5"/>
  <c r="AB116" i="5"/>
  <c r="V56" i="5"/>
  <c r="AB56" i="5"/>
  <c r="AB25" i="5"/>
  <c r="AB23" i="5"/>
  <c r="AB21" i="5"/>
  <c r="AB19" i="5"/>
  <c r="AB13" i="5"/>
  <c r="S2443" i="5"/>
  <c r="E1403" i="5"/>
  <c r="X1403" i="5" s="1"/>
  <c r="I1403" i="5"/>
  <c r="G1131" i="5"/>
  <c r="R1131" i="5"/>
  <c r="I2057" i="5"/>
  <c r="E1364" i="5"/>
  <c r="X1364" i="5" s="1"/>
  <c r="J1364" i="5"/>
  <c r="E2041" i="5"/>
  <c r="X2041" i="5" s="1"/>
  <c r="I2041" i="5"/>
  <c r="E1321" i="5"/>
  <c r="X1321" i="5" s="1"/>
  <c r="I1321" i="5"/>
  <c r="H1321" i="5"/>
  <c r="J1210" i="5"/>
  <c r="R1210" i="5"/>
  <c r="V7" i="5"/>
  <c r="S2495" i="5"/>
  <c r="AB2495" i="5"/>
  <c r="S2491" i="5"/>
  <c r="S2488" i="5"/>
  <c r="S2417" i="5"/>
  <c r="S2413" i="5"/>
  <c r="AB2413" i="5"/>
  <c r="S2409" i="5"/>
  <c r="S2405" i="5"/>
  <c r="AB2405" i="5"/>
  <c r="S2399" i="5"/>
  <c r="S2395" i="5"/>
  <c r="S2329" i="5"/>
  <c r="S2325" i="5"/>
  <c r="S2321" i="5"/>
  <c r="S2319" i="5"/>
  <c r="S2303" i="5"/>
  <c r="S2296" i="5"/>
  <c r="S2225" i="5"/>
  <c r="S2222" i="5"/>
  <c r="S2218" i="5"/>
  <c r="AB2218" i="5"/>
  <c r="S2178" i="5"/>
  <c r="S2174" i="5"/>
  <c r="S2170" i="5"/>
  <c r="S2164" i="5"/>
  <c r="S2160" i="5"/>
  <c r="S2152" i="5"/>
  <c r="S2126" i="5"/>
  <c r="AB2126" i="5"/>
  <c r="S2120" i="5"/>
  <c r="S2116" i="5"/>
  <c r="AB2116" i="5"/>
  <c r="S2109" i="5"/>
  <c r="S2103" i="5"/>
  <c r="S2060" i="5"/>
  <c r="S2056" i="5"/>
  <c r="S2052" i="5"/>
  <c r="S2048" i="5"/>
  <c r="S2044" i="5"/>
  <c r="S2037" i="5"/>
  <c r="S2021" i="5"/>
  <c r="AB2021" i="5"/>
  <c r="S2018" i="5"/>
  <c r="S2014" i="5"/>
  <c r="AB2014" i="5"/>
  <c r="S2003" i="5"/>
  <c r="AB2003" i="5"/>
  <c r="S2000" i="5"/>
  <c r="S1996" i="5"/>
  <c r="S1958" i="5"/>
  <c r="AB1958" i="5"/>
  <c r="S1954" i="5"/>
  <c r="S1951" i="5"/>
  <c r="S1945" i="5"/>
  <c r="S1904" i="5"/>
  <c r="AB1904" i="5"/>
  <c r="S1901" i="5"/>
  <c r="AB1901" i="5"/>
  <c r="S1898" i="5"/>
  <c r="S1895" i="5"/>
  <c r="S1840" i="5"/>
  <c r="AB1840" i="5"/>
  <c r="S1815" i="5"/>
  <c r="AB1815" i="5"/>
  <c r="S1808" i="5"/>
  <c r="S1804" i="5"/>
  <c r="S1800" i="5"/>
  <c r="AB1800" i="5"/>
  <c r="S1796" i="5"/>
  <c r="S1792" i="5"/>
  <c r="AB1792" i="5"/>
  <c r="S1789" i="5"/>
  <c r="S1724" i="5"/>
  <c r="AB1724" i="5"/>
  <c r="S1715" i="5"/>
  <c r="S1673" i="5"/>
  <c r="AB1673" i="5"/>
  <c r="S1669" i="5"/>
  <c r="AB1669" i="5"/>
  <c r="S1662" i="5"/>
  <c r="S1659" i="5"/>
  <c r="S1631" i="5"/>
  <c r="AB1631" i="5"/>
  <c r="S1627" i="5"/>
  <c r="S1621" i="5"/>
  <c r="S1617" i="5"/>
  <c r="S1613" i="5"/>
  <c r="S1610" i="5"/>
  <c r="S1606" i="5"/>
  <c r="AB1606" i="5"/>
  <c r="S1544" i="5"/>
  <c r="AB1544" i="5"/>
  <c r="S1537" i="5"/>
  <c r="S1465" i="5"/>
  <c r="S1459" i="5"/>
  <c r="S1452" i="5"/>
  <c r="S1437" i="5"/>
  <c r="AB1437" i="5"/>
  <c r="S1433" i="5"/>
  <c r="AB1433" i="5"/>
  <c r="S1426" i="5"/>
  <c r="S1361" i="5"/>
  <c r="AB1361" i="5"/>
  <c r="S1354" i="5"/>
  <c r="S1350" i="5"/>
  <c r="S1346" i="5"/>
  <c r="S1332" i="5"/>
  <c r="AB1332" i="5"/>
  <c r="S1328" i="5"/>
  <c r="AB1328" i="5"/>
  <c r="S1324" i="5"/>
  <c r="S1321" i="5"/>
  <c r="S1308" i="5"/>
  <c r="AB1308" i="5"/>
  <c r="S1301" i="5"/>
  <c r="S1297" i="5"/>
  <c r="AB1297" i="5"/>
  <c r="S1293" i="5"/>
  <c r="S1242" i="5"/>
  <c r="AB1242" i="5"/>
  <c r="S1235" i="5"/>
  <c r="S1231" i="5"/>
  <c r="S1228" i="5"/>
  <c r="S1224" i="5"/>
  <c r="S1221" i="5"/>
  <c r="S1217" i="5"/>
  <c r="S1207" i="5"/>
  <c r="S1204" i="5"/>
  <c r="S1201" i="5"/>
  <c r="AB1178" i="5"/>
  <c r="S1178" i="5"/>
  <c r="S1138" i="5"/>
  <c r="S1105" i="5"/>
  <c r="AB1105" i="5"/>
  <c r="S1101" i="5"/>
  <c r="S1097" i="5"/>
  <c r="S1036" i="5"/>
  <c r="S1018" i="5"/>
  <c r="AB1018" i="5"/>
  <c r="S1014" i="5"/>
  <c r="AB1014" i="5"/>
  <c r="S1008" i="5"/>
  <c r="AB1008" i="5"/>
  <c r="S996" i="5"/>
  <c r="AB996" i="5"/>
  <c r="S993" i="5"/>
  <c r="S989" i="5"/>
  <c r="S986" i="5"/>
  <c r="S982" i="5"/>
  <c r="S979" i="5"/>
  <c r="AB979" i="5"/>
  <c r="S975" i="5"/>
  <c r="S971" i="5"/>
  <c r="S967" i="5"/>
  <c r="S964" i="5"/>
  <c r="S957" i="5"/>
  <c r="S932" i="5"/>
  <c r="AB932" i="5"/>
  <c r="S929" i="5"/>
  <c r="S926" i="5"/>
  <c r="S924" i="5"/>
  <c r="S922" i="5"/>
  <c r="S920" i="5"/>
  <c r="S913" i="5"/>
  <c r="AB902" i="5"/>
  <c r="AB881" i="5"/>
  <c r="S858" i="5"/>
  <c r="AB839" i="5"/>
  <c r="AB830" i="5"/>
  <c r="AB783" i="5"/>
  <c r="AB779" i="5"/>
  <c r="AB752" i="5"/>
  <c r="S672" i="5"/>
  <c r="AB642" i="5"/>
  <c r="AB635" i="5"/>
  <c r="AB623" i="5"/>
  <c r="AB616" i="5"/>
  <c r="AB602" i="5"/>
  <c r="S593" i="5"/>
  <c r="AB576" i="5"/>
  <c r="S2497" i="5"/>
  <c r="G2503" i="5"/>
  <c r="G2498" i="5"/>
  <c r="V2483" i="5"/>
  <c r="G2483" i="5" s="1"/>
  <c r="I2464" i="5"/>
  <c r="H2464" i="5"/>
  <c r="AB2462" i="5"/>
  <c r="V2462" i="5"/>
  <c r="V2354" i="5"/>
  <c r="E2354" i="5" s="1"/>
  <c r="X2354" i="5" s="1"/>
  <c r="I2323" i="5"/>
  <c r="F2323" i="5"/>
  <c r="J2317" i="5"/>
  <c r="E2317" i="5"/>
  <c r="X2317" i="5" s="1"/>
  <c r="I2299" i="5"/>
  <c r="F2299" i="5"/>
  <c r="J2263" i="5"/>
  <c r="R2263" i="5"/>
  <c r="F2263" i="5"/>
  <c r="F2260" i="5"/>
  <c r="J2260" i="5"/>
  <c r="V2219" i="5"/>
  <c r="AB2219" i="5"/>
  <c r="I2204" i="5"/>
  <c r="J2204" i="5"/>
  <c r="F2141" i="5"/>
  <c r="R2141" i="5"/>
  <c r="V2116" i="5"/>
  <c r="G2116" i="5" s="1"/>
  <c r="I2110" i="5"/>
  <c r="R2110" i="5"/>
  <c r="V2094" i="5"/>
  <c r="R2094" i="5" s="1"/>
  <c r="AB2094" i="5"/>
  <c r="V2087" i="5"/>
  <c r="F2087" i="5" s="1"/>
  <c r="AB2087" i="5"/>
  <c r="V2040" i="5"/>
  <c r="G2040" i="5" s="1"/>
  <c r="H1982" i="5"/>
  <c r="I1982" i="5"/>
  <c r="J1933" i="5"/>
  <c r="R1933" i="5"/>
  <c r="H1933" i="5"/>
  <c r="V1853" i="5"/>
  <c r="G1853" i="5" s="1"/>
  <c r="V1846" i="5"/>
  <c r="G1846" i="5" s="1"/>
  <c r="G1836" i="5"/>
  <c r="AB1759" i="5"/>
  <c r="V1759" i="5"/>
  <c r="G1759" i="5" s="1"/>
  <c r="V1754" i="5"/>
  <c r="R1754" i="5" s="1"/>
  <c r="AB1754" i="5"/>
  <c r="G1752" i="5"/>
  <c r="V1733" i="5"/>
  <c r="G1733" i="5" s="1"/>
  <c r="G1692" i="5"/>
  <c r="R1692" i="5"/>
  <c r="V1674" i="5"/>
  <c r="AB1674" i="5"/>
  <c r="V1645" i="5"/>
  <c r="G1645" i="5"/>
  <c r="I1609" i="5"/>
  <c r="G1609" i="5"/>
  <c r="E1536" i="5"/>
  <c r="X1536" i="5" s="1"/>
  <c r="F1536" i="5"/>
  <c r="I1536" i="5"/>
  <c r="V1479" i="5"/>
  <c r="AB1479" i="5"/>
  <c r="V1447" i="5"/>
  <c r="AB1447" i="5"/>
  <c r="R1435" i="5"/>
  <c r="E1435" i="5"/>
  <c r="X1435" i="5" s="1"/>
  <c r="F1429" i="5"/>
  <c r="V1414" i="5"/>
  <c r="G1414" i="5" s="1"/>
  <c r="AB1414" i="5"/>
  <c r="E1368" i="5"/>
  <c r="X1368" i="5" s="1"/>
  <c r="F1368" i="5"/>
  <c r="E1299" i="5"/>
  <c r="X1299" i="5" s="1"/>
  <c r="R1299" i="5"/>
  <c r="E1188" i="5"/>
  <c r="X1188" i="5" s="1"/>
  <c r="J1188" i="5"/>
  <c r="H1186" i="5"/>
  <c r="I1186" i="5"/>
  <c r="I1135" i="5"/>
  <c r="F1135" i="5"/>
  <c r="H1099" i="5"/>
  <c r="G1099" i="5"/>
  <c r="H1008" i="5"/>
  <c r="F1008" i="5"/>
  <c r="H968" i="5"/>
  <c r="R968" i="5"/>
  <c r="I968" i="5"/>
  <c r="V936" i="5"/>
  <c r="AB936" i="5"/>
  <c r="F932" i="5"/>
  <c r="V927" i="5"/>
  <c r="G927" i="5"/>
  <c r="F922" i="5"/>
  <c r="H922" i="5"/>
  <c r="X850" i="5"/>
  <c r="V843" i="5"/>
  <c r="X809" i="5"/>
  <c r="R809" i="5"/>
  <c r="X777" i="5"/>
  <c r="V756" i="5"/>
  <c r="V737" i="5"/>
  <c r="R673" i="5"/>
  <c r="X673" i="5"/>
  <c r="V620" i="5"/>
  <c r="AB538" i="5"/>
  <c r="AB419" i="5"/>
  <c r="AB308" i="5"/>
  <c r="S291" i="5"/>
  <c r="S259" i="5"/>
  <c r="S257" i="5"/>
  <c r="S255" i="5"/>
  <c r="AB255" i="5"/>
  <c r="S253" i="5"/>
  <c r="AB249" i="5"/>
  <c r="AB243" i="5"/>
  <c r="AB218" i="5"/>
  <c r="I1872" i="5"/>
  <c r="F1872" i="5"/>
  <c r="F1914" i="5"/>
  <c r="I1914" i="5"/>
  <c r="I1955" i="5"/>
  <c r="J1955" i="5"/>
  <c r="E1903" i="5"/>
  <c r="X1903" i="5" s="1"/>
  <c r="F1903" i="5"/>
  <c r="S2483" i="5"/>
  <c r="AB2483" i="5"/>
  <c r="S2480" i="5"/>
  <c r="S2474" i="5"/>
  <c r="S2464" i="5"/>
  <c r="AB2464" i="5"/>
  <c r="S2410" i="5"/>
  <c r="AB2410" i="5"/>
  <c r="S2406" i="5"/>
  <c r="S2396" i="5"/>
  <c r="AB2396" i="5"/>
  <c r="S2389" i="5"/>
  <c r="S2385" i="5"/>
  <c r="S2383" i="5"/>
  <c r="S2376" i="5"/>
  <c r="S2372" i="5"/>
  <c r="S2369" i="5"/>
  <c r="S2366" i="5"/>
  <c r="S2363" i="5"/>
  <c r="S2360" i="5"/>
  <c r="S2330" i="5"/>
  <c r="AB2330" i="5"/>
  <c r="S2326" i="5"/>
  <c r="S2322" i="5"/>
  <c r="S2316" i="5"/>
  <c r="S2313" i="5"/>
  <c r="S2310" i="5"/>
  <c r="S2307" i="5"/>
  <c r="S2304" i="5"/>
  <c r="S2300" i="5"/>
  <c r="S2297" i="5"/>
  <c r="S2293" i="5"/>
  <c r="S2289" i="5"/>
  <c r="S2280" i="5"/>
  <c r="S2276" i="5"/>
  <c r="S2269" i="5"/>
  <c r="S2265" i="5"/>
  <c r="S2262" i="5"/>
  <c r="S2258" i="5"/>
  <c r="S2255" i="5"/>
  <c r="S2215" i="5"/>
  <c r="S2158" i="5"/>
  <c r="AB2158" i="5"/>
  <c r="S2155" i="5"/>
  <c r="S2149" i="5"/>
  <c r="S2146" i="5"/>
  <c r="AB2146" i="5"/>
  <c r="S2142" i="5"/>
  <c r="S2100" i="5"/>
  <c r="AB2100" i="5"/>
  <c r="S2096" i="5"/>
  <c r="S2041" i="5"/>
  <c r="AB2041" i="5"/>
  <c r="S2038" i="5"/>
  <c r="S2034" i="5"/>
  <c r="S1993" i="5"/>
  <c r="AB1993" i="5"/>
  <c r="S1989" i="5"/>
  <c r="AB1985" i="5"/>
  <c r="S1985" i="5"/>
  <c r="S1981" i="5"/>
  <c r="S1978" i="5"/>
  <c r="S1975" i="5"/>
  <c r="S1955" i="5"/>
  <c r="AB1955" i="5"/>
  <c r="S1948" i="5"/>
  <c r="AB1948" i="5"/>
  <c r="S1942" i="5"/>
  <c r="S1896" i="5"/>
  <c r="AB1896" i="5"/>
  <c r="S1892" i="5"/>
  <c r="AB1885" i="5"/>
  <c r="S1885" i="5"/>
  <c r="S1875" i="5"/>
  <c r="S1872" i="5"/>
  <c r="S1865" i="5"/>
  <c r="S1862" i="5"/>
  <c r="AB1862" i="5"/>
  <c r="S1859" i="5"/>
  <c r="S1837" i="5"/>
  <c r="AB1837" i="5"/>
  <c r="S1834" i="5"/>
  <c r="S1831" i="5"/>
  <c r="S1827" i="5"/>
  <c r="AB1793" i="5"/>
  <c r="S1793" i="5"/>
  <c r="S1786" i="5"/>
  <c r="S1782" i="5"/>
  <c r="S1778" i="5"/>
  <c r="S1774" i="5"/>
  <c r="S1770" i="5"/>
  <c r="S1766" i="5"/>
  <c r="AB1766" i="5"/>
  <c r="AB1762" i="5"/>
  <c r="S1762" i="5"/>
  <c r="S1755" i="5"/>
  <c r="AB1755" i="5"/>
  <c r="AB1718" i="5"/>
  <c r="S1712" i="5"/>
  <c r="S1709" i="5"/>
  <c r="S1706" i="5"/>
  <c r="S1699" i="5"/>
  <c r="AB1699" i="5"/>
  <c r="S1689" i="5"/>
  <c r="S1686" i="5"/>
  <c r="S1681" i="5"/>
  <c r="S1660" i="5"/>
  <c r="AB1660" i="5"/>
  <c r="S1656" i="5"/>
  <c r="S1653" i="5"/>
  <c r="S1648" i="5"/>
  <c r="S1641" i="5"/>
  <c r="S1638" i="5"/>
  <c r="S1603" i="5"/>
  <c r="AB1603" i="5"/>
  <c r="S1588" i="5"/>
  <c r="AB1588" i="5"/>
  <c r="S1534" i="5"/>
  <c r="AB1534" i="5"/>
  <c r="S1528" i="5"/>
  <c r="AB1528" i="5"/>
  <c r="S1524" i="5"/>
  <c r="AB1524" i="5"/>
  <c r="S1517" i="5"/>
  <c r="S1513" i="5"/>
  <c r="S1510" i="5"/>
  <c r="S1507" i="5"/>
  <c r="AB1507" i="5"/>
  <c r="S1503" i="5"/>
  <c r="S1500" i="5"/>
  <c r="AB1500" i="5"/>
  <c r="S1494" i="5"/>
  <c r="S1490" i="5"/>
  <c r="S1484" i="5"/>
  <c r="S1480" i="5"/>
  <c r="AB1462" i="5"/>
  <c r="S1456" i="5"/>
  <c r="S1453" i="5"/>
  <c r="S1449" i="5"/>
  <c r="S1434" i="5"/>
  <c r="AB1434" i="5"/>
  <c r="S1415" i="5"/>
  <c r="S1325" i="5"/>
  <c r="AB1325" i="5"/>
  <c r="S1318" i="5"/>
  <c r="S1309" i="5"/>
  <c r="AB1302" i="5"/>
  <c r="S1302" i="5"/>
  <c r="S1298" i="5"/>
  <c r="AB1298" i="5"/>
  <c r="S1294" i="5"/>
  <c r="S1290" i="5"/>
  <c r="AB1290" i="5"/>
  <c r="S1286" i="5"/>
  <c r="AB1286" i="5"/>
  <c r="S1281" i="5"/>
  <c r="S1279" i="5"/>
  <c r="S1276" i="5"/>
  <c r="S1273" i="5"/>
  <c r="AB1273" i="5"/>
  <c r="S1270" i="5"/>
  <c r="S1263" i="5"/>
  <c r="S1259" i="5"/>
  <c r="S1255" i="5"/>
  <c r="AB1255" i="5"/>
  <c r="S1251" i="5"/>
  <c r="S1247" i="5"/>
  <c r="AB1247" i="5"/>
  <c r="S1202" i="5"/>
  <c r="AB1202" i="5"/>
  <c r="S1196" i="5"/>
  <c r="S1189" i="5"/>
  <c r="AB1189" i="5"/>
  <c r="S1175" i="5"/>
  <c r="S1162" i="5"/>
  <c r="AB1162" i="5"/>
  <c r="S1158" i="5"/>
  <c r="S1155" i="5"/>
  <c r="AB1155" i="5"/>
  <c r="AB1151" i="5"/>
  <c r="S1151" i="5"/>
  <c r="S1147" i="5"/>
  <c r="AB1147" i="5"/>
  <c r="S1131" i="5"/>
  <c r="AB1131" i="5"/>
  <c r="S1102" i="5"/>
  <c r="AB1102" i="5"/>
  <c r="S1098" i="5"/>
  <c r="S1094" i="5"/>
  <c r="S1091" i="5"/>
  <c r="S1042" i="5"/>
  <c r="AB1042" i="5"/>
  <c r="S1039" i="5"/>
  <c r="AB1036" i="5"/>
  <c r="S1033" i="5"/>
  <c r="S1029" i="5"/>
  <c r="AB1029" i="5"/>
  <c r="S1015" i="5"/>
  <c r="AB1015" i="5"/>
  <c r="S1005" i="5"/>
  <c r="AB1005" i="5"/>
  <c r="S983" i="5"/>
  <c r="S980" i="5"/>
  <c r="S976" i="5"/>
  <c r="S972" i="5"/>
  <c r="AB972" i="5"/>
  <c r="S968" i="5"/>
  <c r="AB964" i="5"/>
  <c r="S961" i="5"/>
  <c r="S958" i="5"/>
  <c r="S954" i="5"/>
  <c r="S927" i="5"/>
  <c r="AB927" i="5"/>
  <c r="AB924" i="5"/>
  <c r="AB922" i="5"/>
  <c r="AB920" i="5"/>
  <c r="S917" i="5"/>
  <c r="S914" i="5"/>
  <c r="AB914" i="5"/>
  <c r="AB875" i="5"/>
  <c r="AB869" i="5"/>
  <c r="AB861" i="5"/>
  <c r="AB858" i="5"/>
  <c r="AB852" i="5"/>
  <c r="AB849" i="5"/>
  <c r="AB846" i="5"/>
  <c r="AB831" i="5"/>
  <c r="S825" i="5"/>
  <c r="AB825" i="5"/>
  <c r="AB803" i="5"/>
  <c r="AB780" i="5"/>
  <c r="AB749" i="5"/>
  <c r="S639" i="5"/>
  <c r="AB628" i="5"/>
  <c r="S610" i="5"/>
  <c r="V2418" i="5"/>
  <c r="AB2418" i="5"/>
  <c r="V2347" i="5"/>
  <c r="G2347" i="5" s="1"/>
  <c r="AB2347" i="5"/>
  <c r="V2339" i="5"/>
  <c r="AB2339" i="5"/>
  <c r="E2332" i="5"/>
  <c r="X2332" i="5" s="1"/>
  <c r="J2332" i="5"/>
  <c r="I2302" i="5"/>
  <c r="G2302" i="5"/>
  <c r="F2302" i="5"/>
  <c r="V2226" i="5"/>
  <c r="AB2226" i="5"/>
  <c r="E2217" i="5"/>
  <c r="X2217" i="5" s="1"/>
  <c r="H2217" i="5"/>
  <c r="J2217" i="5"/>
  <c r="G2207" i="5"/>
  <c r="H2207" i="5"/>
  <c r="F2207" i="5"/>
  <c r="E2133" i="5"/>
  <c r="X2133" i="5" s="1"/>
  <c r="H2133" i="5"/>
  <c r="I2133" i="5"/>
  <c r="F2133" i="5"/>
  <c r="J2106" i="5"/>
  <c r="I2106" i="5"/>
  <c r="V2076" i="5"/>
  <c r="G2076" i="5"/>
  <c r="G2006" i="5"/>
  <c r="V1987" i="5"/>
  <c r="AB1987" i="5"/>
  <c r="F1967" i="5"/>
  <c r="I1967" i="5"/>
  <c r="R1967" i="5"/>
  <c r="V1952" i="5"/>
  <c r="G1952" i="5"/>
  <c r="G1903" i="5"/>
  <c r="E1899" i="5"/>
  <c r="X1899" i="5" s="1"/>
  <c r="I1899" i="5"/>
  <c r="G1872" i="5"/>
  <c r="G1869" i="5"/>
  <c r="V1825" i="5"/>
  <c r="AB1825" i="5"/>
  <c r="V1809" i="5"/>
  <c r="AB1809" i="5"/>
  <c r="G1789" i="5"/>
  <c r="AB1781" i="5"/>
  <c r="G1781" i="5"/>
  <c r="V1767" i="5"/>
  <c r="R1752" i="5"/>
  <c r="I1752" i="5"/>
  <c r="V1737" i="5"/>
  <c r="V1724" i="5"/>
  <c r="H1724" i="5" s="1"/>
  <c r="V1714" i="5"/>
  <c r="G1714" i="5" s="1"/>
  <c r="V1695" i="5"/>
  <c r="G1695" i="5"/>
  <c r="G1687" i="5"/>
  <c r="V1624" i="5"/>
  <c r="G1624" i="5" s="1"/>
  <c r="J1600" i="5"/>
  <c r="I1600" i="5"/>
  <c r="J1525" i="5"/>
  <c r="V1521" i="5"/>
  <c r="G1521" i="5" s="1"/>
  <c r="H1517" i="5"/>
  <c r="G1517" i="5"/>
  <c r="J1503" i="5"/>
  <c r="F1503" i="5"/>
  <c r="H1503" i="5"/>
  <c r="V1475" i="5"/>
  <c r="G1475" i="5"/>
  <c r="H1465" i="5"/>
  <c r="G1465" i="5"/>
  <c r="E1442" i="5"/>
  <c r="X1442" i="5" s="1"/>
  <c r="J1442" i="5"/>
  <c r="H1442" i="5"/>
  <c r="H1424" i="5"/>
  <c r="J1424" i="5"/>
  <c r="V1395" i="5"/>
  <c r="G1395" i="5" s="1"/>
  <c r="G1351" i="5"/>
  <c r="V1340" i="5"/>
  <c r="R1336" i="5"/>
  <c r="G1336" i="5"/>
  <c r="H1336" i="5"/>
  <c r="V1281" i="5"/>
  <c r="G1281" i="5" s="1"/>
  <c r="R1278" i="5"/>
  <c r="I1278" i="5"/>
  <c r="H1278" i="5"/>
  <c r="E1272" i="5"/>
  <c r="X1272" i="5" s="1"/>
  <c r="G1272" i="5"/>
  <c r="F1226" i="5"/>
  <c r="R1226" i="5"/>
  <c r="J1216" i="5"/>
  <c r="H1216" i="5"/>
  <c r="F1216" i="5"/>
  <c r="I1211" i="5"/>
  <c r="J1211" i="5"/>
  <c r="R1211" i="5"/>
  <c r="I1206" i="5"/>
  <c r="H1206" i="5"/>
  <c r="G1206" i="5"/>
  <c r="I1202" i="5"/>
  <c r="J1202" i="5"/>
  <c r="R1202" i="5"/>
  <c r="F1189" i="5"/>
  <c r="J1189" i="5"/>
  <c r="V1176" i="5"/>
  <c r="AB1176" i="5"/>
  <c r="F1165" i="5"/>
  <c r="R1165" i="5"/>
  <c r="I1163" i="5"/>
  <c r="J1163" i="5"/>
  <c r="AB1133" i="5"/>
  <c r="V1133" i="5"/>
  <c r="G1130" i="5"/>
  <c r="AB1130" i="5"/>
  <c r="V1127" i="5"/>
  <c r="I1122" i="5"/>
  <c r="H1122" i="5"/>
  <c r="F1119" i="5"/>
  <c r="J1119" i="5"/>
  <c r="G1077" i="5"/>
  <c r="AB1077" i="5"/>
  <c r="V1063" i="5"/>
  <c r="V1001" i="5"/>
  <c r="J1001" i="5" s="1"/>
  <c r="AB1001" i="5"/>
  <c r="V992" i="5"/>
  <c r="G992" i="5" s="1"/>
  <c r="V946" i="5"/>
  <c r="AB946" i="5"/>
  <c r="V942" i="5"/>
  <c r="AB942" i="5"/>
  <c r="V907" i="5"/>
  <c r="J907" i="5" s="1"/>
  <c r="AB907" i="5"/>
  <c r="V901" i="5"/>
  <c r="J901" i="5" s="1"/>
  <c r="AB901" i="5"/>
  <c r="R887" i="5"/>
  <c r="R885" i="5"/>
  <c r="R828" i="5"/>
  <c r="X828" i="5"/>
  <c r="V771" i="5"/>
  <c r="AB771" i="5"/>
  <c r="V757" i="5"/>
  <c r="AB757" i="5"/>
  <c r="V753" i="5"/>
  <c r="V750" i="5"/>
  <c r="V729" i="5"/>
  <c r="V726" i="5"/>
  <c r="V661" i="5"/>
  <c r="X618" i="5"/>
  <c r="R618" i="5"/>
  <c r="R604" i="5"/>
  <c r="AB551" i="5"/>
  <c r="AB550" i="5"/>
  <c r="AB528" i="5"/>
  <c r="S293" i="5"/>
  <c r="S213" i="5"/>
  <c r="S211" i="5"/>
  <c r="S48" i="5"/>
  <c r="AB48" i="5"/>
  <c r="S2315" i="5"/>
  <c r="S2454" i="5"/>
  <c r="S2283" i="5"/>
  <c r="S1899" i="5"/>
  <c r="S1643" i="5"/>
  <c r="S1601" i="5"/>
  <c r="S1558" i="5"/>
  <c r="S1515" i="5"/>
  <c r="S1206" i="5"/>
  <c r="S1149" i="5"/>
  <c r="I2027" i="5"/>
  <c r="H2027" i="5"/>
  <c r="F2027" i="5"/>
  <c r="S2496" i="5"/>
  <c r="S2498" i="5"/>
  <c r="S2493" i="5"/>
  <c r="S2484" i="5"/>
  <c r="S2478" i="5"/>
  <c r="S2472" i="5"/>
  <c r="S2467" i="5"/>
  <c r="S2463" i="5"/>
  <c r="S2461" i="5"/>
  <c r="S2457" i="5"/>
  <c r="S2449" i="5"/>
  <c r="S2442" i="5"/>
  <c r="S2438" i="5"/>
  <c r="S2434" i="5"/>
  <c r="S2430" i="5"/>
  <c r="S2426" i="5"/>
  <c r="S2415" i="5"/>
  <c r="S2408" i="5"/>
  <c r="AB2408" i="5"/>
  <c r="S2402" i="5"/>
  <c r="S2398" i="5"/>
  <c r="S2392" i="5"/>
  <c r="S2388" i="5"/>
  <c r="S2382" i="5"/>
  <c r="S2375" i="5"/>
  <c r="AB2359" i="5"/>
  <c r="S2359" i="5"/>
  <c r="S2350" i="5"/>
  <c r="S2344" i="5"/>
  <c r="S2340" i="5"/>
  <c r="S2338" i="5"/>
  <c r="S2335" i="5"/>
  <c r="S2328" i="5"/>
  <c r="S2324" i="5"/>
  <c r="S2318" i="5"/>
  <c r="S2312" i="5"/>
  <c r="S2309" i="5"/>
  <c r="S2306" i="5"/>
  <c r="S2302" i="5"/>
  <c r="AB2302" i="5"/>
  <c r="S2299" i="5"/>
  <c r="S2292" i="5"/>
  <c r="S2286" i="5"/>
  <c r="S2279" i="5"/>
  <c r="S2275" i="5"/>
  <c r="S2272" i="5"/>
  <c r="S2268" i="5"/>
  <c r="S2264" i="5"/>
  <c r="S2261" i="5"/>
  <c r="AB2241" i="5"/>
  <c r="S2238" i="5"/>
  <c r="AB2238" i="5"/>
  <c r="S2234" i="5"/>
  <c r="S2220" i="5"/>
  <c r="S2211" i="5"/>
  <c r="S2207" i="5"/>
  <c r="S2204" i="5"/>
  <c r="S2201" i="5"/>
  <c r="S2197" i="5"/>
  <c r="S2194" i="5"/>
  <c r="S2190" i="5"/>
  <c r="S2184" i="5"/>
  <c r="S2176" i="5"/>
  <c r="S2172" i="5"/>
  <c r="S2169" i="5"/>
  <c r="S2162" i="5"/>
  <c r="AB2141" i="5"/>
  <c r="S2141" i="5"/>
  <c r="S2138" i="5"/>
  <c r="S2136" i="5"/>
  <c r="S2130" i="5"/>
  <c r="S2125" i="5"/>
  <c r="S2122" i="5"/>
  <c r="AB2122" i="5"/>
  <c r="S2118" i="5"/>
  <c r="S2114" i="5"/>
  <c r="S2101" i="5"/>
  <c r="AB2101" i="5"/>
  <c r="S2098" i="5"/>
  <c r="AB2091" i="5"/>
  <c r="S2084" i="5"/>
  <c r="S2077" i="5"/>
  <c r="S2068" i="5"/>
  <c r="S2065" i="5"/>
  <c r="S2058" i="5"/>
  <c r="S2054" i="5"/>
  <c r="S2050" i="5"/>
  <c r="S2046" i="5"/>
  <c r="AB2046" i="5"/>
  <c r="S2033" i="5"/>
  <c r="AB2033" i="5"/>
  <c r="S2029" i="5"/>
  <c r="S2026" i="5"/>
  <c r="S2022" i="5"/>
  <c r="S2016" i="5"/>
  <c r="AB2016" i="5"/>
  <c r="S2010" i="5"/>
  <c r="S2007" i="5"/>
  <c r="S2004" i="5"/>
  <c r="S1998" i="5"/>
  <c r="S1994" i="5"/>
  <c r="S1991" i="5"/>
  <c r="S1984" i="5"/>
  <c r="S1980" i="5"/>
  <c r="S1977" i="5"/>
  <c r="S1972" i="5"/>
  <c r="S1969" i="5"/>
  <c r="S1966" i="5"/>
  <c r="S1944" i="5"/>
  <c r="AB1944" i="5"/>
  <c r="S1940" i="5"/>
  <c r="S1937" i="5"/>
  <c r="S1930" i="5"/>
  <c r="S1917" i="5"/>
  <c r="S1913" i="5"/>
  <c r="S1909" i="5"/>
  <c r="S1888" i="5"/>
  <c r="AB1888" i="5"/>
  <c r="S1884" i="5"/>
  <c r="S1881" i="5"/>
  <c r="S1871" i="5"/>
  <c r="S1869" i="5"/>
  <c r="S1855" i="5"/>
  <c r="S1841" i="5"/>
  <c r="AB1841" i="5"/>
  <c r="S1838" i="5"/>
  <c r="S1829" i="5"/>
  <c r="S1822" i="5"/>
  <c r="S1819" i="5"/>
  <c r="S1816" i="5"/>
  <c r="S1810" i="5"/>
  <c r="S1807" i="5"/>
  <c r="S1799" i="5"/>
  <c r="S1795" i="5"/>
  <c r="S1791" i="5"/>
  <c r="S1788" i="5"/>
  <c r="AB1788" i="5"/>
  <c r="S1784" i="5"/>
  <c r="S1780" i="5"/>
  <c r="S1776" i="5"/>
  <c r="S1772" i="5"/>
  <c r="S1768" i="5"/>
  <c r="S1764" i="5"/>
  <c r="S1758" i="5"/>
  <c r="S1749" i="5"/>
  <c r="S1746" i="5"/>
  <c r="S1742" i="5"/>
  <c r="AB1742" i="5"/>
  <c r="S1732" i="5"/>
  <c r="AB1729" i="5"/>
  <c r="S1725" i="5"/>
  <c r="S1722" i="5"/>
  <c r="S1720" i="5"/>
  <c r="S1717" i="5"/>
  <c r="S1714" i="5"/>
  <c r="S1705" i="5"/>
  <c r="AB1705" i="5"/>
  <c r="S1698" i="5"/>
  <c r="S1695" i="5"/>
  <c r="S1692" i="5"/>
  <c r="S1683" i="5"/>
  <c r="S1680" i="5"/>
  <c r="S1604" i="5"/>
  <c r="AB1604" i="5"/>
  <c r="S1598" i="5"/>
  <c r="S1594" i="5"/>
  <c r="S1591" i="5"/>
  <c r="S1587" i="5"/>
  <c r="S1584" i="5"/>
  <c r="S1578" i="5"/>
  <c r="S1574" i="5"/>
  <c r="S1570" i="5"/>
  <c r="S1567" i="5"/>
  <c r="S1562" i="5"/>
  <c r="S1555" i="5"/>
  <c r="S1548" i="5"/>
  <c r="S1542" i="5"/>
  <c r="AB1542" i="5"/>
  <c r="S1539" i="5"/>
  <c r="S1535" i="5"/>
  <c r="S1530" i="5"/>
  <c r="S1523" i="5"/>
  <c r="S1520" i="5"/>
  <c r="S1516" i="5"/>
  <c r="S1512" i="5"/>
  <c r="S1506" i="5"/>
  <c r="S1502" i="5"/>
  <c r="S1497" i="5"/>
  <c r="S1493" i="5"/>
  <c r="S1489" i="5"/>
  <c r="S1486" i="5"/>
  <c r="S1476" i="5"/>
  <c r="AB1473" i="5"/>
  <c r="S1469" i="5"/>
  <c r="S1461" i="5"/>
  <c r="AB1451" i="5"/>
  <c r="S1445" i="5"/>
  <c r="S1438" i="5"/>
  <c r="S1435" i="5"/>
  <c r="S1432" i="5"/>
  <c r="S1429" i="5"/>
  <c r="S1425" i="5"/>
  <c r="S1423" i="5"/>
  <c r="S1421" i="5"/>
  <c r="S1418" i="5"/>
  <c r="S1411" i="5"/>
  <c r="S1407" i="5"/>
  <c r="S1401" i="5"/>
  <c r="S1397" i="5"/>
  <c r="S1393" i="5"/>
  <c r="AB1393" i="5"/>
  <c r="S1389" i="5"/>
  <c r="S1385" i="5"/>
  <c r="AB1378" i="5"/>
  <c r="S1378" i="5"/>
  <c r="S1374" i="5"/>
  <c r="AB1366" i="5"/>
  <c r="S1362" i="5"/>
  <c r="S1359" i="5"/>
  <c r="S1356" i="5"/>
  <c r="S1352" i="5"/>
  <c r="S1348" i="5"/>
  <c r="S1344" i="5"/>
  <c r="AB1344" i="5"/>
  <c r="S1341" i="5"/>
  <c r="S1337" i="5"/>
  <c r="AB1337" i="5"/>
  <c r="S1330" i="5"/>
  <c r="S1320" i="5"/>
  <c r="AB1320" i="5"/>
  <c r="S1314" i="5"/>
  <c r="S1311" i="5"/>
  <c r="AB1311" i="5"/>
  <c r="S1307" i="5"/>
  <c r="S1304" i="5"/>
  <c r="S1300" i="5"/>
  <c r="S1289" i="5"/>
  <c r="AB1289" i="5"/>
  <c r="S1283" i="5"/>
  <c r="S1278" i="5"/>
  <c r="S1272" i="5"/>
  <c r="S1269" i="5"/>
  <c r="S1226" i="5"/>
  <c r="AB1226" i="5"/>
  <c r="S1219" i="5"/>
  <c r="S1215" i="5"/>
  <c r="S1213" i="5"/>
  <c r="S1210" i="5"/>
  <c r="S1198" i="5"/>
  <c r="S1195" i="5"/>
  <c r="S1188" i="5"/>
  <c r="AB1188" i="5"/>
  <c r="S1185" i="5"/>
  <c r="AB1185" i="5"/>
  <c r="S1179" i="5"/>
  <c r="S1173" i="5"/>
  <c r="S1170" i="5"/>
  <c r="S1167" i="5"/>
  <c r="S1161" i="5"/>
  <c r="AB1161" i="5"/>
  <c r="S1157" i="5"/>
  <c r="S1154" i="5"/>
  <c r="S1150" i="5"/>
  <c r="S1146" i="5"/>
  <c r="S1140" i="5"/>
  <c r="S1134" i="5"/>
  <c r="S1128" i="5"/>
  <c r="S1125" i="5"/>
  <c r="S1119" i="5"/>
  <c r="S1115" i="5"/>
  <c r="S1112" i="5"/>
  <c r="AB1112" i="5"/>
  <c r="S1109" i="5"/>
  <c r="S1090" i="5"/>
  <c r="AB1090" i="5"/>
  <c r="S1085" i="5"/>
  <c r="S1082" i="5"/>
  <c r="S1072" i="5"/>
  <c r="S1069" i="5"/>
  <c r="AB1069" i="5"/>
  <c r="S1066" i="5"/>
  <c r="S1062" i="5"/>
  <c r="S1056" i="5"/>
  <c r="S1054" i="5"/>
  <c r="S1051" i="5"/>
  <c r="S1049" i="5"/>
  <c r="S1046" i="5"/>
  <c r="S1044" i="5"/>
  <c r="S1041" i="5"/>
  <c r="S1032" i="5"/>
  <c r="AB1032" i="5"/>
  <c r="S1026" i="5"/>
  <c r="S1022" i="5"/>
  <c r="S1019" i="5"/>
  <c r="AB1019" i="5"/>
  <c r="S1016" i="5"/>
  <c r="S1013" i="5"/>
  <c r="S1010" i="5"/>
  <c r="S998" i="5"/>
  <c r="S991" i="5"/>
  <c r="AB991" i="5"/>
  <c r="S988" i="5"/>
  <c r="S978" i="5"/>
  <c r="S974" i="5"/>
  <c r="S956" i="5"/>
  <c r="AB956" i="5"/>
  <c r="S952" i="5"/>
  <c r="S949" i="5"/>
  <c r="S943" i="5"/>
  <c r="S937" i="5"/>
  <c r="S935" i="5"/>
  <c r="S919" i="5"/>
  <c r="S916" i="5"/>
  <c r="S912" i="5"/>
  <c r="AB912" i="5"/>
  <c r="AB904" i="5"/>
  <c r="S899" i="5"/>
  <c r="S879" i="5"/>
  <c r="AB879" i="5"/>
  <c r="S860" i="5"/>
  <c r="AB837" i="5"/>
  <c r="S824" i="5"/>
  <c r="AB804" i="5"/>
  <c r="AB760" i="5"/>
  <c r="AB731" i="5"/>
  <c r="S724" i="5"/>
  <c r="AB685" i="5"/>
  <c r="S674" i="5"/>
  <c r="AB670" i="5"/>
  <c r="S638" i="5"/>
  <c r="AB627" i="5"/>
  <c r="S612" i="5"/>
  <c r="S609" i="5"/>
  <c r="S592" i="5"/>
  <c r="AB574" i="5"/>
  <c r="V2501" i="5"/>
  <c r="G2501" i="5" s="1"/>
  <c r="E2465" i="5"/>
  <c r="X2465" i="5" s="1"/>
  <c r="J2465" i="5"/>
  <c r="G2445" i="5"/>
  <c r="E2420" i="5"/>
  <c r="X2420" i="5" s="1"/>
  <c r="R2420" i="5"/>
  <c r="J2379" i="5"/>
  <c r="R2379" i="5"/>
  <c r="I2353" i="5"/>
  <c r="F2353" i="5"/>
  <c r="J2346" i="5"/>
  <c r="H2346" i="5"/>
  <c r="V2298" i="5"/>
  <c r="G2298" i="5" s="1"/>
  <c r="V2265" i="5"/>
  <c r="G2265" i="5" s="1"/>
  <c r="J2209" i="5"/>
  <c r="H2209" i="5"/>
  <c r="J2181" i="5"/>
  <c r="G2181" i="5"/>
  <c r="G2133" i="5"/>
  <c r="J2119" i="5"/>
  <c r="R2119" i="5"/>
  <c r="H2115" i="5"/>
  <c r="I2115" i="5"/>
  <c r="G2070" i="5"/>
  <c r="R2065" i="5"/>
  <c r="G2065" i="5"/>
  <c r="R1962" i="5"/>
  <c r="F1962" i="5"/>
  <c r="H1866" i="5"/>
  <c r="F1866" i="5"/>
  <c r="R1614" i="5"/>
  <c r="I1614" i="5"/>
  <c r="G1600" i="5"/>
  <c r="J1562" i="5"/>
  <c r="F1562" i="5"/>
  <c r="G1512" i="5"/>
  <c r="G1490" i="5"/>
  <c r="G1474" i="5"/>
  <c r="V1423" i="5"/>
  <c r="F1410" i="5"/>
  <c r="G1410" i="5"/>
  <c r="E1357" i="5"/>
  <c r="X1357" i="5" s="1"/>
  <c r="J1357" i="5"/>
  <c r="G1225" i="5"/>
  <c r="G1202" i="5"/>
  <c r="H1112" i="5"/>
  <c r="J1112" i="5"/>
  <c r="F975" i="5"/>
  <c r="R975" i="5"/>
  <c r="G926" i="5"/>
  <c r="H924" i="5"/>
  <c r="R924" i="5"/>
  <c r="R908" i="5"/>
  <c r="J908" i="5"/>
  <c r="R855" i="5"/>
  <c r="R816" i="5"/>
  <c r="V776" i="5"/>
  <c r="AB656" i="5"/>
  <c r="S2183" i="5"/>
  <c r="S2499" i="5"/>
  <c r="AB532" i="5"/>
  <c r="AB498" i="5"/>
  <c r="S474" i="5"/>
  <c r="S472" i="5"/>
  <c r="S470" i="5"/>
  <c r="S468" i="5"/>
  <c r="S371" i="5"/>
  <c r="S369" i="5"/>
  <c r="S367" i="5"/>
  <c r="S365" i="5"/>
  <c r="S260" i="5"/>
  <c r="S258" i="5"/>
  <c r="S256" i="5"/>
  <c r="S254" i="5"/>
  <c r="S181" i="5"/>
  <c r="S179" i="5"/>
  <c r="S158" i="5"/>
  <c r="S156" i="5"/>
  <c r="S154" i="5"/>
  <c r="S152" i="5"/>
  <c r="S149" i="5"/>
  <c r="S2475" i="5"/>
  <c r="S2347" i="5"/>
  <c r="S2091" i="5"/>
  <c r="S1921" i="5"/>
  <c r="S1878" i="5"/>
  <c r="S1835" i="5"/>
  <c r="S1622" i="5"/>
  <c r="S1451" i="5"/>
  <c r="S1366" i="5"/>
  <c r="AB2234" i="5"/>
  <c r="AB2350" i="5"/>
  <c r="AB1991" i="5"/>
  <c r="G2158" i="5"/>
  <c r="AB1438" i="5"/>
  <c r="AB1570" i="5"/>
  <c r="AB1435" i="5"/>
  <c r="AB1937" i="5"/>
  <c r="AB1476" i="5"/>
  <c r="AB1977" i="5"/>
  <c r="AB1385" i="5"/>
  <c r="AB1407" i="5"/>
  <c r="AB1526" i="5"/>
  <c r="AB1780" i="5"/>
  <c r="AB1838" i="5"/>
  <c r="F2447" i="5"/>
  <c r="G2346" i="5"/>
  <c r="F2248" i="5"/>
  <c r="J2353" i="5"/>
  <c r="R2465" i="5"/>
  <c r="AB2463" i="5"/>
  <c r="AB716" i="5"/>
  <c r="G2115" i="5"/>
  <c r="AB1930" i="5"/>
  <c r="AB1348" i="5"/>
  <c r="AB1066" i="5"/>
  <c r="H1988" i="5"/>
  <c r="F2420" i="5"/>
  <c r="I1988" i="5"/>
  <c r="AB952" i="5"/>
  <c r="G1726" i="5"/>
  <c r="F2442" i="5"/>
  <c r="V1721" i="5"/>
  <c r="S2503" i="5"/>
  <c r="S2492" i="5"/>
  <c r="S2489" i="5"/>
  <c r="S2481" i="5"/>
  <c r="S2477" i="5"/>
  <c r="S2469" i="5"/>
  <c r="S2466" i="5"/>
  <c r="S2460" i="5"/>
  <c r="S2456" i="5"/>
  <c r="S2451" i="5"/>
  <c r="S2448" i="5"/>
  <c r="S2414" i="5"/>
  <c r="AB2414" i="5"/>
  <c r="S2407" i="5"/>
  <c r="S2404" i="5"/>
  <c r="AB2397" i="5"/>
  <c r="S2397" i="5"/>
  <c r="S2374" i="5"/>
  <c r="AB2374" i="5"/>
  <c r="S2370" i="5"/>
  <c r="S2367" i="5"/>
  <c r="S2364" i="5"/>
  <c r="S2361" i="5"/>
  <c r="S2356" i="5"/>
  <c r="S2353" i="5"/>
  <c r="S2349" i="5"/>
  <c r="S2343" i="5"/>
  <c r="S2334" i="5"/>
  <c r="S2331" i="5"/>
  <c r="S2260" i="5"/>
  <c r="AB2260" i="5"/>
  <c r="S2256" i="5"/>
  <c r="S2250" i="5"/>
  <c r="AB2250" i="5"/>
  <c r="S2247" i="5"/>
  <c r="S2244" i="5"/>
  <c r="S2240" i="5"/>
  <c r="S2237" i="5"/>
  <c r="S2233" i="5"/>
  <c r="S2229" i="5"/>
  <c r="S2226" i="5"/>
  <c r="S2223" i="5"/>
  <c r="S2217" i="5"/>
  <c r="S2214" i="5"/>
  <c r="S2161" i="5"/>
  <c r="AB2161" i="5"/>
  <c r="S2156" i="5"/>
  <c r="S2153" i="5"/>
  <c r="S2150" i="5"/>
  <c r="S2147" i="5"/>
  <c r="S2133" i="5"/>
  <c r="S2127" i="5"/>
  <c r="S2124" i="5"/>
  <c r="AB2124" i="5"/>
  <c r="S2121" i="5"/>
  <c r="S2117" i="5"/>
  <c r="AB2113" i="5"/>
  <c r="S2110" i="5"/>
  <c r="S2107" i="5"/>
  <c r="S2104" i="5"/>
  <c r="S2097" i="5"/>
  <c r="S2094" i="5"/>
  <c r="S2090" i="5"/>
  <c r="S2087" i="5"/>
  <c r="S2083" i="5"/>
  <c r="S2080" i="5"/>
  <c r="AB2045" i="5"/>
  <c r="S2045" i="5"/>
  <c r="S2039" i="5"/>
  <c r="S2032" i="5"/>
  <c r="S2025" i="5"/>
  <c r="S2019" i="5"/>
  <c r="S2015" i="5"/>
  <c r="S2012" i="5"/>
  <c r="S2001" i="5"/>
  <c r="S1997" i="5"/>
  <c r="S1990" i="5"/>
  <c r="S1987" i="5"/>
  <c r="S1983" i="5"/>
  <c r="AB1965" i="5"/>
  <c r="S1965" i="5"/>
  <c r="S1961" i="5"/>
  <c r="S1952" i="5"/>
  <c r="S1949" i="5"/>
  <c r="S1946" i="5"/>
  <c r="S1943" i="5"/>
  <c r="S1939" i="5"/>
  <c r="S1934" i="5"/>
  <c r="S1932" i="5"/>
  <c r="S1929" i="5"/>
  <c r="S1926" i="5"/>
  <c r="S1923" i="5"/>
  <c r="S1920" i="5"/>
  <c r="S1916" i="5"/>
  <c r="AB1916" i="5"/>
  <c r="S1912" i="5"/>
  <c r="S1908" i="5"/>
  <c r="AB1908" i="5"/>
  <c r="S1902" i="5"/>
  <c r="S1890" i="5"/>
  <c r="S1887" i="5"/>
  <c r="S1883" i="5"/>
  <c r="S1880" i="5"/>
  <c r="S1877" i="5"/>
  <c r="S1874" i="5"/>
  <c r="S1864" i="5"/>
  <c r="S1861" i="5"/>
  <c r="S1858" i="5"/>
  <c r="S1854" i="5"/>
  <c r="AB1854" i="5"/>
  <c r="S1851" i="5"/>
  <c r="S1848" i="5"/>
  <c r="S1844" i="5"/>
  <c r="S1832" i="5"/>
  <c r="S1828" i="5"/>
  <c r="S1818" i="5"/>
  <c r="S1813" i="5"/>
  <c r="S1806" i="5"/>
  <c r="S1802" i="5"/>
  <c r="S1798" i="5"/>
  <c r="S1794" i="5"/>
  <c r="S1790" i="5"/>
  <c r="AB1790" i="5"/>
  <c r="S1787" i="5"/>
  <c r="AB1783" i="5"/>
  <c r="S1783" i="5"/>
  <c r="S1779" i="5"/>
  <c r="S1775" i="5"/>
  <c r="AB1771" i="5"/>
  <c r="S1767" i="5"/>
  <c r="S1760" i="5"/>
  <c r="AB1757" i="5"/>
  <c r="S1757" i="5"/>
  <c r="S1754" i="5"/>
  <c r="S1745" i="5"/>
  <c r="AB1745" i="5"/>
  <c r="S1741" i="5"/>
  <c r="S1738" i="5"/>
  <c r="S1731" i="5"/>
  <c r="AB1731" i="5"/>
  <c r="S1728" i="5"/>
  <c r="S1719" i="5"/>
  <c r="S1713" i="5"/>
  <c r="AB1713" i="5"/>
  <c r="S1710" i="5"/>
  <c r="S1704" i="5"/>
  <c r="S1701" i="5"/>
  <c r="S1694" i="5"/>
  <c r="S1679" i="5"/>
  <c r="AB1679" i="5"/>
  <c r="S1670" i="5"/>
  <c r="S1666" i="5"/>
  <c r="S1663" i="5"/>
  <c r="S1657" i="5"/>
  <c r="S1649" i="5"/>
  <c r="S1646" i="5"/>
  <c r="S1639" i="5"/>
  <c r="S1634" i="5"/>
  <c r="S1628" i="5"/>
  <c r="S1625" i="5"/>
  <c r="S1618" i="5"/>
  <c r="S1614" i="5"/>
  <c r="AB1607" i="5"/>
  <c r="S1607" i="5"/>
  <c r="S1597" i="5"/>
  <c r="S1593" i="5"/>
  <c r="S1586" i="5"/>
  <c r="S1581" i="5"/>
  <c r="S1577" i="5"/>
  <c r="S1573" i="5"/>
  <c r="AB1547" i="5"/>
  <c r="S1541" i="5"/>
  <c r="S1538" i="5"/>
  <c r="S1532" i="5"/>
  <c r="S1529" i="5"/>
  <c r="AB1529" i="5"/>
  <c r="S1522" i="5"/>
  <c r="S1519" i="5"/>
  <c r="S1509" i="5"/>
  <c r="S1499" i="5"/>
  <c r="S1496" i="5"/>
  <c r="S1492" i="5"/>
  <c r="S1488" i="5"/>
  <c r="S1482" i="5"/>
  <c r="S1479" i="5"/>
  <c r="S1475" i="5"/>
  <c r="AB1475" i="5"/>
  <c r="S1472" i="5"/>
  <c r="S1468" i="5"/>
  <c r="S1466" i="5"/>
  <c r="S1463" i="5"/>
  <c r="S1460" i="5"/>
  <c r="AB1460" i="5"/>
  <c r="S1457" i="5"/>
  <c r="S1454" i="5"/>
  <c r="S1450" i="5"/>
  <c r="S1447" i="5"/>
  <c r="S1444" i="5"/>
  <c r="S1431" i="5"/>
  <c r="S1428" i="5"/>
  <c r="S1417" i="5"/>
  <c r="S1414" i="5"/>
  <c r="S1410" i="5"/>
  <c r="AB1373" i="5"/>
  <c r="S1373" i="5"/>
  <c r="S1369" i="5"/>
  <c r="S1365" i="5"/>
  <c r="S1358" i="5"/>
  <c r="AB1355" i="5"/>
  <c r="S1351" i="5"/>
  <c r="S1347" i="5"/>
  <c r="S1343" i="5"/>
  <c r="S1340" i="5"/>
  <c r="S1336" i="5"/>
  <c r="S1333" i="5"/>
  <c r="S1329" i="5"/>
  <c r="AB1329" i="5"/>
  <c r="S1322" i="5"/>
  <c r="S1319" i="5"/>
  <c r="S1316" i="5"/>
  <c r="S1310" i="5"/>
  <c r="S1306" i="5"/>
  <c r="S1303" i="5"/>
  <c r="S1299" i="5"/>
  <c r="AB1299" i="5"/>
  <c r="S1295" i="5"/>
  <c r="AB1295" i="5"/>
  <c r="S1288" i="5"/>
  <c r="S1285" i="5"/>
  <c r="S1268" i="5"/>
  <c r="AB1268" i="5"/>
  <c r="S1265" i="5"/>
  <c r="S1261" i="5"/>
  <c r="S1257" i="5"/>
  <c r="S1253" i="5"/>
  <c r="AB1249" i="5"/>
  <c r="S1239" i="5"/>
  <c r="S1236" i="5"/>
  <c r="S1232" i="5"/>
  <c r="S1229" i="5"/>
  <c r="S1225" i="5"/>
  <c r="S1222" i="5"/>
  <c r="S1218" i="5"/>
  <c r="S1212" i="5"/>
  <c r="S1209" i="5"/>
  <c r="S1203" i="5"/>
  <c r="AB1194" i="5"/>
  <c r="S1194" i="5"/>
  <c r="S1187" i="5"/>
  <c r="S1182" i="5"/>
  <c r="S1176" i="5"/>
  <c r="S1172" i="5"/>
  <c r="S1169" i="5"/>
  <c r="S1164" i="5"/>
  <c r="S1160" i="5"/>
  <c r="S1153" i="5"/>
  <c r="S1143" i="5"/>
  <c r="S1137" i="5"/>
  <c r="S1108" i="5"/>
  <c r="AB1108" i="5"/>
  <c r="S1099" i="5"/>
  <c r="S1092" i="5"/>
  <c r="S1087" i="5"/>
  <c r="S1084" i="5"/>
  <c r="S1081" i="5"/>
  <c r="AB1081" i="5"/>
  <c r="S1075" i="5"/>
  <c r="S1071" i="5"/>
  <c r="AB1071" i="5"/>
  <c r="S1068" i="5"/>
  <c r="S1065" i="5"/>
  <c r="S1061" i="5"/>
  <c r="S1059" i="5"/>
  <c r="S1048" i="5"/>
  <c r="S1043" i="5"/>
  <c r="S1040" i="5"/>
  <c r="AB1040" i="5"/>
  <c r="S1037" i="5"/>
  <c r="S1031" i="5"/>
  <c r="S1028" i="5"/>
  <c r="S1025" i="5"/>
  <c r="S1021" i="5"/>
  <c r="AB1021" i="5"/>
  <c r="S1012" i="5"/>
  <c r="S1007" i="5"/>
  <c r="S1004" i="5"/>
  <c r="S1001" i="5"/>
  <c r="S997" i="5"/>
  <c r="AB973" i="5"/>
  <c r="S969" i="5"/>
  <c r="AB969" i="5"/>
  <c r="S965" i="5"/>
  <c r="S962" i="5"/>
  <c r="S959" i="5"/>
  <c r="S955" i="5"/>
  <c r="AB955" i="5"/>
  <c r="S948" i="5"/>
  <c r="S946" i="5"/>
  <c r="S942" i="5"/>
  <c r="S939" i="5"/>
  <c r="S934" i="5"/>
  <c r="S931" i="5"/>
  <c r="S928" i="5"/>
  <c r="S915" i="5"/>
  <c r="AB915" i="5"/>
  <c r="S909" i="5"/>
  <c r="S901" i="5"/>
  <c r="AB898" i="5"/>
  <c r="S896" i="5"/>
  <c r="AB887" i="5"/>
  <c r="S878" i="5"/>
  <c r="S873" i="5"/>
  <c r="AB850" i="5"/>
  <c r="AB847" i="5"/>
  <c r="AB821" i="5"/>
  <c r="S819" i="5"/>
  <c r="AB807" i="5"/>
  <c r="AB777" i="5"/>
  <c r="AB737" i="5"/>
  <c r="S723" i="5"/>
  <c r="S719" i="5"/>
  <c r="S673" i="5"/>
  <c r="AB673" i="5"/>
  <c r="AB655" i="5"/>
  <c r="AB630" i="5"/>
  <c r="S614" i="5"/>
  <c r="S2500" i="5"/>
  <c r="AB2500" i="5"/>
  <c r="G2463" i="5"/>
  <c r="G2420" i="5"/>
  <c r="V2414" i="5"/>
  <c r="G2414" i="5" s="1"/>
  <c r="G2309" i="5"/>
  <c r="R2071" i="5"/>
  <c r="G2071" i="5"/>
  <c r="J2033" i="5"/>
  <c r="I2033" i="5"/>
  <c r="G2028" i="5"/>
  <c r="V1896" i="5"/>
  <c r="G1896" i="5" s="1"/>
  <c r="G1881" i="5"/>
  <c r="R1706" i="5"/>
  <c r="J1706" i="5"/>
  <c r="G1660" i="5"/>
  <c r="G1610" i="5"/>
  <c r="F1610" i="5"/>
  <c r="AB1601" i="5"/>
  <c r="V1595" i="5"/>
  <c r="AB1595" i="5"/>
  <c r="J1584" i="5"/>
  <c r="F1584" i="5"/>
  <c r="V1566" i="5"/>
  <c r="AB1566" i="5"/>
  <c r="R1545" i="5"/>
  <c r="I1545" i="5"/>
  <c r="I1459" i="5"/>
  <c r="F1459" i="5"/>
  <c r="G1325" i="5"/>
  <c r="I1311" i="5"/>
  <c r="J1311" i="5"/>
  <c r="V1171" i="5"/>
  <c r="G1171" i="5" s="1"/>
  <c r="AB1159" i="5"/>
  <c r="G1159" i="5"/>
  <c r="V768" i="5"/>
  <c r="V732" i="5"/>
  <c r="AB544" i="5"/>
  <c r="S459" i="5"/>
  <c r="S457" i="5"/>
  <c r="S455" i="5"/>
  <c r="S453" i="5"/>
  <c r="S451" i="5"/>
  <c r="S449" i="5"/>
  <c r="S292" i="5"/>
  <c r="S290" i="5"/>
  <c r="AB290" i="5"/>
  <c r="S288" i="5"/>
  <c r="S286" i="5"/>
  <c r="S263" i="5"/>
  <c r="S261" i="5"/>
  <c r="S104" i="5"/>
  <c r="S102" i="5"/>
  <c r="S100" i="5"/>
  <c r="S98" i="5"/>
  <c r="S49" i="5"/>
  <c r="S2422" i="5"/>
  <c r="S2379" i="5"/>
  <c r="S2337" i="5"/>
  <c r="S2166" i="5"/>
  <c r="S1867" i="5"/>
  <c r="S1825" i="5"/>
  <c r="S1697" i="5"/>
  <c r="S1654" i="5"/>
  <c r="S1611" i="5"/>
  <c r="S1526" i="5"/>
  <c r="S1483" i="5"/>
  <c r="S1441" i="5"/>
  <c r="S1355" i="5"/>
  <c r="S1313" i="5"/>
  <c r="S2487" i="5"/>
  <c r="S2455" i="5"/>
  <c r="S2391" i="5"/>
  <c r="S2381" i="5"/>
  <c r="S2327" i="5"/>
  <c r="S2317" i="5"/>
  <c r="S2295" i="5"/>
  <c r="S2285" i="5"/>
  <c r="S2263" i="5"/>
  <c r="S2231" i="5"/>
  <c r="S2210" i="5"/>
  <c r="S2189" i="5"/>
  <c r="S2157" i="5"/>
  <c r="S2135" i="5"/>
  <c r="S2061" i="5"/>
  <c r="S1933" i="5"/>
  <c r="S1922" i="5"/>
  <c r="S1879" i="5"/>
  <c r="S1826" i="5"/>
  <c r="S1805" i="5"/>
  <c r="S1773" i="5"/>
  <c r="S1751" i="5"/>
  <c r="S1677" i="5"/>
  <c r="S1655" i="5"/>
  <c r="S1623" i="5"/>
  <c r="S1602" i="5"/>
  <c r="S1527" i="5"/>
  <c r="S1495" i="5"/>
  <c r="S1485" i="5"/>
  <c r="S1442" i="5"/>
  <c r="S1357" i="5"/>
  <c r="S1335" i="5"/>
  <c r="S1282" i="5"/>
  <c r="S1271" i="5"/>
  <c r="S1250" i="5"/>
  <c r="S1237" i="5"/>
  <c r="S1165" i="5"/>
  <c r="S1009" i="5"/>
  <c r="S981" i="5"/>
  <c r="S923" i="5"/>
  <c r="S725" i="5"/>
  <c r="S2482" i="5"/>
  <c r="S2450" i="5"/>
  <c r="S2429" i="5"/>
  <c r="S2418" i="5"/>
  <c r="S2365" i="5"/>
  <c r="S2354" i="5"/>
  <c r="S2333" i="5"/>
  <c r="S2311" i="5"/>
  <c r="S2301" i="5"/>
  <c r="S2151" i="5"/>
  <c r="S2023" i="5"/>
  <c r="S2013" i="5"/>
  <c r="S2002" i="5"/>
  <c r="S1959" i="5"/>
  <c r="S1938" i="5"/>
  <c r="S1863" i="5"/>
  <c r="S1735" i="5"/>
  <c r="S1682" i="5"/>
  <c r="S1671" i="5"/>
  <c r="S1661" i="5"/>
  <c r="S1650" i="5"/>
  <c r="S1629" i="5"/>
  <c r="S1554" i="5"/>
  <c r="S1533" i="5"/>
  <c r="S1511" i="5"/>
  <c r="S1501" i="5"/>
  <c r="S1458" i="5"/>
  <c r="S1277" i="5"/>
  <c r="S1266" i="5"/>
  <c r="S1243" i="5"/>
  <c r="S1186" i="5"/>
  <c r="S1130" i="5"/>
  <c r="S994" i="5"/>
  <c r="S966" i="5"/>
  <c r="S938" i="5"/>
  <c r="S2494" i="5"/>
  <c r="S2490" i="5"/>
  <c r="S2485" i="5"/>
  <c r="S2479" i="5"/>
  <c r="S2476" i="5"/>
  <c r="S2468" i="5"/>
  <c r="S2462" i="5"/>
  <c r="S2453" i="5"/>
  <c r="S2441" i="5"/>
  <c r="S2437" i="5"/>
  <c r="S2425" i="5"/>
  <c r="S2421" i="5"/>
  <c r="S2403" i="5"/>
  <c r="S2400" i="5"/>
  <c r="S2394" i="5"/>
  <c r="S2384" i="5"/>
  <c r="S2378" i="5"/>
  <c r="S2371" i="5"/>
  <c r="S2368" i="5"/>
  <c r="S2362" i="5"/>
  <c r="S2357" i="5"/>
  <c r="S2351" i="5"/>
  <c r="S2348" i="5"/>
  <c r="S2339" i="5"/>
  <c r="S2336" i="5"/>
  <c r="S2323" i="5"/>
  <c r="S2320" i="5"/>
  <c r="S2314" i="5"/>
  <c r="S2308" i="5"/>
  <c r="S2298" i="5"/>
  <c r="S2291" i="5"/>
  <c r="S2288" i="5"/>
  <c r="S2282" i="5"/>
  <c r="S2271" i="5"/>
  <c r="S2254" i="5"/>
  <c r="S2248" i="5"/>
  <c r="S2239" i="5"/>
  <c r="S2227" i="5"/>
  <c r="S2224" i="5"/>
  <c r="S2216" i="5"/>
  <c r="S2206" i="5"/>
  <c r="S2200" i="5"/>
  <c r="S2196" i="5"/>
  <c r="S2186" i="5"/>
  <c r="S2179" i="5"/>
  <c r="S2175" i="5"/>
  <c r="S2168" i="5"/>
  <c r="S2165" i="5"/>
  <c r="S2154" i="5"/>
  <c r="S2148" i="5"/>
  <c r="S2144" i="5"/>
  <c r="S2137" i="5"/>
  <c r="S2132" i="5"/>
  <c r="S2111" i="5"/>
  <c r="S2108" i="5"/>
  <c r="S2105" i="5"/>
  <c r="S2099" i="5"/>
  <c r="S2095" i="5"/>
  <c r="S2092" i="5"/>
  <c r="S2088" i="5"/>
  <c r="S2085" i="5"/>
  <c r="S2076" i="5"/>
  <c r="S2073" i="5"/>
  <c r="S2067" i="5"/>
  <c r="S2064" i="5"/>
  <c r="S2057" i="5"/>
  <c r="S2053" i="5"/>
  <c r="S2042" i="5"/>
  <c r="S2040" i="5"/>
  <c r="S2036" i="5"/>
  <c r="S2030" i="5"/>
  <c r="S2020" i="5"/>
  <c r="S2008" i="5"/>
  <c r="S2005" i="5"/>
  <c r="S1999" i="5"/>
  <c r="S1992" i="5"/>
  <c r="S1988" i="5"/>
  <c r="S1976" i="5"/>
  <c r="S1971" i="5"/>
  <c r="S1968" i="5"/>
  <c r="S1962" i="5"/>
  <c r="S1956" i="5"/>
  <c r="S1950" i="5"/>
  <c r="S1935" i="5"/>
  <c r="S1925" i="5"/>
  <c r="S1919" i="5"/>
  <c r="S1903" i="5"/>
  <c r="S1900" i="5"/>
  <c r="S1897" i="5"/>
  <c r="S1891" i="5"/>
  <c r="S1882" i="5"/>
  <c r="S1876" i="5"/>
  <c r="S1870" i="5"/>
  <c r="S1868" i="5"/>
  <c r="S1866" i="5"/>
  <c r="S1860" i="5"/>
  <c r="S1852" i="5"/>
  <c r="S1849" i="5"/>
  <c r="S1839" i="5"/>
  <c r="S1836" i="5"/>
  <c r="S1833" i="5"/>
  <c r="S1823" i="5"/>
  <c r="S1820" i="5"/>
  <c r="S1817" i="5"/>
  <c r="S1812" i="5"/>
  <c r="S1801" i="5"/>
  <c r="S1797" i="5"/>
  <c r="S1785" i="5"/>
  <c r="S1781" i="5"/>
  <c r="S1769" i="5"/>
  <c r="S1765" i="5"/>
  <c r="S1759" i="5"/>
  <c r="S1756" i="5"/>
  <c r="S1748" i="5"/>
  <c r="S1726" i="5"/>
  <c r="S1721" i="5"/>
  <c r="S1716" i="5"/>
  <c r="S1711" i="5"/>
  <c r="S1708" i="5"/>
  <c r="S1696" i="5"/>
  <c r="S1688" i="5"/>
  <c r="S1685" i="5"/>
  <c r="S1674" i="5"/>
  <c r="S1667" i="5"/>
  <c r="S1664" i="5"/>
  <c r="S1658" i="5"/>
  <c r="S1652" i="5"/>
  <c r="S1647" i="5"/>
  <c r="S1644" i="5"/>
  <c r="S1640" i="5"/>
  <c r="S1637" i="5"/>
  <c r="S1635" i="5"/>
  <c r="S1632" i="5"/>
  <c r="S1626" i="5"/>
  <c r="S1619" i="5"/>
  <c r="S1615" i="5"/>
  <c r="S1612" i="5"/>
  <c r="S1608" i="5"/>
  <c r="S1599" i="5"/>
  <c r="S1592" i="5"/>
  <c r="S1583" i="5"/>
  <c r="S1580" i="5"/>
  <c r="S1576" i="5"/>
  <c r="S1566" i="5"/>
  <c r="S1564" i="5"/>
  <c r="S1557" i="5"/>
  <c r="S1551" i="5"/>
  <c r="S1545" i="5"/>
  <c r="S1540" i="5"/>
  <c r="S1536" i="5"/>
  <c r="S1518" i="5"/>
  <c r="S1514" i="5"/>
  <c r="S1508" i="5"/>
  <c r="S1504" i="5"/>
  <c r="S1498" i="5"/>
  <c r="S1491" i="5"/>
  <c r="S1487" i="5"/>
  <c r="S1481" i="5"/>
  <c r="S1470" i="5"/>
  <c r="S1455" i="5"/>
  <c r="S1448" i="5"/>
  <c r="S1439" i="5"/>
  <c r="S1436" i="5"/>
  <c r="S1427" i="5"/>
  <c r="S1424" i="5"/>
  <c r="S1422" i="5"/>
  <c r="S1420" i="5"/>
  <c r="S1416" i="5"/>
  <c r="S1413" i="5"/>
  <c r="S1406" i="5"/>
  <c r="S1404" i="5"/>
  <c r="S1400" i="5"/>
  <c r="S1396" i="5"/>
  <c r="S1392" i="5"/>
  <c r="S1388" i="5"/>
  <c r="S1384" i="5"/>
  <c r="S1381" i="5"/>
  <c r="S1370" i="5"/>
  <c r="S1363" i="5"/>
  <c r="S1360" i="5"/>
  <c r="S1353" i="5"/>
  <c r="S1349" i="5"/>
  <c r="S1342" i="5"/>
  <c r="S1326" i="5"/>
  <c r="S1317" i="5"/>
  <c r="S1315" i="5"/>
  <c r="S1312" i="5"/>
  <c r="S1305" i="5"/>
  <c r="S1296" i="5"/>
  <c r="S1292" i="5"/>
  <c r="S1280" i="5"/>
  <c r="S1262" i="5"/>
  <c r="S1258" i="5"/>
  <c r="S1246" i="5"/>
  <c r="S1240" i="5"/>
  <c r="S1233" i="5"/>
  <c r="S1230" i="5"/>
  <c r="S1223" i="5"/>
  <c r="S1220" i="5"/>
  <c r="S1214" i="5"/>
  <c r="S1211" i="5"/>
  <c r="S1208" i="5"/>
  <c r="S1200" i="5"/>
  <c r="S1197" i="5"/>
  <c r="S1192" i="5"/>
  <c r="S1183" i="5"/>
  <c r="S1180" i="5"/>
  <c r="S1177" i="5"/>
  <c r="S1174" i="5"/>
  <c r="S1171" i="5"/>
  <c r="S1168" i="5"/>
  <c r="S1159" i="5"/>
  <c r="S1156" i="5"/>
  <c r="S1152" i="5"/>
  <c r="S1148" i="5"/>
  <c r="S1145" i="5"/>
  <c r="S1139" i="5"/>
  <c r="S1133" i="5"/>
  <c r="S1124" i="5"/>
  <c r="S1118" i="5"/>
  <c r="S1111" i="5"/>
  <c r="S1103" i="5"/>
  <c r="S1100" i="5"/>
  <c r="S1096" i="5"/>
  <c r="S1088" i="5"/>
  <c r="S1086" i="5"/>
  <c r="S1083" i="5"/>
  <c r="S1077" i="5"/>
  <c r="S1067" i="5"/>
  <c r="S1063" i="5"/>
  <c r="S1060" i="5"/>
  <c r="S1055" i="5"/>
  <c r="S1053" i="5"/>
  <c r="S1050" i="5"/>
  <c r="S1047" i="5"/>
  <c r="S1038" i="5"/>
  <c r="S1035" i="5"/>
  <c r="S1027" i="5"/>
  <c r="S1017" i="5"/>
  <c r="S1011" i="5"/>
  <c r="S1006" i="5"/>
  <c r="S1003" i="5"/>
  <c r="S1000" i="5"/>
  <c r="S990" i="5"/>
  <c r="S984" i="5"/>
  <c r="S977" i="5"/>
  <c r="S970" i="5"/>
  <c r="S963" i="5"/>
  <c r="S960" i="5"/>
  <c r="S953" i="5"/>
  <c r="S950" i="5"/>
  <c r="S947" i="5"/>
  <c r="S941" i="5"/>
  <c r="S936" i="5"/>
  <c r="S933" i="5"/>
  <c r="S925" i="5"/>
  <c r="S918" i="5"/>
  <c r="S910" i="5"/>
  <c r="S898" i="5"/>
  <c r="S872" i="5"/>
  <c r="S823" i="5"/>
  <c r="S721" i="5"/>
  <c r="S637" i="5"/>
  <c r="S613" i="5"/>
  <c r="AB1769" i="5"/>
  <c r="S338" i="5"/>
  <c r="S336" i="5"/>
  <c r="S334" i="5"/>
  <c r="S332" i="5"/>
  <c r="S289" i="5"/>
  <c r="S287" i="5"/>
  <c r="S285" i="5"/>
  <c r="S212" i="5"/>
  <c r="S206" i="5"/>
  <c r="S159" i="5"/>
  <c r="S103" i="5"/>
  <c r="S101" i="5"/>
  <c r="S97" i="5"/>
  <c r="S50" i="5"/>
  <c r="S2470" i="5"/>
  <c r="S2459" i="5"/>
  <c r="S2278" i="5"/>
  <c r="S2267" i="5"/>
  <c r="S2257" i="5"/>
  <c r="S2235" i="5"/>
  <c r="S2203" i="5"/>
  <c r="S2193" i="5"/>
  <c r="S2182" i="5"/>
  <c r="S2171" i="5"/>
  <c r="S2129" i="5"/>
  <c r="S2011" i="5"/>
  <c r="S1979" i="5"/>
  <c r="S1947" i="5"/>
  <c r="S1915" i="5"/>
  <c r="S1905" i="5"/>
  <c r="S1894" i="5"/>
  <c r="S1873" i="5"/>
  <c r="S1830" i="5"/>
  <c r="S1809" i="5"/>
  <c r="S1777" i="5"/>
  <c r="S1702" i="5"/>
  <c r="S1691" i="5"/>
  <c r="S1595" i="5"/>
  <c r="S1585" i="5"/>
  <c r="S1531" i="5"/>
  <c r="S1521" i="5"/>
  <c r="S1467" i="5"/>
  <c r="S1446" i="5"/>
  <c r="S1339" i="5"/>
  <c r="S1275" i="5"/>
  <c r="S1254" i="5"/>
  <c r="S1142" i="5"/>
  <c r="S1127" i="5"/>
  <c r="S1114" i="5"/>
  <c r="S1045" i="5"/>
  <c r="S987" i="5"/>
  <c r="S930" i="5"/>
  <c r="S874" i="5"/>
  <c r="S611" i="5"/>
  <c r="S99" i="5"/>
  <c r="R7" i="5"/>
  <c r="R6" i="5"/>
  <c r="AK5" i="5"/>
  <c r="B18" i="4"/>
  <c r="A10" i="6" s="1"/>
  <c r="B5" i="7"/>
  <c r="I15" i="6"/>
  <c r="C15" i="6" s="1"/>
  <c r="I38" i="6"/>
  <c r="J47" i="6"/>
  <c r="J22" i="6"/>
  <c r="A50" i="2"/>
  <c r="I17" i="6"/>
  <c r="C17" i="6" s="1"/>
  <c r="J48" i="6"/>
  <c r="A6" i="2"/>
  <c r="I46" i="6"/>
  <c r="I30" i="6"/>
  <c r="I4" i="4"/>
  <c r="B29" i="3"/>
  <c r="C26" i="3"/>
  <c r="K4" i="5"/>
  <c r="I68" i="4"/>
  <c r="J64" i="6"/>
  <c r="F1558" i="5"/>
  <c r="H1558" i="5"/>
  <c r="I1558" i="5"/>
  <c r="J1558" i="5"/>
  <c r="R1558" i="5"/>
  <c r="E1558" i="5"/>
  <c r="X1558" i="5" s="1"/>
  <c r="R1730" i="5"/>
  <c r="F1730" i="5"/>
  <c r="J1730" i="5"/>
  <c r="H1730" i="5"/>
  <c r="E1730" i="5"/>
  <c r="X1730" i="5" s="1"/>
  <c r="I1730" i="5"/>
  <c r="X69" i="5"/>
  <c r="R69" i="5"/>
  <c r="X454" i="5"/>
  <c r="R454" i="5"/>
  <c r="R51" i="5"/>
  <c r="X51" i="5"/>
  <c r="R79" i="5"/>
  <c r="X79" i="5"/>
  <c r="H1758" i="5"/>
  <c r="E2283" i="5"/>
  <c r="X2283" i="5" s="1"/>
  <c r="R436" i="5"/>
  <c r="X33" i="5"/>
  <c r="F2283" i="5"/>
  <c r="H1833" i="5"/>
  <c r="H1450" i="5"/>
  <c r="R1450" i="5"/>
  <c r="F1450" i="5"/>
  <c r="I1450" i="5"/>
  <c r="J1450" i="5"/>
  <c r="E1450" i="5"/>
  <c r="X1450" i="5" s="1"/>
  <c r="J1851" i="5"/>
  <c r="R1851" i="5"/>
  <c r="H1851" i="5"/>
  <c r="I1851" i="5"/>
  <c r="E1851" i="5"/>
  <c r="X1851" i="5" s="1"/>
  <c r="F1851" i="5"/>
  <c r="I1962" i="5"/>
  <c r="H1962" i="5"/>
  <c r="E1962" i="5"/>
  <c r="X1962" i="5" s="1"/>
  <c r="J1962" i="5"/>
  <c r="J1971" i="5"/>
  <c r="E1971" i="5"/>
  <c r="X1971" i="5" s="1"/>
  <c r="F1971" i="5"/>
  <c r="H1971" i="5"/>
  <c r="H2442" i="5"/>
  <c r="I2442" i="5"/>
  <c r="J2442" i="5"/>
  <c r="E2442" i="5"/>
  <c r="X2442" i="5" s="1"/>
  <c r="R2442" i="5"/>
  <c r="J1529" i="5"/>
  <c r="H1529" i="5"/>
  <c r="I1529" i="5"/>
  <c r="F1529" i="5"/>
  <c r="R1529" i="5"/>
  <c r="E1529" i="5"/>
  <c r="X1529" i="5" s="1"/>
  <c r="G1701" i="5"/>
  <c r="I1701" i="5"/>
  <c r="R2489" i="5"/>
  <c r="J2489" i="5"/>
  <c r="F2489" i="5"/>
  <c r="E2489" i="5"/>
  <c r="X2489" i="5" s="1"/>
  <c r="I2489" i="5"/>
  <c r="H2489" i="5"/>
  <c r="X21" i="5"/>
  <c r="R21" i="5"/>
  <c r="R41" i="5"/>
  <c r="X41" i="5"/>
  <c r="R47" i="5"/>
  <c r="X47" i="5"/>
  <c r="X426" i="5"/>
  <c r="R426" i="5"/>
  <c r="X444" i="5"/>
  <c r="R444" i="5"/>
  <c r="R464" i="5"/>
  <c r="X464" i="5"/>
  <c r="R1789" i="5"/>
  <c r="H1789" i="5"/>
  <c r="I1789" i="5"/>
  <c r="J1789" i="5"/>
  <c r="E1789" i="5"/>
  <c r="X1789" i="5" s="1"/>
  <c r="F1789" i="5"/>
  <c r="X45" i="5"/>
  <c r="R45" i="5"/>
  <c r="X91" i="5"/>
  <c r="R91" i="5"/>
  <c r="R446" i="5"/>
  <c r="X446" i="5"/>
  <c r="R55" i="5"/>
  <c r="X55" i="5"/>
  <c r="X67" i="5"/>
  <c r="R67" i="5"/>
  <c r="X430" i="5"/>
  <c r="R430" i="5"/>
  <c r="X462" i="5"/>
  <c r="R462" i="5"/>
  <c r="R880" i="5"/>
  <c r="F1150" i="5"/>
  <c r="H1150" i="5"/>
  <c r="J1150" i="5"/>
  <c r="E1150" i="5"/>
  <c r="X1150" i="5" s="1"/>
  <c r="R1150" i="5"/>
  <c r="I1150" i="5"/>
  <c r="F2467" i="5"/>
  <c r="I2467" i="5"/>
  <c r="R2467" i="5"/>
  <c r="E2467" i="5"/>
  <c r="X2467" i="5" s="1"/>
  <c r="J2467" i="5"/>
  <c r="H2467" i="5"/>
  <c r="R59" i="5"/>
  <c r="X59" i="5"/>
  <c r="R97" i="5"/>
  <c r="X97" i="5"/>
  <c r="X31" i="5"/>
  <c r="X73" i="5"/>
  <c r="R73" i="5"/>
  <c r="G1730" i="5"/>
  <c r="J2096" i="5"/>
  <c r="E1758" i="5"/>
  <c r="X1758" i="5" s="1"/>
  <c r="R1758" i="5"/>
  <c r="R33" i="5"/>
  <c r="H2283" i="5"/>
  <c r="J2283" i="5"/>
  <c r="X83" i="5"/>
  <c r="G1055" i="5"/>
  <c r="E1055" i="5"/>
  <c r="X1055" i="5" s="1"/>
  <c r="H1055" i="5"/>
  <c r="I1055" i="5"/>
  <c r="R1055" i="5"/>
  <c r="F1055" i="5"/>
  <c r="J1055" i="5"/>
  <c r="I1654" i="5"/>
  <c r="J1654" i="5"/>
  <c r="R1654" i="5"/>
  <c r="E1654" i="5"/>
  <c r="X1654" i="5" s="1"/>
  <c r="H1654" i="5"/>
  <c r="F1654" i="5"/>
  <c r="I2290" i="5"/>
  <c r="J2290" i="5"/>
  <c r="F2290" i="5"/>
  <c r="R2290" i="5"/>
  <c r="H2290" i="5"/>
  <c r="E2290" i="5"/>
  <c r="X2290" i="5" s="1"/>
  <c r="H1708" i="5"/>
  <c r="G1708" i="5"/>
  <c r="R1708" i="5"/>
  <c r="I1708" i="5"/>
  <c r="J1708" i="5"/>
  <c r="E1708" i="5"/>
  <c r="X1708" i="5" s="1"/>
  <c r="F1708" i="5"/>
  <c r="R1949" i="5"/>
  <c r="H1949" i="5"/>
  <c r="J1949" i="5"/>
  <c r="F1949" i="5"/>
  <c r="E1949" i="5"/>
  <c r="X1949" i="5" s="1"/>
  <c r="I1949" i="5"/>
  <c r="H2379" i="5"/>
  <c r="F2379" i="5"/>
  <c r="I2379" i="5"/>
  <c r="G2379" i="5"/>
  <c r="E2379" i="5"/>
  <c r="X2379" i="5" s="1"/>
  <c r="G2489" i="5"/>
  <c r="X53" i="5"/>
  <c r="R53" i="5"/>
  <c r="R101" i="5"/>
  <c r="X101" i="5"/>
  <c r="X450" i="5"/>
  <c r="R450" i="5"/>
  <c r="R857" i="5"/>
  <c r="X857" i="5"/>
  <c r="H1154" i="5"/>
  <c r="E1154" i="5"/>
  <c r="X1154" i="5" s="1"/>
  <c r="J1154" i="5"/>
  <c r="F1154" i="5"/>
  <c r="R1154" i="5"/>
  <c r="I1154" i="5"/>
  <c r="X19" i="5"/>
  <c r="X71" i="5"/>
  <c r="R71" i="5"/>
  <c r="R77" i="5"/>
  <c r="X77" i="5"/>
  <c r="X377" i="5"/>
  <c r="R377" i="5"/>
  <c r="J1165" i="5"/>
  <c r="I1165" i="5"/>
  <c r="H1165" i="5"/>
  <c r="E1165" i="5"/>
  <c r="X1165" i="5" s="1"/>
  <c r="H1413" i="5"/>
  <c r="I1413" i="5"/>
  <c r="F1413" i="5"/>
  <c r="J1413" i="5"/>
  <c r="R1413" i="5"/>
  <c r="E1413" i="5"/>
  <c r="X1413" i="5" s="1"/>
  <c r="R2460" i="5"/>
  <c r="E2460" i="5"/>
  <c r="X2460" i="5" s="1"/>
  <c r="J2460" i="5"/>
  <c r="H2460" i="5"/>
  <c r="I2460" i="5"/>
  <c r="F2460" i="5"/>
  <c r="X15" i="5"/>
  <c r="R15" i="5"/>
  <c r="X99" i="5"/>
  <c r="X373" i="5"/>
  <c r="R373" i="5"/>
  <c r="R442" i="5"/>
  <c r="X442" i="5"/>
  <c r="G1084" i="5"/>
  <c r="E1084" i="5"/>
  <c r="X1084" i="5" s="1"/>
  <c r="R1084" i="5"/>
  <c r="J1084" i="5"/>
  <c r="F1084" i="5"/>
  <c r="I1084" i="5"/>
  <c r="H1084" i="5"/>
  <c r="J1318" i="5"/>
  <c r="I1318" i="5"/>
  <c r="F1318" i="5"/>
  <c r="E1318" i="5"/>
  <c r="X1318" i="5" s="1"/>
  <c r="R1318" i="5"/>
  <c r="H1318" i="5"/>
  <c r="R17" i="5"/>
  <c r="X63" i="5"/>
  <c r="R428" i="5"/>
  <c r="X428" i="5"/>
  <c r="R434" i="5"/>
  <c r="X434" i="5"/>
  <c r="F1833" i="5"/>
  <c r="E1833" i="5"/>
  <c r="X1833" i="5" s="1"/>
  <c r="I1833" i="5"/>
  <c r="X436" i="5"/>
  <c r="R770" i="5"/>
  <c r="G1833" i="5"/>
  <c r="H1525" i="5"/>
  <c r="H1429" i="5"/>
  <c r="R105" i="5"/>
  <c r="X105" i="5"/>
  <c r="R31" i="5"/>
  <c r="J1833" i="5"/>
  <c r="R1442" i="5"/>
  <c r="I1442" i="5"/>
  <c r="F1442" i="5"/>
  <c r="E1953" i="5"/>
  <c r="X1953" i="5" s="1"/>
  <c r="R1953" i="5"/>
  <c r="H1953" i="5"/>
  <c r="F1953" i="5"/>
  <c r="J1953" i="5"/>
  <c r="I1953" i="5"/>
  <c r="G1558" i="5"/>
  <c r="E2364" i="5"/>
  <c r="X2364" i="5" s="1"/>
  <c r="J2364" i="5"/>
  <c r="R2364" i="5"/>
  <c r="H2364" i="5"/>
  <c r="I2364" i="5"/>
  <c r="F2364" i="5"/>
  <c r="J1697" i="5"/>
  <c r="R1697" i="5"/>
  <c r="E1697" i="5"/>
  <c r="X1697" i="5" s="1"/>
  <c r="G1697" i="5"/>
  <c r="H1697" i="5"/>
  <c r="I1697" i="5"/>
  <c r="F1697" i="5"/>
  <c r="I1711" i="5"/>
  <c r="G1711" i="5"/>
  <c r="R1711" i="5"/>
  <c r="H1711" i="5"/>
  <c r="F1711" i="5"/>
  <c r="E1711" i="5"/>
  <c r="X1711" i="5" s="1"/>
  <c r="J1711" i="5"/>
  <c r="R2392" i="5"/>
  <c r="H2392" i="5"/>
  <c r="J2392" i="5"/>
  <c r="G2392" i="5"/>
  <c r="E2392" i="5"/>
  <c r="X2392" i="5" s="1"/>
  <c r="F2392" i="5"/>
  <c r="I2392" i="5"/>
  <c r="R2449" i="5"/>
  <c r="H2449" i="5"/>
  <c r="J2449" i="5"/>
  <c r="G2449" i="5"/>
  <c r="E2449" i="5"/>
  <c r="X2449" i="5" s="1"/>
  <c r="I2449" i="5"/>
  <c r="F2449" i="5"/>
  <c r="X35" i="5"/>
  <c r="R35" i="5"/>
  <c r="X49" i="5"/>
  <c r="R49" i="5"/>
  <c r="X65" i="5"/>
  <c r="R65" i="5"/>
  <c r="R75" i="5"/>
  <c r="X75" i="5"/>
  <c r="R89" i="5"/>
  <c r="X89" i="5"/>
  <c r="X95" i="5"/>
  <c r="R95" i="5"/>
  <c r="R432" i="5"/>
  <c r="X432" i="5"/>
  <c r="R438" i="5"/>
  <c r="X438" i="5"/>
  <c r="X460" i="5"/>
  <c r="R850" i="5"/>
  <c r="G1318" i="5"/>
  <c r="E1377" i="5"/>
  <c r="X1377" i="5" s="1"/>
  <c r="H1377" i="5"/>
  <c r="I1377" i="5"/>
  <c r="J1377" i="5"/>
  <c r="R1377" i="5"/>
  <c r="F1377" i="5"/>
  <c r="X440" i="5"/>
  <c r="R440" i="5"/>
  <c r="R452" i="5"/>
  <c r="X452" i="5"/>
  <c r="R61" i="5"/>
  <c r="X61" i="5"/>
  <c r="R93" i="5"/>
  <c r="X456" i="5"/>
  <c r="R456" i="5"/>
  <c r="X466" i="5"/>
  <c r="R466" i="5"/>
  <c r="G1150" i="5"/>
  <c r="X814" i="5"/>
  <c r="E1525" i="5"/>
  <c r="X1525" i="5" s="1"/>
  <c r="R2431" i="5"/>
  <c r="H987" i="5"/>
  <c r="G1214" i="5"/>
  <c r="J1762" i="5"/>
  <c r="F1565" i="5"/>
  <c r="F1143" i="5"/>
  <c r="G1143" i="5"/>
  <c r="I1427" i="5"/>
  <c r="F1427" i="5"/>
  <c r="R1427" i="5"/>
  <c r="J1427" i="5"/>
  <c r="H1427" i="5"/>
  <c r="G1427" i="5"/>
  <c r="E1427" i="5"/>
  <c r="X1427" i="5" s="1"/>
  <c r="I1503" i="5"/>
  <c r="R1503" i="5"/>
  <c r="E1503" i="5"/>
  <c r="X1503" i="5" s="1"/>
  <c r="X770" i="5"/>
  <c r="J1295" i="5"/>
  <c r="H1295" i="5"/>
  <c r="I1295" i="5"/>
  <c r="F1295" i="5"/>
  <c r="R1295" i="5"/>
  <c r="E1295" i="5"/>
  <c r="X1295" i="5" s="1"/>
  <c r="J1795" i="5"/>
  <c r="R1795" i="5"/>
  <c r="I1795" i="5"/>
  <c r="H1795" i="5"/>
  <c r="E1795" i="5"/>
  <c r="X1795" i="5" s="1"/>
  <c r="F1795" i="5"/>
  <c r="F1568" i="5"/>
  <c r="I1568" i="5"/>
  <c r="G1568" i="5"/>
  <c r="E1568" i="5"/>
  <c r="X1568" i="5" s="1"/>
  <c r="R793" i="5"/>
  <c r="X793" i="5"/>
  <c r="X810" i="5"/>
  <c r="R810" i="5"/>
  <c r="H1358" i="5"/>
  <c r="F1358" i="5"/>
  <c r="E1358" i="5"/>
  <c r="X1358" i="5" s="1"/>
  <c r="I1358" i="5"/>
  <c r="G1358" i="5"/>
  <c r="J1358" i="5"/>
  <c r="R1790" i="5"/>
  <c r="I1790" i="5"/>
  <c r="R662" i="5"/>
  <c r="X662" i="5"/>
  <c r="R677" i="5"/>
  <c r="X677" i="5"/>
  <c r="I1920" i="5"/>
  <c r="H1920" i="5"/>
  <c r="F1920" i="5"/>
  <c r="J1920" i="5"/>
  <c r="E1920" i="5"/>
  <c r="X1920" i="5" s="1"/>
  <c r="R1920" i="5"/>
  <c r="G2096" i="5"/>
  <c r="I2096" i="5"/>
  <c r="E2096" i="5"/>
  <c r="X2096" i="5" s="1"/>
  <c r="F2096" i="5"/>
  <c r="J1758" i="5"/>
  <c r="F1758" i="5"/>
  <c r="I1758" i="5"/>
  <c r="R1798" i="5"/>
  <c r="I1798" i="5"/>
  <c r="J1798" i="5"/>
  <c r="E1798" i="5"/>
  <c r="X1798" i="5" s="1"/>
  <c r="H1798" i="5"/>
  <c r="F1798" i="5"/>
  <c r="G1798" i="5"/>
  <c r="E2431" i="5"/>
  <c r="X2431" i="5" s="1"/>
  <c r="G1565" i="5"/>
  <c r="H1214" i="5"/>
  <c r="H1762" i="5"/>
  <c r="E1762" i="5"/>
  <c r="X1762" i="5" s="1"/>
  <c r="R1565" i="5"/>
  <c r="E1565" i="5"/>
  <c r="X1565" i="5" s="1"/>
  <c r="J1565" i="5"/>
  <c r="F1685" i="5"/>
  <c r="I1685" i="5"/>
  <c r="R1685" i="5"/>
  <c r="J1685" i="5"/>
  <c r="H1685" i="5"/>
  <c r="E1685" i="5"/>
  <c r="X1685" i="5" s="1"/>
  <c r="J932" i="5"/>
  <c r="H932" i="5"/>
  <c r="E932" i="5"/>
  <c r="X932" i="5" s="1"/>
  <c r="R932" i="5"/>
  <c r="H2221" i="5"/>
  <c r="F2221" i="5"/>
  <c r="J2221" i="5"/>
  <c r="I2221" i="5"/>
  <c r="R2221" i="5"/>
  <c r="E2221" i="5"/>
  <c r="X2221" i="5" s="1"/>
  <c r="R1584" i="5"/>
  <c r="H1584" i="5"/>
  <c r="G1584" i="5"/>
  <c r="I1584" i="5"/>
  <c r="E1584" i="5"/>
  <c r="X1584" i="5" s="1"/>
  <c r="E1756" i="5"/>
  <c r="X1756" i="5" s="1"/>
  <c r="H1756" i="5"/>
  <c r="J1756" i="5"/>
  <c r="I1756" i="5"/>
  <c r="F1756" i="5"/>
  <c r="R1756" i="5"/>
  <c r="G1762" i="5"/>
  <c r="H2104" i="5"/>
  <c r="F2104" i="5"/>
  <c r="I2104" i="5"/>
  <c r="E2104" i="5"/>
  <c r="X2104" i="5" s="1"/>
  <c r="G2104" i="5"/>
  <c r="R2104" i="5"/>
  <c r="J2104" i="5"/>
  <c r="R2057" i="5"/>
  <c r="G2057" i="5"/>
  <c r="H2057" i="5"/>
  <c r="F2057" i="5"/>
  <c r="J2057" i="5"/>
  <c r="E1445" i="5"/>
  <c r="X1445" i="5" s="1"/>
  <c r="J1445" i="5"/>
  <c r="F1445" i="5"/>
  <c r="R1445" i="5"/>
  <c r="I1445" i="5"/>
  <c r="H1445" i="5"/>
  <c r="I1525" i="5"/>
  <c r="F1525" i="5"/>
  <c r="I2411" i="5"/>
  <c r="R2411" i="5"/>
  <c r="F2411" i="5"/>
  <c r="E2411" i="5"/>
  <c r="X2411" i="5" s="1"/>
  <c r="J2411" i="5"/>
  <c r="H2411" i="5"/>
  <c r="R728" i="5"/>
  <c r="X728" i="5"/>
  <c r="R814" i="5"/>
  <c r="H1253" i="5"/>
  <c r="E1253" i="5"/>
  <c r="X1253" i="5" s="1"/>
  <c r="F1253" i="5"/>
  <c r="J1253" i="5"/>
  <c r="I1253" i="5"/>
  <c r="R1253" i="5"/>
  <c r="H1365" i="5"/>
  <c r="I1365" i="5"/>
  <c r="J1365" i="5"/>
  <c r="F1365" i="5"/>
  <c r="R1365" i="5"/>
  <c r="E1365" i="5"/>
  <c r="X1365" i="5" s="1"/>
  <c r="E1648" i="5"/>
  <c r="X1648" i="5" s="1"/>
  <c r="H1648" i="5"/>
  <c r="J1648" i="5"/>
  <c r="I1648" i="5"/>
  <c r="R1648" i="5"/>
  <c r="F1648" i="5"/>
  <c r="I2476" i="5"/>
  <c r="H2476" i="5"/>
  <c r="F2476" i="5"/>
  <c r="E2476" i="5"/>
  <c r="X2476" i="5" s="1"/>
  <c r="J2431" i="5"/>
  <c r="F2431" i="5"/>
  <c r="H2431" i="5"/>
  <c r="G1870" i="5"/>
  <c r="R1870" i="5"/>
  <c r="I1870" i="5"/>
  <c r="J1870" i="5"/>
  <c r="H1870" i="5"/>
  <c r="F1870" i="5"/>
  <c r="E1870" i="5"/>
  <c r="X1870" i="5" s="1"/>
  <c r="R783" i="5"/>
  <c r="X783" i="5"/>
  <c r="E966" i="5"/>
  <c r="X966" i="5" s="1"/>
  <c r="H966" i="5"/>
  <c r="J966" i="5"/>
  <c r="I966" i="5"/>
  <c r="F966" i="5"/>
  <c r="R966" i="5"/>
  <c r="R982" i="5"/>
  <c r="H982" i="5"/>
  <c r="E982" i="5"/>
  <c r="X982" i="5" s="1"/>
  <c r="I982" i="5"/>
  <c r="G982" i="5"/>
  <c r="J982" i="5"/>
  <c r="F982" i="5"/>
  <c r="F1009" i="5"/>
  <c r="E1009" i="5"/>
  <c r="X1009" i="5" s="1"/>
  <c r="J1009" i="5"/>
  <c r="H1009" i="5"/>
  <c r="I1009" i="5"/>
  <c r="R1009" i="5"/>
  <c r="J1657" i="5"/>
  <c r="I1657" i="5"/>
  <c r="H1657" i="5"/>
  <c r="E1657" i="5"/>
  <c r="X1657" i="5" s="1"/>
  <c r="R1657" i="5"/>
  <c r="F1657" i="5"/>
  <c r="G1787" i="5"/>
  <c r="J1787" i="5"/>
  <c r="H1787" i="5"/>
  <c r="R1787" i="5"/>
  <c r="F1787" i="5"/>
  <c r="H1197" i="5"/>
  <c r="F1197" i="5"/>
  <c r="I1197" i="5"/>
  <c r="E1197" i="5"/>
  <c r="X1197" i="5" s="1"/>
  <c r="J1197" i="5"/>
  <c r="R1197" i="5"/>
  <c r="J1214" i="5"/>
  <c r="F1214" i="5"/>
  <c r="J1817" i="5"/>
  <c r="I1817" i="5"/>
  <c r="F1817" i="5"/>
  <c r="H1817" i="5"/>
  <c r="R1817" i="5"/>
  <c r="E1817" i="5"/>
  <c r="X1817" i="5" s="1"/>
  <c r="G1817" i="5"/>
  <c r="J2012" i="5"/>
  <c r="H2012" i="5"/>
  <c r="R2012" i="5"/>
  <c r="I2012" i="5"/>
  <c r="F2012" i="5"/>
  <c r="E2012" i="5"/>
  <c r="X2012" i="5" s="1"/>
  <c r="F2085" i="5"/>
  <c r="E2085" i="5"/>
  <c r="X2085" i="5" s="1"/>
  <c r="I2085" i="5"/>
  <c r="J2085" i="5"/>
  <c r="R2085" i="5"/>
  <c r="H2085" i="5"/>
  <c r="J1794" i="5"/>
  <c r="I1794" i="5"/>
  <c r="H1794" i="5"/>
  <c r="E1794" i="5"/>
  <c r="X1794" i="5" s="1"/>
  <c r="F1794" i="5"/>
  <c r="R1794" i="5"/>
  <c r="R1525" i="5"/>
  <c r="I2431" i="5"/>
  <c r="I932" i="5"/>
  <c r="E2057" i="5"/>
  <c r="X2057" i="5" s="1"/>
  <c r="R608" i="5"/>
  <c r="I1214" i="5"/>
  <c r="F1762" i="5"/>
  <c r="J2476" i="5"/>
  <c r="R2476" i="5"/>
  <c r="G1424" i="5"/>
  <c r="F1424" i="5"/>
  <c r="R1424" i="5"/>
  <c r="I1424" i="5"/>
  <c r="E1424" i="5"/>
  <c r="X1424" i="5" s="1"/>
  <c r="F1581" i="5"/>
  <c r="E1581" i="5"/>
  <c r="X1581" i="5" s="1"/>
  <c r="R1581" i="5"/>
  <c r="J1581" i="5"/>
  <c r="H1581" i="5"/>
  <c r="I1581" i="5"/>
  <c r="G1581" i="5"/>
  <c r="E2113" i="5"/>
  <c r="X2113" i="5" s="1"/>
  <c r="F2113" i="5"/>
  <c r="R2113" i="5"/>
  <c r="J2113" i="5"/>
  <c r="I2113" i="5"/>
  <c r="H2113" i="5"/>
  <c r="F1520" i="5"/>
  <c r="J1520" i="5"/>
  <c r="H1520" i="5"/>
  <c r="E1520" i="5"/>
  <c r="X1520" i="5" s="1"/>
  <c r="R1520" i="5"/>
  <c r="I1520" i="5"/>
  <c r="R688" i="5"/>
  <c r="X688" i="5"/>
  <c r="I1429" i="5"/>
  <c r="E1429" i="5"/>
  <c r="X1429" i="5" s="1"/>
  <c r="R1429" i="5"/>
  <c r="J1429" i="5"/>
  <c r="J2415" i="5"/>
  <c r="E2415" i="5"/>
  <c r="X2415" i="5" s="1"/>
  <c r="I2415" i="5"/>
  <c r="R2415" i="5"/>
  <c r="F2415" i="5"/>
  <c r="G2415" i="5"/>
  <c r="H2415" i="5"/>
  <c r="X611" i="5"/>
  <c r="R611" i="5"/>
  <c r="X724" i="5"/>
  <c r="R724" i="5"/>
  <c r="X834" i="5"/>
  <c r="R834" i="5"/>
  <c r="R1116" i="5"/>
  <c r="J1116" i="5"/>
  <c r="E1116" i="5"/>
  <c r="X1116" i="5" s="1"/>
  <c r="I1116" i="5"/>
  <c r="F1116" i="5"/>
  <c r="H1116" i="5"/>
  <c r="J1266" i="5"/>
  <c r="H1266" i="5"/>
  <c r="R1266" i="5"/>
  <c r="I1266" i="5"/>
  <c r="F1266" i="5"/>
  <c r="E1266" i="5"/>
  <c r="X1266" i="5" s="1"/>
  <c r="X7" i="5"/>
  <c r="X8" i="5"/>
  <c r="R8" i="5"/>
  <c r="AB8" i="5"/>
  <c r="R768" i="5"/>
  <c r="X768" i="5"/>
  <c r="R776" i="5"/>
  <c r="X776" i="5"/>
  <c r="X729" i="5"/>
  <c r="R729" i="5"/>
  <c r="X771" i="5"/>
  <c r="R771" i="5"/>
  <c r="H1001" i="5"/>
  <c r="I1001" i="5"/>
  <c r="R1001" i="5"/>
  <c r="E1001" i="5"/>
  <c r="X1001" i="5" s="1"/>
  <c r="G1001" i="5"/>
  <c r="F1001" i="5"/>
  <c r="J1176" i="5"/>
  <c r="I1176" i="5"/>
  <c r="H1176" i="5"/>
  <c r="E1176" i="5"/>
  <c r="X1176" i="5" s="1"/>
  <c r="G1176" i="5"/>
  <c r="R1176" i="5"/>
  <c r="F1176" i="5"/>
  <c r="H1340" i="5"/>
  <c r="E1340" i="5"/>
  <c r="X1340" i="5" s="1"/>
  <c r="J1695" i="5"/>
  <c r="I1695" i="5"/>
  <c r="H1695" i="5"/>
  <c r="E1695" i="5"/>
  <c r="X1695" i="5" s="1"/>
  <c r="F1695" i="5"/>
  <c r="R1695" i="5"/>
  <c r="R1724" i="5"/>
  <c r="I1952" i="5"/>
  <c r="H1952" i="5"/>
  <c r="F1952" i="5"/>
  <c r="E1952" i="5"/>
  <c r="X1952" i="5" s="1"/>
  <c r="R1952" i="5"/>
  <c r="J1952" i="5"/>
  <c r="R2076" i="5"/>
  <c r="J2076" i="5"/>
  <c r="H2076" i="5"/>
  <c r="F2076" i="5"/>
  <c r="I2076" i="5"/>
  <c r="E2076" i="5"/>
  <c r="X2076" i="5" s="1"/>
  <c r="X737" i="5"/>
  <c r="R737" i="5"/>
  <c r="E1447" i="5"/>
  <c r="X1447" i="5" s="1"/>
  <c r="R1447" i="5"/>
  <c r="F1447" i="5"/>
  <c r="I1447" i="5"/>
  <c r="H1447" i="5"/>
  <c r="J1447" i="5"/>
  <c r="G1447" i="5"/>
  <c r="J1674" i="5"/>
  <c r="I1754" i="5"/>
  <c r="H1754" i="5"/>
  <c r="J1754" i="5"/>
  <c r="E1754" i="5"/>
  <c r="X1754" i="5" s="1"/>
  <c r="G1754" i="5"/>
  <c r="F1754" i="5"/>
  <c r="I2087" i="5"/>
  <c r="E2087" i="5"/>
  <c r="X2087" i="5" s="1"/>
  <c r="G2087" i="5"/>
  <c r="J2087" i="5"/>
  <c r="R2087" i="5"/>
  <c r="H2087" i="5"/>
  <c r="F2219" i="5"/>
  <c r="H2219" i="5"/>
  <c r="G2219" i="5"/>
  <c r="R2219" i="5"/>
  <c r="I2219" i="5"/>
  <c r="J2219" i="5"/>
  <c r="E2219" i="5"/>
  <c r="X2219" i="5" s="1"/>
  <c r="X260" i="5"/>
  <c r="R260" i="5"/>
  <c r="X773" i="5"/>
  <c r="R1530" i="5"/>
  <c r="I1530" i="5"/>
  <c r="E1530" i="5"/>
  <c r="X1530" i="5" s="1"/>
  <c r="J1530" i="5"/>
  <c r="G1530" i="5"/>
  <c r="F1530" i="5"/>
  <c r="H1530" i="5"/>
  <c r="H1586" i="5"/>
  <c r="F1586" i="5"/>
  <c r="E1586" i="5"/>
  <c r="X1586" i="5" s="1"/>
  <c r="R1586" i="5"/>
  <c r="J1586" i="5"/>
  <c r="I1586" i="5"/>
  <c r="F1641" i="5"/>
  <c r="I1641" i="5"/>
  <c r="E1641" i="5"/>
  <c r="X1641" i="5" s="1"/>
  <c r="H1804" i="5"/>
  <c r="J1804" i="5"/>
  <c r="R1804" i="5"/>
  <c r="R2200" i="5"/>
  <c r="H2200" i="5"/>
  <c r="F2200" i="5"/>
  <c r="E2200" i="5"/>
  <c r="X2200" i="5" s="1"/>
  <c r="I2200" i="5"/>
  <c r="J2200" i="5"/>
  <c r="E2345" i="5"/>
  <c r="X2345" i="5" s="1"/>
  <c r="I2345" i="5"/>
  <c r="J2345" i="5"/>
  <c r="G2345" i="5"/>
  <c r="R2345" i="5"/>
  <c r="F2345" i="5"/>
  <c r="H2345" i="5"/>
  <c r="J2402" i="5"/>
  <c r="R2402" i="5"/>
  <c r="R129" i="5"/>
  <c r="X129" i="5"/>
  <c r="R143" i="5"/>
  <c r="X143" i="5"/>
  <c r="R600" i="5"/>
  <c r="X600" i="5"/>
  <c r="X623" i="5"/>
  <c r="R637" i="5"/>
  <c r="X637" i="5"/>
  <c r="R647" i="5"/>
  <c r="X647" i="5"/>
  <c r="R721" i="5"/>
  <c r="X721" i="5"/>
  <c r="R817" i="5"/>
  <c r="X817" i="5"/>
  <c r="X822" i="5"/>
  <c r="R822" i="5"/>
  <c r="E1052" i="5"/>
  <c r="X1052" i="5" s="1"/>
  <c r="J1052" i="5"/>
  <c r="R1052" i="5"/>
  <c r="F1052" i="5"/>
  <c r="H1052" i="5"/>
  <c r="I1052" i="5"/>
  <c r="R1533" i="5"/>
  <c r="J1533" i="5"/>
  <c r="H1533" i="5"/>
  <c r="I1533" i="5"/>
  <c r="E1533" i="5"/>
  <c r="X1533" i="5" s="1"/>
  <c r="F1533" i="5"/>
  <c r="E1884" i="5"/>
  <c r="X1884" i="5" s="1"/>
  <c r="R1884" i="5"/>
  <c r="J1884" i="5"/>
  <c r="I1884" i="5"/>
  <c r="H1884" i="5"/>
  <c r="F1884" i="5"/>
  <c r="R2048" i="5"/>
  <c r="F2048" i="5"/>
  <c r="H2048" i="5"/>
  <c r="H2059" i="5"/>
  <c r="J2059" i="5"/>
  <c r="F2059" i="5"/>
  <c r="I2059" i="5"/>
  <c r="R2059" i="5"/>
  <c r="E2059" i="5"/>
  <c r="X2059" i="5" s="1"/>
  <c r="E2099" i="5"/>
  <c r="X2099" i="5" s="1"/>
  <c r="H2099" i="5"/>
  <c r="F2099" i="5"/>
  <c r="R2099" i="5"/>
  <c r="I2099" i="5"/>
  <c r="J2099" i="5"/>
  <c r="E2472" i="5"/>
  <c r="X2472" i="5" s="1"/>
  <c r="R2472" i="5"/>
  <c r="I2472" i="5"/>
  <c r="F2472" i="5"/>
  <c r="H2472" i="5"/>
  <c r="G2472" i="5"/>
  <c r="J2472" i="5"/>
  <c r="R248" i="5"/>
  <c r="X248" i="5"/>
  <c r="R239" i="5"/>
  <c r="X239" i="5"/>
  <c r="X693" i="5"/>
  <c r="R693" i="5"/>
  <c r="H971" i="5"/>
  <c r="J971" i="5"/>
  <c r="E971" i="5"/>
  <c r="X971" i="5" s="1"/>
  <c r="J1658" i="5"/>
  <c r="R1658" i="5"/>
  <c r="I1658" i="5"/>
  <c r="H1658" i="5"/>
  <c r="E1658" i="5"/>
  <c r="X1658" i="5" s="1"/>
  <c r="F1658" i="5"/>
  <c r="H1682" i="5"/>
  <c r="I1682" i="5"/>
  <c r="R1682" i="5"/>
  <c r="F1682" i="5"/>
  <c r="J1682" i="5"/>
  <c r="E1682" i="5"/>
  <c r="X1682" i="5" s="1"/>
  <c r="I2069" i="5"/>
  <c r="R2069" i="5"/>
  <c r="H2069" i="5"/>
  <c r="J2069" i="5"/>
  <c r="E2069" i="5"/>
  <c r="X2069" i="5" s="1"/>
  <c r="F2069" i="5"/>
  <c r="R2461" i="5"/>
  <c r="J2461" i="5"/>
  <c r="H2461" i="5"/>
  <c r="I2461" i="5"/>
  <c r="F2461" i="5"/>
  <c r="E2461" i="5"/>
  <c r="X2461" i="5" s="1"/>
  <c r="X328" i="5"/>
  <c r="R328" i="5"/>
  <c r="X334" i="5"/>
  <c r="R334" i="5"/>
  <c r="R555" i="5"/>
  <c r="X579" i="5"/>
  <c r="R579" i="5"/>
  <c r="X853" i="5"/>
  <c r="R853" i="5"/>
  <c r="R1079" i="5"/>
  <c r="H1079" i="5"/>
  <c r="F1079" i="5"/>
  <c r="I1079" i="5"/>
  <c r="J1079" i="5"/>
  <c r="J1932" i="5"/>
  <c r="E1932" i="5"/>
  <c r="X1932" i="5" s="1"/>
  <c r="R2287" i="5"/>
  <c r="E2287" i="5"/>
  <c r="X2287" i="5" s="1"/>
  <c r="F2287" i="5"/>
  <c r="J2287" i="5"/>
  <c r="H2287" i="5"/>
  <c r="I2287" i="5"/>
  <c r="R2492" i="5"/>
  <c r="I2492" i="5"/>
  <c r="F2492" i="5"/>
  <c r="J2492" i="5"/>
  <c r="E2492" i="5"/>
  <c r="X2492" i="5" s="1"/>
  <c r="X114" i="5"/>
  <c r="R114" i="5"/>
  <c r="X321" i="5"/>
  <c r="R321" i="5"/>
  <c r="X352" i="5"/>
  <c r="R352" i="5"/>
  <c r="X762" i="5"/>
  <c r="R762" i="5"/>
  <c r="R1260" i="5"/>
  <c r="I1260" i="5"/>
  <c r="E1260" i="5"/>
  <c r="X1260" i="5" s="1"/>
  <c r="J1260" i="5"/>
  <c r="F1260" i="5"/>
  <c r="H1260" i="5"/>
  <c r="E1717" i="5"/>
  <c r="X1717" i="5" s="1"/>
  <c r="F1717" i="5"/>
  <c r="I1717" i="5"/>
  <c r="J1717" i="5"/>
  <c r="R1717" i="5"/>
  <c r="H1717" i="5"/>
  <c r="G1717" i="5"/>
  <c r="R1921" i="5"/>
  <c r="I1921" i="5"/>
  <c r="J1921" i="5"/>
  <c r="F1921" i="5"/>
  <c r="G1921" i="5"/>
  <c r="E1921" i="5"/>
  <c r="X1921" i="5" s="1"/>
  <c r="H1921" i="5"/>
  <c r="H2276" i="5"/>
  <c r="I2276" i="5"/>
  <c r="R2276" i="5"/>
  <c r="J2276" i="5"/>
  <c r="G2276" i="5"/>
  <c r="F2276" i="5"/>
  <c r="E2276" i="5"/>
  <c r="X2276" i="5" s="1"/>
  <c r="E954" i="5"/>
  <c r="X954" i="5" s="1"/>
  <c r="J954" i="5"/>
  <c r="G954" i="5"/>
  <c r="F954" i="5"/>
  <c r="R954" i="5"/>
  <c r="I954" i="5"/>
  <c r="H954" i="5"/>
  <c r="R273" i="5"/>
  <c r="X273" i="5"/>
  <c r="F1432" i="5"/>
  <c r="H1432" i="5"/>
  <c r="E1432" i="5"/>
  <c r="X1432" i="5" s="1"/>
  <c r="R1432" i="5"/>
  <c r="I1432" i="5"/>
  <c r="G1432" i="5"/>
  <c r="J1432" i="5"/>
  <c r="I1544" i="5"/>
  <c r="F1544" i="5"/>
  <c r="J1544" i="5"/>
  <c r="H1544" i="5"/>
  <c r="R1544" i="5"/>
  <c r="R1699" i="5"/>
  <c r="F1699" i="5"/>
  <c r="E1699" i="5"/>
  <c r="X1699" i="5" s="1"/>
  <c r="H1699" i="5"/>
  <c r="I1699" i="5"/>
  <c r="J1699" i="5"/>
  <c r="E2194" i="5"/>
  <c r="X2194" i="5" s="1"/>
  <c r="I2194" i="5"/>
  <c r="H2194" i="5"/>
  <c r="J2194" i="5"/>
  <c r="R2194" i="5"/>
  <c r="F2194" i="5"/>
  <c r="R605" i="5"/>
  <c r="X605" i="5"/>
  <c r="R967" i="5"/>
  <c r="J967" i="5"/>
  <c r="H967" i="5"/>
  <c r="I967" i="5"/>
  <c r="E967" i="5"/>
  <c r="X967" i="5" s="1"/>
  <c r="F967" i="5"/>
  <c r="I1212" i="5"/>
  <c r="E1212" i="5"/>
  <c r="X1212" i="5" s="1"/>
  <c r="R1212" i="5"/>
  <c r="F1212" i="5"/>
  <c r="J1212" i="5"/>
  <c r="H1212" i="5"/>
  <c r="H1661" i="5"/>
  <c r="R1661" i="5"/>
  <c r="I1661" i="5"/>
  <c r="E1661" i="5"/>
  <c r="X1661" i="5" s="1"/>
  <c r="J1661" i="5"/>
  <c r="F1661" i="5"/>
  <c r="X332" i="5"/>
  <c r="R332" i="5"/>
  <c r="R582" i="5"/>
  <c r="R856" i="5"/>
  <c r="X856" i="5"/>
  <c r="F962" i="5"/>
  <c r="R962" i="5"/>
  <c r="I962" i="5"/>
  <c r="E962" i="5"/>
  <c r="X962" i="5" s="1"/>
  <c r="J962" i="5"/>
  <c r="H962" i="5"/>
  <c r="F1074" i="5"/>
  <c r="J1074" i="5"/>
  <c r="I1074" i="5"/>
  <c r="H1074" i="5"/>
  <c r="E1074" i="5"/>
  <c r="X1074" i="5" s="1"/>
  <c r="R1074" i="5"/>
  <c r="J1095" i="5"/>
  <c r="R1095" i="5"/>
  <c r="I1095" i="5"/>
  <c r="F1095" i="5"/>
  <c r="E1095" i="5"/>
  <c r="X1095" i="5" s="1"/>
  <c r="H1095" i="5"/>
  <c r="J1273" i="5"/>
  <c r="R1273" i="5"/>
  <c r="H1273" i="5"/>
  <c r="I1273" i="5"/>
  <c r="F1273" i="5"/>
  <c r="E1273" i="5"/>
  <c r="X1273" i="5" s="1"/>
  <c r="H2298" i="5"/>
  <c r="I2298" i="5"/>
  <c r="R2298" i="5"/>
  <c r="J2298" i="5"/>
  <c r="F2298" i="5"/>
  <c r="E2298" i="5"/>
  <c r="X2298" i="5" s="1"/>
  <c r="R661" i="5"/>
  <c r="X661" i="5"/>
  <c r="X757" i="5"/>
  <c r="R757" i="5"/>
  <c r="R907" i="5"/>
  <c r="X907" i="5"/>
  <c r="H907" i="5"/>
  <c r="F946" i="5"/>
  <c r="G946" i="5"/>
  <c r="J946" i="5"/>
  <c r="R946" i="5"/>
  <c r="I946" i="5"/>
  <c r="E946" i="5"/>
  <c r="X946" i="5" s="1"/>
  <c r="H946" i="5"/>
  <c r="J1133" i="5"/>
  <c r="H1133" i="5"/>
  <c r="I1133" i="5"/>
  <c r="G1133" i="5"/>
  <c r="R1133" i="5"/>
  <c r="E1133" i="5"/>
  <c r="X1133" i="5" s="1"/>
  <c r="F1133" i="5"/>
  <c r="I1521" i="5"/>
  <c r="H1521" i="5"/>
  <c r="E1521" i="5"/>
  <c r="X1521" i="5" s="1"/>
  <c r="F1521" i="5"/>
  <c r="J1521" i="5"/>
  <c r="R1521" i="5"/>
  <c r="F1624" i="5"/>
  <c r="J1624" i="5"/>
  <c r="I1737" i="5"/>
  <c r="H1737" i="5"/>
  <c r="R1767" i="5"/>
  <c r="E1767" i="5"/>
  <c r="X1767" i="5" s="1"/>
  <c r="I1767" i="5"/>
  <c r="J1767" i="5"/>
  <c r="H1767" i="5"/>
  <c r="F1767" i="5"/>
  <c r="H1825" i="5"/>
  <c r="I1825" i="5"/>
  <c r="G1825" i="5"/>
  <c r="F1825" i="5"/>
  <c r="J1825" i="5"/>
  <c r="R1825" i="5"/>
  <c r="E1825" i="5"/>
  <c r="X1825" i="5" s="1"/>
  <c r="R1987" i="5"/>
  <c r="J1987" i="5"/>
  <c r="H1987" i="5"/>
  <c r="H2339" i="5"/>
  <c r="G2339" i="5"/>
  <c r="R2339" i="5"/>
  <c r="F2339" i="5"/>
  <c r="I2339" i="5"/>
  <c r="E2339" i="5"/>
  <c r="X2339" i="5" s="1"/>
  <c r="J2339" i="5"/>
  <c r="I927" i="5"/>
  <c r="J927" i="5"/>
  <c r="H927" i="5"/>
  <c r="E927" i="5"/>
  <c r="X927" i="5" s="1"/>
  <c r="R927" i="5"/>
  <c r="F927" i="5"/>
  <c r="R936" i="5"/>
  <c r="E936" i="5"/>
  <c r="X936" i="5" s="1"/>
  <c r="F936" i="5"/>
  <c r="J936" i="5"/>
  <c r="G936" i="5"/>
  <c r="H936" i="5"/>
  <c r="I936" i="5"/>
  <c r="R1733" i="5"/>
  <c r="I1733" i="5"/>
  <c r="E1733" i="5"/>
  <c r="X1733" i="5" s="1"/>
  <c r="J1733" i="5"/>
  <c r="F1733" i="5"/>
  <c r="H1733" i="5"/>
  <c r="J1846" i="5"/>
  <c r="H1846" i="5"/>
  <c r="R1846" i="5"/>
  <c r="I1846" i="5"/>
  <c r="F1846" i="5"/>
  <c r="E1846" i="5"/>
  <c r="X1846" i="5" s="1"/>
  <c r="R56" i="5"/>
  <c r="X56" i="5"/>
  <c r="R252" i="5"/>
  <c r="X252" i="5"/>
  <c r="X470" i="5"/>
  <c r="R470" i="5"/>
  <c r="F1303" i="5"/>
  <c r="R1303" i="5"/>
  <c r="E1303" i="5"/>
  <c r="X1303" i="5" s="1"/>
  <c r="J1303" i="5"/>
  <c r="I1303" i="5"/>
  <c r="G1303" i="5"/>
  <c r="H1303" i="5"/>
  <c r="J1332" i="5"/>
  <c r="F1332" i="5"/>
  <c r="R1332" i="5"/>
  <c r="I1332" i="5"/>
  <c r="E1332" i="5"/>
  <c r="X1332" i="5" s="1"/>
  <c r="H1332" i="5"/>
  <c r="F1497" i="5"/>
  <c r="I1497" i="5"/>
  <c r="J1497" i="5"/>
  <c r="E1497" i="5"/>
  <c r="X1497" i="5" s="1"/>
  <c r="G1497" i="5"/>
  <c r="H1497" i="5"/>
  <c r="R1497" i="5"/>
  <c r="J1583" i="5"/>
  <c r="I1583" i="5"/>
  <c r="H1583" i="5"/>
  <c r="E2045" i="5"/>
  <c r="X2045" i="5" s="1"/>
  <c r="I2045" i="5"/>
  <c r="J2045" i="5"/>
  <c r="F2045" i="5"/>
  <c r="H2045" i="5"/>
  <c r="R2045" i="5"/>
  <c r="R2147" i="5"/>
  <c r="E2147" i="5"/>
  <c r="X2147" i="5" s="1"/>
  <c r="X644" i="5"/>
  <c r="R644" i="5"/>
  <c r="F1028" i="5"/>
  <c r="E1028" i="5"/>
  <c r="X1028" i="5" s="1"/>
  <c r="G1028" i="5"/>
  <c r="J1028" i="5"/>
  <c r="I1028" i="5"/>
  <c r="H1028" i="5"/>
  <c r="R1028" i="5"/>
  <c r="E1138" i="5"/>
  <c r="X1138" i="5" s="1"/>
  <c r="I1138" i="5"/>
  <c r="I1665" i="5"/>
  <c r="F1665" i="5"/>
  <c r="E1665" i="5"/>
  <c r="X1665" i="5" s="1"/>
  <c r="I2082" i="5"/>
  <c r="H2082" i="5"/>
  <c r="R2082" i="5"/>
  <c r="J2082" i="5"/>
  <c r="F2082" i="5"/>
  <c r="E2082" i="5"/>
  <c r="X2082" i="5" s="1"/>
  <c r="I2157" i="5"/>
  <c r="H2157" i="5"/>
  <c r="E2157" i="5"/>
  <c r="X2157" i="5" s="1"/>
  <c r="J2157" i="5"/>
  <c r="F2157" i="5"/>
  <c r="R2157" i="5"/>
  <c r="E2269" i="5"/>
  <c r="X2269" i="5" s="1"/>
  <c r="J2269" i="5"/>
  <c r="F2269" i="5"/>
  <c r="I2269" i="5"/>
  <c r="H2269" i="5"/>
  <c r="R2269" i="5"/>
  <c r="R463" i="5"/>
  <c r="X463" i="5"/>
  <c r="R244" i="5"/>
  <c r="X244" i="5"/>
  <c r="H1200" i="5"/>
  <c r="R1200" i="5"/>
  <c r="F1200" i="5"/>
  <c r="I1200" i="5"/>
  <c r="J1200" i="5"/>
  <c r="E1200" i="5"/>
  <c r="X1200" i="5" s="1"/>
  <c r="X869" i="5"/>
  <c r="R869" i="5"/>
  <c r="E2331" i="5"/>
  <c r="X2331" i="5" s="1"/>
  <c r="I2331" i="5"/>
  <c r="F2331" i="5"/>
  <c r="H2331" i="5"/>
  <c r="R2331" i="5"/>
  <c r="J2331" i="5"/>
  <c r="X382" i="5"/>
  <c r="R382" i="5"/>
  <c r="X557" i="5"/>
  <c r="R557" i="5"/>
  <c r="X563" i="5"/>
  <c r="R112" i="5"/>
  <c r="X112" i="5"/>
  <c r="R309" i="5"/>
  <c r="X309" i="5"/>
  <c r="X344" i="5"/>
  <c r="R344" i="5"/>
  <c r="G2147" i="5"/>
  <c r="R476" i="5"/>
  <c r="X476" i="5"/>
  <c r="J2182" i="5"/>
  <c r="H2182" i="5"/>
  <c r="I2182" i="5"/>
  <c r="E2182" i="5"/>
  <c r="X2182" i="5" s="1"/>
  <c r="G2182" i="5"/>
  <c r="F2182" i="5"/>
  <c r="R2182" i="5"/>
  <c r="I1538" i="5"/>
  <c r="J1538" i="5"/>
  <c r="H1538" i="5"/>
  <c r="G1538" i="5"/>
  <c r="E1538" i="5"/>
  <c r="X1538" i="5" s="1"/>
  <c r="R1538" i="5"/>
  <c r="X270" i="5"/>
  <c r="R270" i="5"/>
  <c r="R700" i="5"/>
  <c r="X700" i="5"/>
  <c r="J1390" i="5"/>
  <c r="R1390" i="5"/>
  <c r="E1390" i="5"/>
  <c r="X1390" i="5" s="1"/>
  <c r="H1390" i="5"/>
  <c r="I1390" i="5"/>
  <c r="G1390" i="5"/>
  <c r="F1390" i="5"/>
  <c r="H1428" i="5"/>
  <c r="I1428" i="5"/>
  <c r="E1578" i="5"/>
  <c r="X1578" i="5" s="1"/>
  <c r="H1578" i="5"/>
  <c r="F1578" i="5"/>
  <c r="J1578" i="5"/>
  <c r="R1578" i="5"/>
  <c r="I1578" i="5"/>
  <c r="E1594" i="5"/>
  <c r="X1594" i="5" s="1"/>
  <c r="I1594" i="5"/>
  <c r="H1594" i="5"/>
  <c r="F1594" i="5"/>
  <c r="J1594" i="5"/>
  <c r="R1594" i="5"/>
  <c r="I1989" i="5"/>
  <c r="R1989" i="5"/>
  <c r="J1989" i="5"/>
  <c r="H1989" i="5"/>
  <c r="F1989" i="5"/>
  <c r="E1989" i="5"/>
  <c r="X1989" i="5" s="1"/>
  <c r="X665" i="5"/>
  <c r="R665" i="5"/>
  <c r="R697" i="5"/>
  <c r="X697" i="5"/>
  <c r="H1313" i="5"/>
  <c r="J1313" i="5"/>
  <c r="F1313" i="5"/>
  <c r="R1313" i="5"/>
  <c r="E1313" i="5"/>
  <c r="X1313" i="5" s="1"/>
  <c r="I1313" i="5"/>
  <c r="F1426" i="5"/>
  <c r="J1426" i="5"/>
  <c r="H1426" i="5"/>
  <c r="E1426" i="5"/>
  <c r="X1426" i="5" s="1"/>
  <c r="R1426" i="5"/>
  <c r="I1426" i="5"/>
  <c r="F2167" i="5"/>
  <c r="R2167" i="5"/>
  <c r="H2249" i="5"/>
  <c r="J2249" i="5"/>
  <c r="I2249" i="5"/>
  <c r="R2249" i="5"/>
  <c r="E2249" i="5"/>
  <c r="X2249" i="5" s="1"/>
  <c r="F2249" i="5"/>
  <c r="H2366" i="5"/>
  <c r="I2366" i="5"/>
  <c r="F2366" i="5"/>
  <c r="R2366" i="5"/>
  <c r="E2366" i="5"/>
  <c r="X2366" i="5" s="1"/>
  <c r="J2366" i="5"/>
  <c r="X565" i="5"/>
  <c r="R565" i="5"/>
  <c r="E1118" i="5"/>
  <c r="X1118" i="5" s="1"/>
  <c r="F1118" i="5"/>
  <c r="H1118" i="5"/>
  <c r="I1118" i="5"/>
  <c r="J1118" i="5"/>
  <c r="R1118" i="5"/>
  <c r="F1276" i="5"/>
  <c r="R1276" i="5"/>
  <c r="E1276" i="5"/>
  <c r="X1276" i="5" s="1"/>
  <c r="H1276" i="5"/>
  <c r="J1276" i="5"/>
  <c r="I1276" i="5"/>
  <c r="R732" i="5"/>
  <c r="X732" i="5"/>
  <c r="R1566" i="5"/>
  <c r="I1566" i="5"/>
  <c r="J1566" i="5"/>
  <c r="H1566" i="5"/>
  <c r="E1566" i="5"/>
  <c r="X1566" i="5" s="1"/>
  <c r="G1566" i="5"/>
  <c r="F1566" i="5"/>
  <c r="J1595" i="5"/>
  <c r="E1595" i="5"/>
  <c r="X1595" i="5" s="1"/>
  <c r="F1721" i="5"/>
  <c r="G1721" i="5"/>
  <c r="I1721" i="5"/>
  <c r="E1721" i="5"/>
  <c r="X1721" i="5" s="1"/>
  <c r="H1721" i="5"/>
  <c r="R1721" i="5"/>
  <c r="J1721" i="5"/>
  <c r="H2501" i="5"/>
  <c r="R2501" i="5"/>
  <c r="I2501" i="5"/>
  <c r="F2501" i="5"/>
  <c r="E2501" i="5"/>
  <c r="X2501" i="5" s="1"/>
  <c r="J2501" i="5"/>
  <c r="R750" i="5"/>
  <c r="X750" i="5"/>
  <c r="H992" i="5"/>
  <c r="R992" i="5"/>
  <c r="J992" i="5"/>
  <c r="I992" i="5"/>
  <c r="E992" i="5"/>
  <c r="X992" i="5" s="1"/>
  <c r="F992" i="5"/>
  <c r="F1063" i="5"/>
  <c r="I1063" i="5"/>
  <c r="I1127" i="5"/>
  <c r="F1127" i="5"/>
  <c r="J1127" i="5"/>
  <c r="I1395" i="5"/>
  <c r="H1395" i="5"/>
  <c r="J1395" i="5"/>
  <c r="F1395" i="5"/>
  <c r="R1395" i="5"/>
  <c r="E1395" i="5"/>
  <c r="X1395" i="5" s="1"/>
  <c r="R1714" i="5"/>
  <c r="F1714" i="5"/>
  <c r="I1714" i="5"/>
  <c r="H1714" i="5"/>
  <c r="J1714" i="5"/>
  <c r="E1714" i="5"/>
  <c r="X1714" i="5" s="1"/>
  <c r="G1767" i="5"/>
  <c r="R2226" i="5"/>
  <c r="H2226" i="5"/>
  <c r="G2226" i="5"/>
  <c r="J2226" i="5"/>
  <c r="I2226" i="5"/>
  <c r="E2226" i="5"/>
  <c r="X2226" i="5" s="1"/>
  <c r="F2226" i="5"/>
  <c r="R620" i="5"/>
  <c r="X620" i="5"/>
  <c r="E1414" i="5"/>
  <c r="X1414" i="5" s="1"/>
  <c r="I1414" i="5"/>
  <c r="H1414" i="5"/>
  <c r="R1414" i="5"/>
  <c r="F1414" i="5"/>
  <c r="J1414" i="5"/>
  <c r="H1479" i="5"/>
  <c r="F1479" i="5"/>
  <c r="R1479" i="5"/>
  <c r="I1479" i="5"/>
  <c r="J1479" i="5"/>
  <c r="E1479" i="5"/>
  <c r="X1479" i="5" s="1"/>
  <c r="G1479" i="5"/>
  <c r="I1645" i="5"/>
  <c r="F1645" i="5"/>
  <c r="J1645" i="5"/>
  <c r="H1645" i="5"/>
  <c r="R1645" i="5"/>
  <c r="E1645" i="5"/>
  <c r="X1645" i="5" s="1"/>
  <c r="R2040" i="5"/>
  <c r="H2040" i="5"/>
  <c r="F2040" i="5"/>
  <c r="J2040" i="5"/>
  <c r="I2040" i="5"/>
  <c r="E2040" i="5"/>
  <c r="X2040" i="5" s="1"/>
  <c r="E2094" i="5"/>
  <c r="X2094" i="5" s="1"/>
  <c r="R2116" i="5"/>
  <c r="H2116" i="5"/>
  <c r="J2116" i="5"/>
  <c r="E2116" i="5"/>
  <c r="X2116" i="5" s="1"/>
  <c r="F2116" i="5"/>
  <c r="I2116" i="5"/>
  <c r="J2462" i="5"/>
  <c r="G2462" i="5"/>
  <c r="I2462" i="5"/>
  <c r="F2462" i="5"/>
  <c r="H2462" i="5"/>
  <c r="R2462" i="5"/>
  <c r="E2462" i="5"/>
  <c r="X2462" i="5" s="1"/>
  <c r="R765" i="5"/>
  <c r="X765" i="5"/>
  <c r="R990" i="5"/>
  <c r="E990" i="5"/>
  <c r="X990" i="5" s="1"/>
  <c r="R1362" i="5"/>
  <c r="F1362" i="5"/>
  <c r="H1362" i="5"/>
  <c r="J1895" i="5"/>
  <c r="I1895" i="5"/>
  <c r="H1895" i="5"/>
  <c r="E1895" i="5"/>
  <c r="X1895" i="5" s="1"/>
  <c r="R1895" i="5"/>
  <c r="F1895" i="5"/>
  <c r="G1895" i="5"/>
  <c r="G2045" i="5"/>
  <c r="F2416" i="5"/>
  <c r="H2416" i="5"/>
  <c r="J2416" i="5"/>
  <c r="E2416" i="5"/>
  <c r="X2416" i="5" s="1"/>
  <c r="I2416" i="5"/>
  <c r="R2416" i="5"/>
  <c r="X131" i="5"/>
  <c r="R131" i="5"/>
  <c r="R149" i="5"/>
  <c r="X149" i="5"/>
  <c r="X683" i="5"/>
  <c r="R706" i="5"/>
  <c r="X706" i="5"/>
  <c r="R802" i="5"/>
  <c r="X802" i="5"/>
  <c r="X819" i="5"/>
  <c r="R819" i="5"/>
  <c r="F1045" i="5"/>
  <c r="I1045" i="5"/>
  <c r="G1045" i="5"/>
  <c r="H1045" i="5"/>
  <c r="E1045" i="5"/>
  <c r="X1045" i="5" s="1"/>
  <c r="R1045" i="5"/>
  <c r="J1045" i="5"/>
  <c r="R1405" i="5"/>
  <c r="F1405" i="5"/>
  <c r="H1405" i="5"/>
  <c r="E1405" i="5"/>
  <c r="X1405" i="5" s="1"/>
  <c r="J1405" i="5"/>
  <c r="I1405" i="5"/>
  <c r="I1504" i="5"/>
  <c r="R1504" i="5"/>
  <c r="E1504" i="5"/>
  <c r="X1504" i="5" s="1"/>
  <c r="H1504" i="5"/>
  <c r="F1504" i="5"/>
  <c r="G1504" i="5"/>
  <c r="J1504" i="5"/>
  <c r="R1702" i="5"/>
  <c r="I1702" i="5"/>
  <c r="F1702" i="5"/>
  <c r="H1702" i="5"/>
  <c r="J1702" i="5"/>
  <c r="E1702" i="5"/>
  <c r="X1702" i="5" s="1"/>
  <c r="G2082" i="5"/>
  <c r="G2157" i="5"/>
  <c r="H1417" i="5"/>
  <c r="R1417" i="5"/>
  <c r="F1417" i="5"/>
  <c r="J1417" i="5"/>
  <c r="E1417" i="5"/>
  <c r="X1417" i="5" s="1"/>
  <c r="I1417" i="5"/>
  <c r="E1647" i="5"/>
  <c r="X1647" i="5" s="1"/>
  <c r="I1647" i="5"/>
  <c r="R1647" i="5"/>
  <c r="J1647" i="5"/>
  <c r="F1647" i="5"/>
  <c r="H1647" i="5"/>
  <c r="X380" i="5"/>
  <c r="R380" i="5"/>
  <c r="F2047" i="5"/>
  <c r="H2047" i="5"/>
  <c r="E2047" i="5"/>
  <c r="X2047" i="5" s="1"/>
  <c r="J2047" i="5"/>
  <c r="R2047" i="5"/>
  <c r="I2047" i="5"/>
  <c r="X307" i="5"/>
  <c r="R307" i="5"/>
  <c r="R1254" i="5"/>
  <c r="H1254" i="5"/>
  <c r="E1254" i="5"/>
  <c r="X1254" i="5" s="1"/>
  <c r="I1254" i="5"/>
  <c r="J1254" i="5"/>
  <c r="F1254" i="5"/>
  <c r="F1265" i="5"/>
  <c r="H1265" i="5"/>
  <c r="R1265" i="5"/>
  <c r="X266" i="5"/>
  <c r="R266" i="5"/>
  <c r="X745" i="5"/>
  <c r="R745" i="5"/>
  <c r="E1542" i="5"/>
  <c r="X1542" i="5" s="1"/>
  <c r="F1542" i="5"/>
  <c r="R1542" i="5"/>
  <c r="H1542" i="5"/>
  <c r="I1542" i="5"/>
  <c r="J1542" i="5"/>
  <c r="I1137" i="5"/>
  <c r="H1137" i="5"/>
  <c r="R1137" i="5"/>
  <c r="E1137" i="5"/>
  <c r="X1137" i="5" s="1"/>
  <c r="J1137" i="5"/>
  <c r="F1137" i="5"/>
  <c r="X650" i="5"/>
  <c r="R650" i="5"/>
  <c r="R1196" i="5"/>
  <c r="E1196" i="5"/>
  <c r="X1196" i="5" s="1"/>
  <c r="F1196" i="5"/>
  <c r="H1196" i="5"/>
  <c r="J1196" i="5"/>
  <c r="I1196" i="5"/>
  <c r="R1249" i="5"/>
  <c r="H1249" i="5"/>
  <c r="J1249" i="5"/>
  <c r="I1249" i="5"/>
  <c r="E1249" i="5"/>
  <c r="X1249" i="5" s="1"/>
  <c r="F1249" i="5"/>
  <c r="J1304" i="5"/>
  <c r="I1304" i="5"/>
  <c r="R1304" i="5"/>
  <c r="F1304" i="5"/>
  <c r="H1304" i="5"/>
  <c r="E1304" i="5"/>
  <c r="X1304" i="5" s="1"/>
  <c r="R1326" i="5"/>
  <c r="J1326" i="5"/>
  <c r="I1326" i="5"/>
  <c r="E1326" i="5"/>
  <c r="X1326" i="5" s="1"/>
  <c r="F1326" i="5"/>
  <c r="G1326" i="5"/>
  <c r="H1326" i="5"/>
  <c r="G1426" i="5"/>
  <c r="I2061" i="5"/>
  <c r="H2061" i="5"/>
  <c r="J2061" i="5"/>
  <c r="E2061" i="5"/>
  <c r="X2061" i="5" s="1"/>
  <c r="R2061" i="5"/>
  <c r="F2061" i="5"/>
  <c r="G2061" i="5"/>
  <c r="J2409" i="5"/>
  <c r="E2409" i="5"/>
  <c r="X2409" i="5" s="1"/>
  <c r="F2409" i="5"/>
  <c r="R2409" i="5"/>
  <c r="H2409" i="5"/>
  <c r="I2409" i="5"/>
  <c r="R2466" i="5"/>
  <c r="F2466" i="5"/>
  <c r="I2466" i="5"/>
  <c r="E2466" i="5"/>
  <c r="X2466" i="5" s="1"/>
  <c r="H2466" i="5"/>
  <c r="J2466" i="5"/>
  <c r="R338" i="5"/>
  <c r="X338" i="5"/>
  <c r="R559" i="5"/>
  <c r="X559" i="5"/>
  <c r="X592" i="5"/>
  <c r="R592" i="5"/>
  <c r="X860" i="5"/>
  <c r="R860" i="5"/>
  <c r="G1118" i="5"/>
  <c r="G1276" i="5"/>
  <c r="G1989" i="5"/>
  <c r="R1171" i="5"/>
  <c r="I1171" i="5"/>
  <c r="F1171" i="5"/>
  <c r="J1171" i="5"/>
  <c r="H1171" i="5"/>
  <c r="E1171" i="5"/>
  <c r="X1171" i="5" s="1"/>
  <c r="H1896" i="5"/>
  <c r="F1896" i="5"/>
  <c r="J2414" i="5"/>
  <c r="R2414" i="5"/>
  <c r="F2414" i="5"/>
  <c r="I1423" i="5"/>
  <c r="H1423" i="5"/>
  <c r="F2265" i="5"/>
  <c r="J2265" i="5"/>
  <c r="R2265" i="5"/>
  <c r="I2265" i="5"/>
  <c r="H2265" i="5"/>
  <c r="E2265" i="5"/>
  <c r="X2265" i="5" s="1"/>
  <c r="X726" i="5"/>
  <c r="R726" i="5"/>
  <c r="R753" i="5"/>
  <c r="X901" i="5"/>
  <c r="H901" i="5"/>
  <c r="G942" i="5"/>
  <c r="F942" i="5"/>
  <c r="R942" i="5"/>
  <c r="E1281" i="5"/>
  <c r="X1281" i="5" s="1"/>
  <c r="J1281" i="5"/>
  <c r="F1281" i="5"/>
  <c r="I1281" i="5"/>
  <c r="H1281" i="5"/>
  <c r="R1281" i="5"/>
  <c r="J1475" i="5"/>
  <c r="R1475" i="5"/>
  <c r="H1475" i="5"/>
  <c r="I1475" i="5"/>
  <c r="E1475" i="5"/>
  <c r="X1475" i="5" s="1"/>
  <c r="F1475" i="5"/>
  <c r="G1809" i="5"/>
  <c r="R1809" i="5"/>
  <c r="E1809" i="5"/>
  <c r="X1809" i="5" s="1"/>
  <c r="J2347" i="5"/>
  <c r="I2347" i="5"/>
  <c r="F2347" i="5"/>
  <c r="R2347" i="5"/>
  <c r="E2347" i="5"/>
  <c r="X2347" i="5" s="1"/>
  <c r="H2347" i="5"/>
  <c r="F2418" i="5"/>
  <c r="E2418" i="5"/>
  <c r="X2418" i="5" s="1"/>
  <c r="J2418" i="5"/>
  <c r="R756" i="5"/>
  <c r="X756" i="5"/>
  <c r="H1853" i="5"/>
  <c r="F1853" i="5"/>
  <c r="R1853" i="5"/>
  <c r="J1853" i="5"/>
  <c r="E1853" i="5"/>
  <c r="X1853" i="5" s="1"/>
  <c r="I1853" i="5"/>
  <c r="F2483" i="5"/>
  <c r="R2483" i="5"/>
  <c r="I2483" i="5"/>
  <c r="H2483" i="5"/>
  <c r="J2483" i="5"/>
  <c r="E2483" i="5"/>
  <c r="X2483" i="5" s="1"/>
  <c r="R472" i="5"/>
  <c r="X472" i="5"/>
  <c r="R811" i="5"/>
  <c r="X811" i="5"/>
  <c r="R833" i="5"/>
  <c r="R868" i="5"/>
  <c r="X868" i="5"/>
  <c r="H976" i="5"/>
  <c r="I976" i="5"/>
  <c r="J976" i="5"/>
  <c r="E976" i="5"/>
  <c r="X976" i="5" s="1"/>
  <c r="R976" i="5"/>
  <c r="F976" i="5"/>
  <c r="J1322" i="5"/>
  <c r="H1322" i="5"/>
  <c r="E1322" i="5"/>
  <c r="X1322" i="5" s="1"/>
  <c r="I1322" i="5"/>
  <c r="F1322" i="5"/>
  <c r="R1322" i="5"/>
  <c r="F1484" i="5"/>
  <c r="J1484" i="5"/>
  <c r="G1484" i="5"/>
  <c r="I1484" i="5"/>
  <c r="R1484" i="5"/>
  <c r="H1484" i="5"/>
  <c r="E1484" i="5"/>
  <c r="X1484" i="5" s="1"/>
  <c r="I2333" i="5"/>
  <c r="E2333" i="5"/>
  <c r="X2333" i="5" s="1"/>
  <c r="F2333" i="5"/>
  <c r="R2333" i="5"/>
  <c r="G2333" i="5"/>
  <c r="J2333" i="5"/>
  <c r="H2333" i="5"/>
  <c r="R2468" i="5"/>
  <c r="H2468" i="5"/>
  <c r="I2468" i="5"/>
  <c r="J2468" i="5"/>
  <c r="E2468" i="5"/>
  <c r="X2468" i="5" s="1"/>
  <c r="F2468" i="5"/>
  <c r="X278" i="5"/>
  <c r="R278" i="5"/>
  <c r="E952" i="5"/>
  <c r="X952" i="5" s="1"/>
  <c r="H952" i="5"/>
  <c r="R952" i="5"/>
  <c r="F952" i="5"/>
  <c r="J952" i="5"/>
  <c r="I952" i="5"/>
  <c r="H1283" i="5"/>
  <c r="F1283" i="5"/>
  <c r="J1283" i="5"/>
  <c r="I1283" i="5"/>
  <c r="R1466" i="5"/>
  <c r="F1466" i="5"/>
  <c r="I1466" i="5"/>
  <c r="J1466" i="5"/>
  <c r="H1466" i="5"/>
  <c r="E1466" i="5"/>
  <c r="X1466" i="5" s="1"/>
  <c r="R1659" i="5"/>
  <c r="E1659" i="5"/>
  <c r="X1659" i="5" s="1"/>
  <c r="H1659" i="5"/>
  <c r="I1659" i="5"/>
  <c r="G1659" i="5"/>
  <c r="F1659" i="5"/>
  <c r="J1659" i="5"/>
  <c r="J1843" i="5"/>
  <c r="I1843" i="5"/>
  <c r="H1843" i="5"/>
  <c r="R1843" i="5"/>
  <c r="F1843" i="5"/>
  <c r="E1843" i="5"/>
  <c r="X1843" i="5" s="1"/>
  <c r="R1900" i="5"/>
  <c r="I1900" i="5"/>
  <c r="J1900" i="5"/>
  <c r="H1900" i="5"/>
  <c r="E1900" i="5"/>
  <c r="X1900" i="5" s="1"/>
  <c r="F1900" i="5"/>
  <c r="F2238" i="5"/>
  <c r="J2238" i="5"/>
  <c r="E2238" i="5"/>
  <c r="X2238" i="5" s="1"/>
  <c r="H2238" i="5"/>
  <c r="I2238" i="5"/>
  <c r="R2238" i="5"/>
  <c r="X686" i="5"/>
  <c r="R686" i="5"/>
  <c r="G1200" i="5"/>
  <c r="E1246" i="5"/>
  <c r="X1246" i="5" s="1"/>
  <c r="I1246" i="5"/>
  <c r="F1246" i="5"/>
  <c r="J1411" i="5"/>
  <c r="R1411" i="5"/>
  <c r="H1411" i="5"/>
  <c r="E1411" i="5"/>
  <c r="X1411" i="5" s="1"/>
  <c r="I1411" i="5"/>
  <c r="H1668" i="5"/>
  <c r="F1668" i="5"/>
  <c r="E1668" i="5"/>
  <c r="X1668" i="5" s="1"/>
  <c r="J1668" i="5"/>
  <c r="R1668" i="5"/>
  <c r="I1668" i="5"/>
  <c r="H2363" i="5"/>
  <c r="J2363" i="5"/>
  <c r="R2363" i="5"/>
  <c r="F2363" i="5"/>
  <c r="E2363" i="5"/>
  <c r="X2363" i="5" s="1"/>
  <c r="I2363" i="5"/>
  <c r="J2407" i="5"/>
  <c r="F2407" i="5"/>
  <c r="H2407" i="5"/>
  <c r="R2407" i="5"/>
  <c r="I2407" i="5"/>
  <c r="E2407" i="5"/>
  <c r="X2407" i="5" s="1"/>
  <c r="R862" i="5"/>
  <c r="X862" i="5"/>
  <c r="E1051" i="5"/>
  <c r="X1051" i="5" s="1"/>
  <c r="R1051" i="5"/>
  <c r="J1051" i="5"/>
  <c r="H1051" i="5"/>
  <c r="F1051" i="5"/>
  <c r="I1051" i="5"/>
  <c r="J1070" i="5"/>
  <c r="I1070" i="5"/>
  <c r="E1070" i="5"/>
  <c r="X1070" i="5" s="1"/>
  <c r="F1070" i="5"/>
  <c r="H1070" i="5"/>
  <c r="R1070" i="5"/>
  <c r="R326" i="5"/>
  <c r="R311" i="5"/>
  <c r="X311" i="5"/>
  <c r="X319" i="5"/>
  <c r="R319" i="5"/>
  <c r="R845" i="5"/>
  <c r="X845" i="5"/>
  <c r="E1725" i="5"/>
  <c r="X1725" i="5" s="1"/>
  <c r="R1725" i="5"/>
  <c r="F1725" i="5"/>
  <c r="I1725" i="5"/>
  <c r="J1725" i="5"/>
  <c r="H1725" i="5"/>
  <c r="J2179" i="5"/>
  <c r="R2179" i="5"/>
  <c r="E2179" i="5"/>
  <c r="X2179" i="5" s="1"/>
  <c r="F2179" i="5"/>
  <c r="I2179" i="5"/>
  <c r="H2179" i="5"/>
  <c r="E1590" i="5"/>
  <c r="X1590" i="5" s="1"/>
  <c r="I1590" i="5"/>
  <c r="F1590" i="5"/>
  <c r="J1590" i="5"/>
  <c r="R1590" i="5"/>
  <c r="H1590" i="5"/>
  <c r="E2485" i="5"/>
  <c r="X2485" i="5" s="1"/>
  <c r="H2485" i="5"/>
  <c r="I2485" i="5"/>
  <c r="G2485" i="5"/>
  <c r="J2485" i="5"/>
  <c r="F2485" i="5"/>
  <c r="R2485" i="5"/>
  <c r="R276" i="5"/>
  <c r="X276" i="5"/>
  <c r="R703" i="5"/>
  <c r="X703" i="5"/>
  <c r="R720" i="5"/>
  <c r="X720" i="5"/>
  <c r="J1378" i="5"/>
  <c r="H1378" i="5"/>
  <c r="R1378" i="5"/>
  <c r="E1378" i="5"/>
  <c r="X1378" i="5" s="1"/>
  <c r="F1378" i="5"/>
  <c r="I1378" i="5"/>
  <c r="H1416" i="5"/>
  <c r="F1416" i="5"/>
  <c r="J1416" i="5"/>
  <c r="E1416" i="5"/>
  <c r="X1416" i="5" s="1"/>
  <c r="R1416" i="5"/>
  <c r="I1416" i="5"/>
  <c r="E1557" i="5"/>
  <c r="X1557" i="5" s="1"/>
  <c r="F1557" i="5"/>
  <c r="H1557" i="5"/>
  <c r="I1557" i="5"/>
  <c r="R1557" i="5"/>
  <c r="J1557" i="5"/>
  <c r="G1590" i="5"/>
  <c r="J1691" i="5"/>
  <c r="F1691" i="5"/>
  <c r="R1691" i="5"/>
  <c r="H1691" i="5"/>
  <c r="I1691" i="5"/>
  <c r="E1691" i="5"/>
  <c r="X1691" i="5" s="1"/>
  <c r="G2179" i="5"/>
  <c r="J2197" i="5"/>
  <c r="R2197" i="5"/>
  <c r="E2197" i="5"/>
  <c r="X2197" i="5" s="1"/>
  <c r="H2197" i="5"/>
  <c r="F2197" i="5"/>
  <c r="I2197" i="5"/>
  <c r="I2255" i="5"/>
  <c r="R2255" i="5"/>
  <c r="J2255" i="5"/>
  <c r="F2255" i="5"/>
  <c r="H2255" i="5"/>
  <c r="E2255" i="5"/>
  <c r="X2255" i="5" s="1"/>
  <c r="X643" i="5"/>
  <c r="R612" i="5"/>
  <c r="X612" i="5"/>
  <c r="H1120" i="5"/>
  <c r="R1120" i="5"/>
  <c r="F1120" i="5"/>
  <c r="I1120" i="5"/>
  <c r="G1120" i="5"/>
  <c r="E1120" i="5"/>
  <c r="X1120" i="5" s="1"/>
  <c r="J1120" i="5"/>
  <c r="G1249" i="5"/>
  <c r="G1313" i="5"/>
  <c r="R1560" i="5"/>
  <c r="F1560" i="5"/>
  <c r="I1560" i="5"/>
  <c r="J1560" i="5"/>
  <c r="J1649" i="5"/>
  <c r="F1649" i="5"/>
  <c r="E1649" i="5"/>
  <c r="X1649" i="5" s="1"/>
  <c r="R1649" i="5"/>
  <c r="H1649" i="5"/>
  <c r="I1649" i="5"/>
  <c r="J2118" i="5"/>
  <c r="R2118" i="5"/>
  <c r="I2118" i="5"/>
  <c r="F2118" i="5"/>
  <c r="E2118" i="5"/>
  <c r="X2118" i="5" s="1"/>
  <c r="H2118" i="5"/>
  <c r="R2171" i="5"/>
  <c r="I2171" i="5"/>
  <c r="H2171" i="5"/>
  <c r="F2171" i="5"/>
  <c r="J2171" i="5"/>
  <c r="G2171" i="5"/>
  <c r="E2171" i="5"/>
  <c r="X2171" i="5" s="1"/>
  <c r="R336" i="5"/>
  <c r="X336" i="5"/>
  <c r="R872" i="5"/>
  <c r="X872" i="5"/>
  <c r="F1924" i="5"/>
  <c r="R1924" i="5"/>
  <c r="I1924" i="5"/>
  <c r="E1924" i="5"/>
  <c r="X1924" i="5" s="1"/>
  <c r="J1924" i="5"/>
  <c r="H1924" i="5"/>
  <c r="F2295" i="5"/>
  <c r="I2295" i="5"/>
  <c r="E2295" i="5"/>
  <c r="X2295" i="5" s="1"/>
  <c r="H2295" i="5"/>
  <c r="J2295" i="5"/>
  <c r="R2295" i="5"/>
  <c r="F25" i="6"/>
  <c r="F30" i="6" s="1"/>
  <c r="H30" i="6" s="1"/>
  <c r="D17" i="6"/>
  <c r="G16" i="6"/>
  <c r="H16" i="6" s="1"/>
  <c r="F21" i="6"/>
  <c r="H21" i="6" s="1"/>
  <c r="D15" i="6"/>
  <c r="F20" i="6"/>
  <c r="H20" i="6"/>
  <c r="D20" i="6" s="1"/>
  <c r="G43" i="4"/>
  <c r="D55" i="4"/>
  <c r="F28" i="6"/>
  <c r="F65" i="6" s="1"/>
  <c r="F27" i="6"/>
  <c r="F64" i="6" s="1"/>
  <c r="B81" i="4"/>
  <c r="A58" i="6" s="1"/>
  <c r="B61" i="4"/>
  <c r="A44" i="6" s="1"/>
  <c r="B43" i="4"/>
  <c r="A29" i="6" s="1"/>
  <c r="B49" i="4"/>
  <c r="A34" i="6" s="1"/>
  <c r="B75" i="4"/>
  <c r="A54" i="6" s="1"/>
  <c r="B85" i="4"/>
  <c r="A60" i="6" s="1"/>
  <c r="B69" i="4"/>
  <c r="A50" i="6" s="1"/>
  <c r="B77" i="4"/>
  <c r="A55" i="6" s="1"/>
  <c r="B31" i="4"/>
  <c r="A19" i="6" s="1"/>
  <c r="B83" i="4"/>
  <c r="A59" i="6" s="1"/>
  <c r="B79" i="4"/>
  <c r="A56" i="6" s="1"/>
  <c r="B71" i="4"/>
  <c r="A51" i="6" s="1"/>
  <c r="B55" i="4"/>
  <c r="A39" i="6" s="1"/>
  <c r="B73" i="4"/>
  <c r="A53" i="6" s="1"/>
  <c r="H23" i="6"/>
  <c r="D23" i="6" s="1"/>
  <c r="F62" i="6"/>
  <c r="B2" i="6" s="1"/>
  <c r="C11" i="6"/>
  <c r="X1213" i="5"/>
  <c r="H61" i="6"/>
  <c r="C2" i="6"/>
  <c r="H6" i="6"/>
  <c r="D6" i="6" s="1"/>
  <c r="X60" i="5"/>
  <c r="R562" i="5"/>
  <c r="X562" i="5"/>
  <c r="H1020" i="5"/>
  <c r="F1020" i="5"/>
  <c r="R1020" i="5"/>
  <c r="I1020" i="5"/>
  <c r="G1760" i="5"/>
  <c r="E1760" i="5"/>
  <c r="X1760" i="5" s="1"/>
  <c r="E2122" i="5"/>
  <c r="X2122" i="5" s="1"/>
  <c r="G2122" i="5"/>
  <c r="H2122" i="5"/>
  <c r="R2122" i="5"/>
  <c r="J2122" i="5"/>
  <c r="I2122" i="5"/>
  <c r="I1633" i="5"/>
  <c r="R1633" i="5"/>
  <c r="G1633" i="5"/>
  <c r="F1633" i="5"/>
  <c r="E1633" i="5"/>
  <c r="X1633" i="5" s="1"/>
  <c r="H1633" i="5"/>
  <c r="X711" i="5"/>
  <c r="R711" i="5"/>
  <c r="X799" i="5"/>
  <c r="R799" i="5"/>
  <c r="H1169" i="5"/>
  <c r="I1169" i="5"/>
  <c r="F1169" i="5"/>
  <c r="E1169" i="5"/>
  <c r="X1169" i="5" s="1"/>
  <c r="R1806" i="5"/>
  <c r="J1806" i="5"/>
  <c r="H1806" i="5"/>
  <c r="E1806" i="5"/>
  <c r="X1806" i="5" s="1"/>
  <c r="I1748" i="5"/>
  <c r="H1748" i="5"/>
  <c r="I2337" i="5"/>
  <c r="H2002" i="5"/>
  <c r="G2002" i="5"/>
  <c r="F2169" i="5"/>
  <c r="G2169" i="5"/>
  <c r="E2169" i="5"/>
  <c r="X2169" i="5" s="1"/>
  <c r="R2305" i="5"/>
  <c r="F2305" i="5"/>
  <c r="I2305" i="5"/>
  <c r="H1003" i="5"/>
  <c r="E1003" i="5"/>
  <c r="X1003" i="5" s="1"/>
  <c r="F2078" i="5"/>
  <c r="G2078" i="5"/>
  <c r="E2078" i="5"/>
  <c r="X2078" i="5" s="1"/>
  <c r="J1489" i="5"/>
  <c r="H1489" i="5"/>
  <c r="R1537" i="5"/>
  <c r="E1537" i="5"/>
  <c r="X1537" i="5" s="1"/>
  <c r="G1537" i="5"/>
  <c r="J1537" i="5"/>
  <c r="I1537" i="5"/>
  <c r="X684" i="5"/>
  <c r="R1748" i="5"/>
  <c r="E2337" i="5"/>
  <c r="X2337" i="5" s="1"/>
  <c r="H2337" i="5"/>
  <c r="I2232" i="5"/>
  <c r="H2232" i="5"/>
  <c r="E2232" i="5"/>
  <c r="X2232" i="5" s="1"/>
  <c r="G995" i="5"/>
  <c r="R995" i="5"/>
  <c r="I1918" i="5"/>
  <c r="F1918" i="5"/>
  <c r="R2324" i="5"/>
  <c r="R585" i="5"/>
  <c r="E1193" i="5"/>
  <c r="X1193" i="5" s="1"/>
  <c r="G1193" i="5"/>
  <c r="H1193" i="5"/>
  <c r="R1193" i="5"/>
  <c r="F1524" i="5"/>
  <c r="J1524" i="5"/>
  <c r="R1524" i="5"/>
  <c r="F1361" i="5"/>
  <c r="H1361" i="5"/>
  <c r="F2396" i="5"/>
  <c r="H2396" i="5"/>
  <c r="R2253" i="5"/>
  <c r="E1401" i="5"/>
  <c r="X1401" i="5" s="1"/>
  <c r="R1401" i="5"/>
  <c r="H1773" i="5"/>
  <c r="E2228" i="5"/>
  <c r="X2228" i="5" s="1"/>
  <c r="E1748" i="5"/>
  <c r="X1748" i="5" s="1"/>
  <c r="J1748" i="5"/>
  <c r="F2337" i="5"/>
  <c r="I1736" i="5"/>
  <c r="J2490" i="5"/>
  <c r="G2490" i="5"/>
  <c r="R1576" i="5"/>
  <c r="G1576" i="5"/>
  <c r="E1576" i="5"/>
  <c r="X1576" i="5" s="1"/>
  <c r="J1576" i="5"/>
  <c r="J1633" i="5"/>
  <c r="R613" i="5"/>
  <c r="R761" i="5"/>
  <c r="J1169" i="5"/>
  <c r="X899" i="5"/>
  <c r="J899" i="5"/>
  <c r="J1602" i="5"/>
  <c r="I1602" i="5"/>
  <c r="E1602" i="5"/>
  <c r="X1602" i="5" s="1"/>
  <c r="I1812" i="5"/>
  <c r="R1812" i="5"/>
  <c r="G1812" i="5"/>
  <c r="F1812" i="5"/>
  <c r="G1751" i="5"/>
  <c r="J1751" i="5"/>
  <c r="E1882" i="5"/>
  <c r="X1882" i="5" s="1"/>
  <c r="G1882" i="5"/>
  <c r="H1882" i="5"/>
  <c r="F1882" i="5"/>
  <c r="J1882" i="5"/>
  <c r="R2250" i="5"/>
  <c r="I2080" i="5"/>
  <c r="F1461" i="5"/>
  <c r="E1461" i="5"/>
  <c r="X1461" i="5" s="1"/>
  <c r="R1750" i="5"/>
  <c r="X198" i="5"/>
  <c r="X483" i="5"/>
  <c r="X297" i="5"/>
  <c r="X540" i="5"/>
  <c r="X176" i="5"/>
  <c r="R176" i="5"/>
  <c r="D13" i="6"/>
  <c r="D8" i="6"/>
  <c r="J969" i="5"/>
  <c r="I969" i="5"/>
  <c r="H2080" i="5"/>
  <c r="F2080" i="5"/>
  <c r="J1461" i="5"/>
  <c r="R521" i="5"/>
  <c r="X521" i="5"/>
  <c r="X553" i="5"/>
  <c r="R130" i="5"/>
  <c r="X130" i="5"/>
  <c r="R414" i="5"/>
  <c r="X337" i="5"/>
  <c r="R262" i="5"/>
  <c r="D12" i="6"/>
  <c r="X194" i="5"/>
  <c r="X437" i="5"/>
  <c r="X253" i="5"/>
  <c r="X544" i="5"/>
  <c r="R162" i="5"/>
  <c r="T2478" i="5"/>
  <c r="AB2478" i="5"/>
  <c r="T2474" i="5"/>
  <c r="AB2474" i="5"/>
  <c r="T2137" i="5"/>
  <c r="AB2137" i="5"/>
  <c r="T1886" i="5"/>
  <c r="AB1886" i="5"/>
  <c r="T1730" i="5"/>
  <c r="AB1730" i="5"/>
  <c r="T1711" i="5"/>
  <c r="AB1711" i="5"/>
  <c r="T1708" i="5"/>
  <c r="AB1708" i="5"/>
  <c r="T1533" i="5"/>
  <c r="AB1533" i="5"/>
  <c r="I1352" i="5"/>
  <c r="F1352" i="5"/>
  <c r="X866" i="5"/>
  <c r="R2274" i="5"/>
  <c r="G1381" i="5"/>
  <c r="R832" i="5"/>
  <c r="R1670" i="5"/>
  <c r="E1564" i="5"/>
  <c r="X1564" i="5" s="1"/>
  <c r="E2022" i="5"/>
  <c r="X2022" i="5" s="1"/>
  <c r="I1470" i="5"/>
  <c r="E1470" i="5"/>
  <c r="X1470" i="5" s="1"/>
  <c r="E1034" i="5"/>
  <c r="X1034" i="5" s="1"/>
  <c r="R1039" i="5"/>
  <c r="G1004" i="5"/>
  <c r="H1655" i="5"/>
  <c r="I1287" i="5"/>
  <c r="X441" i="5"/>
  <c r="H1841" i="5"/>
  <c r="J1841" i="5"/>
  <c r="F1131" i="5"/>
  <c r="AB1914" i="5"/>
  <c r="AB1894" i="5"/>
  <c r="AB1760" i="5"/>
  <c r="F1198" i="5"/>
  <c r="R1472" i="5"/>
  <c r="AB2254" i="5"/>
  <c r="AB1639" i="5"/>
  <c r="T2503" i="5"/>
  <c r="AB2503" i="5"/>
  <c r="AB2159" i="5"/>
  <c r="AB2136" i="5"/>
  <c r="S2113" i="5"/>
  <c r="AB2030" i="5"/>
  <c r="AB2019" i="5"/>
  <c r="AB2005" i="5"/>
  <c r="AB1949" i="5"/>
  <c r="AB1909" i="5"/>
  <c r="AB1881" i="5"/>
  <c r="AB1866" i="5"/>
  <c r="AB1853" i="5"/>
  <c r="AB1847" i="5"/>
  <c r="AB1834" i="5"/>
  <c r="AB1810" i="5"/>
  <c r="AB1779" i="5"/>
  <c r="AB1751" i="5"/>
  <c r="AB1736" i="5"/>
  <c r="S1729" i="5"/>
  <c r="AB1696" i="5"/>
  <c r="AB1694" i="5"/>
  <c r="AB1688" i="5"/>
  <c r="AB1681" i="5"/>
  <c r="AB1662" i="5"/>
  <c r="AB1648" i="5"/>
  <c r="AB1638" i="5"/>
  <c r="AB1635" i="5"/>
  <c r="AB1632" i="5"/>
  <c r="AB1592" i="5"/>
  <c r="T1548" i="5"/>
  <c r="AB1548" i="5"/>
  <c r="AB1406" i="5"/>
  <c r="AB1341" i="5"/>
  <c r="AB1321" i="5"/>
  <c r="AB1296" i="5"/>
  <c r="R329" i="5"/>
  <c r="E1627" i="5"/>
  <c r="X1627" i="5" s="1"/>
  <c r="E1727" i="5"/>
  <c r="X1727" i="5" s="1"/>
  <c r="F1670" i="5"/>
  <c r="H1842" i="5"/>
  <c r="E1842" i="5"/>
  <c r="X1842" i="5" s="1"/>
  <c r="H1039" i="5"/>
  <c r="X146" i="5"/>
  <c r="X192" i="5"/>
  <c r="J1470" i="5"/>
  <c r="F1034" i="5"/>
  <c r="J2277" i="5"/>
  <c r="F1039" i="5"/>
  <c r="F1004" i="5"/>
  <c r="E1004" i="5"/>
  <c r="X1004" i="5" s="1"/>
  <c r="F1841" i="5"/>
  <c r="H1727" i="5"/>
  <c r="J1605" i="5"/>
  <c r="J2046" i="5"/>
  <c r="I2124" i="5"/>
  <c r="AB2465" i="5"/>
  <c r="AB2204" i="5"/>
  <c r="E1841" i="5"/>
  <c r="X1841" i="5" s="1"/>
  <c r="E1636" i="5"/>
  <c r="X1636" i="5" s="1"/>
  <c r="AB1663" i="5"/>
  <c r="AB1689" i="5"/>
  <c r="AB2496" i="5"/>
  <c r="AB2469" i="5"/>
  <c r="AB2445" i="5"/>
  <c r="AB2383" i="5"/>
  <c r="AB2360" i="5"/>
  <c r="AB2357" i="5"/>
  <c r="AB2355" i="5"/>
  <c r="AB2349" i="5"/>
  <c r="AB2334" i="5"/>
  <c r="AB2284" i="5"/>
  <c r="S2241" i="5"/>
  <c r="T2224" i="5"/>
  <c r="AB2224" i="5"/>
  <c r="AB2205" i="5"/>
  <c r="AB2202" i="5"/>
  <c r="AB2169" i="5"/>
  <c r="S2159" i="5"/>
  <c r="AB2152" i="5"/>
  <c r="AB2138" i="5"/>
  <c r="AB2133" i="5"/>
  <c r="AB2011" i="5"/>
  <c r="AB2001" i="5"/>
  <c r="AB1998" i="5"/>
  <c r="T1961" i="5"/>
  <c r="AB1961" i="5"/>
  <c r="AB1951" i="5"/>
  <c r="AB1945" i="5"/>
  <c r="AB1926" i="5"/>
  <c r="T1923" i="5"/>
  <c r="AB1923" i="5"/>
  <c r="AB1877" i="5"/>
  <c r="AB1874" i="5"/>
  <c r="AB1868" i="5"/>
  <c r="AB1849" i="5"/>
  <c r="AB1843" i="5"/>
  <c r="AB1812" i="5"/>
  <c r="AB1775" i="5"/>
  <c r="AB1712" i="5"/>
  <c r="AB1709" i="5"/>
  <c r="AB1698" i="5"/>
  <c r="AB1685" i="5"/>
  <c r="AB1683" i="5"/>
  <c r="AB1640" i="5"/>
  <c r="AB1564" i="5"/>
  <c r="S1547" i="5"/>
  <c r="AB1545" i="5"/>
  <c r="AB1511" i="5"/>
  <c r="AB1508" i="5"/>
  <c r="AB1474" i="5"/>
  <c r="S1462" i="5"/>
  <c r="AB1459" i="5"/>
  <c r="T1419" i="5"/>
  <c r="AB1419" i="5"/>
  <c r="T1278" i="5"/>
  <c r="AB1278" i="5"/>
  <c r="J1611" i="5"/>
  <c r="E1611" i="5"/>
  <c r="X1611" i="5" s="1"/>
  <c r="F1270" i="5"/>
  <c r="I1270" i="5"/>
  <c r="J1089" i="5"/>
  <c r="E1089" i="5"/>
  <c r="X1089" i="5" s="1"/>
  <c r="E2274" i="5"/>
  <c r="X2274" i="5" s="1"/>
  <c r="E1381" i="5"/>
  <c r="X1381" i="5" s="1"/>
  <c r="G1470" i="5"/>
  <c r="G1670" i="5"/>
  <c r="J1842" i="5"/>
  <c r="G1034" i="5"/>
  <c r="R14" i="5"/>
  <c r="X96" i="5"/>
  <c r="G2277" i="5"/>
  <c r="R146" i="5"/>
  <c r="R441" i="5"/>
  <c r="I1841" i="5"/>
  <c r="AB2258" i="5"/>
  <c r="AB1714" i="5"/>
  <c r="AB2207" i="5"/>
  <c r="AB2486" i="5"/>
  <c r="AB2451" i="5"/>
  <c r="AB2398" i="5"/>
  <c r="T2379" i="5"/>
  <c r="AB2379" i="5"/>
  <c r="AB2362" i="5"/>
  <c r="AB2326" i="5"/>
  <c r="AB2320" i="5"/>
  <c r="AB2318" i="5"/>
  <c r="AB2312" i="5"/>
  <c r="AB2309" i="5"/>
  <c r="AB2306" i="5"/>
  <c r="AB2299" i="5"/>
  <c r="AB2286" i="5"/>
  <c r="AB2277" i="5"/>
  <c r="T2255" i="5"/>
  <c r="AB2255" i="5"/>
  <c r="AB2223" i="5"/>
  <c r="AB2194" i="5"/>
  <c r="AB2188" i="5"/>
  <c r="T2155" i="5"/>
  <c r="AB2155" i="5"/>
  <c r="AB2148" i="5"/>
  <c r="AB2135" i="5"/>
  <c r="AB2125" i="5"/>
  <c r="AB2108" i="5"/>
  <c r="T2056" i="5"/>
  <c r="AB2056" i="5"/>
  <c r="S1941" i="5"/>
  <c r="AB1938" i="5"/>
  <c r="AB1835" i="5"/>
  <c r="S1771" i="5"/>
  <c r="AB1728" i="5"/>
  <c r="S1718" i="5"/>
  <c r="AB1695" i="5"/>
  <c r="AB1687" i="5"/>
  <c r="T1587" i="5"/>
  <c r="AB1587" i="5"/>
  <c r="S1561" i="5"/>
  <c r="AB1531" i="5"/>
  <c r="AB1468" i="5"/>
  <c r="AB1431" i="5"/>
  <c r="AB1425" i="5"/>
  <c r="AB1418" i="5"/>
  <c r="AB1405" i="5"/>
  <c r="AB1369" i="5"/>
  <c r="AB1349" i="5"/>
  <c r="AB1342" i="5"/>
  <c r="AB1316" i="5"/>
  <c r="T1280" i="5"/>
  <c r="AB1280" i="5"/>
  <c r="AB1121" i="5"/>
  <c r="AB1065" i="5"/>
  <c r="AB989" i="5"/>
  <c r="AB931" i="5"/>
  <c r="AB928" i="5"/>
  <c r="AB925" i="5"/>
  <c r="AB892" i="5"/>
  <c r="AB889" i="5"/>
  <c r="AB816" i="5"/>
  <c r="AB792" i="5"/>
  <c r="AB789" i="5"/>
  <c r="AB759" i="5"/>
  <c r="AB744" i="5"/>
  <c r="AB739" i="5"/>
  <c r="AB687" i="5"/>
  <c r="AB619" i="5"/>
  <c r="AB594" i="5"/>
  <c r="V2288" i="5"/>
  <c r="G2288" i="5" s="1"/>
  <c r="V1835" i="5"/>
  <c r="E1835" i="5" s="1"/>
  <c r="X1835" i="5" s="1"/>
  <c r="V1716" i="5"/>
  <c r="R1716" i="5" s="1"/>
  <c r="V1379" i="5"/>
  <c r="F1379" i="5" s="1"/>
  <c r="V1356" i="5"/>
  <c r="J1356" i="5" s="1"/>
  <c r="V1342" i="5"/>
  <c r="I1342" i="5" s="1"/>
  <c r="AB1253" i="5"/>
  <c r="AB1232" i="5"/>
  <c r="AB1230" i="5"/>
  <c r="AB1228" i="5"/>
  <c r="AB1222" i="5"/>
  <c r="AB1213" i="5"/>
  <c r="AB1210" i="5"/>
  <c r="AB1192" i="5"/>
  <c r="AB1182" i="5"/>
  <c r="AB1134" i="5"/>
  <c r="AB1088" i="5"/>
  <c r="AB965" i="5"/>
  <c r="AB959" i="5"/>
  <c r="AB908" i="5"/>
  <c r="AB882" i="5"/>
  <c r="AB781" i="5"/>
  <c r="AB769" i="5"/>
  <c r="AB746" i="5"/>
  <c r="AB741" i="5"/>
  <c r="AB735" i="5"/>
  <c r="AB651" i="5"/>
  <c r="B29" i="4"/>
  <c r="A18" i="6" s="1"/>
  <c r="B26" i="4"/>
  <c r="A15" i="6" s="1"/>
  <c r="G2196" i="5"/>
  <c r="V1957" i="5"/>
  <c r="I1957" i="5" s="1"/>
  <c r="V1640" i="5"/>
  <c r="I1640" i="5" s="1"/>
  <c r="V1572" i="5"/>
  <c r="F1572" i="5" s="1"/>
  <c r="V1501" i="5"/>
  <c r="G1501" i="5" s="1"/>
  <c r="X1467" i="5"/>
  <c r="AB1203" i="5"/>
  <c r="AB1073" i="5"/>
  <c r="AB1060" i="5"/>
  <c r="AB1020" i="5"/>
  <c r="AB1017" i="5"/>
  <c r="AB843" i="5"/>
  <c r="AB800" i="5"/>
  <c r="AB797" i="5"/>
  <c r="T794" i="5"/>
  <c r="AB794" i="5"/>
  <c r="AB751" i="5"/>
  <c r="AB748" i="5"/>
  <c r="AB703" i="5"/>
  <c r="X885" i="5"/>
  <c r="X879" i="5"/>
  <c r="X855" i="5"/>
  <c r="B27" i="4"/>
  <c r="A16" i="6" s="1"/>
  <c r="AB1270" i="5"/>
  <c r="AB1231" i="5"/>
  <c r="AB1229" i="5"/>
  <c r="AB1221" i="5"/>
  <c r="AB1119" i="5"/>
  <c r="AB1087" i="5"/>
  <c r="S973" i="5"/>
  <c r="AB970" i="5"/>
  <c r="AB960" i="5"/>
  <c r="AB923" i="5"/>
  <c r="AB883" i="5"/>
  <c r="T776" i="5"/>
  <c r="AB776" i="5"/>
  <c r="AB695" i="5"/>
  <c r="AB681" i="5"/>
  <c r="AB678" i="5"/>
  <c r="AB667" i="5"/>
  <c r="B28" i="4"/>
  <c r="B34" i="4" s="1"/>
  <c r="A22" i="6" s="1"/>
  <c r="V842" i="5"/>
  <c r="V821" i="5"/>
  <c r="V746" i="5"/>
  <c r="B38" i="4"/>
  <c r="B50" i="4" s="1"/>
  <c r="A35" i="6" s="1"/>
  <c r="B39" i="4"/>
  <c r="B57" i="4" s="1"/>
  <c r="A41" i="6" s="1"/>
  <c r="B40" i="4"/>
  <c r="B58" i="4" s="1"/>
  <c r="A42" i="6" s="1"/>
  <c r="B41" i="4"/>
  <c r="A28" i="6" s="1"/>
  <c r="AB413" i="5"/>
  <c r="AB405" i="5"/>
  <c r="AB397" i="5"/>
  <c r="AB389" i="5"/>
  <c r="AB378" i="5"/>
  <c r="AB316" i="5"/>
  <c r="AB310" i="5"/>
  <c r="X306" i="5"/>
  <c r="AB306" i="5"/>
  <c r="AB298" i="5"/>
  <c r="AB123" i="5"/>
  <c r="AB115" i="5"/>
  <c r="X29" i="5"/>
  <c r="V569" i="5"/>
  <c r="R569" i="5" s="1"/>
  <c r="AB540" i="5"/>
  <c r="AB534" i="5"/>
  <c r="AB421" i="5"/>
  <c r="AB382" i="5"/>
  <c r="AB284" i="5"/>
  <c r="AB161" i="5"/>
  <c r="V145" i="5"/>
  <c r="AB137" i="5"/>
  <c r="AB409" i="5"/>
  <c r="AB401" i="5"/>
  <c r="AB393" i="5"/>
  <c r="AB385" i="5"/>
  <c r="AB379" i="5"/>
  <c r="AB346" i="5"/>
  <c r="AB320" i="5"/>
  <c r="AB302" i="5"/>
  <c r="AB294" i="5"/>
  <c r="AB119" i="5"/>
  <c r="AB111" i="5"/>
  <c r="AB43" i="5"/>
  <c r="AB288" i="5"/>
  <c r="AB280" i="5"/>
  <c r="AB145" i="5"/>
  <c r="F66" i="6"/>
  <c r="F37" i="6"/>
  <c r="H37" i="6" s="1"/>
  <c r="D61" i="6"/>
  <c r="E1342" i="5"/>
  <c r="X1342" i="5" s="1"/>
  <c r="H1835" i="5"/>
  <c r="J1835" i="5"/>
  <c r="R842" i="5"/>
  <c r="J1640" i="5"/>
  <c r="E2288" i="5"/>
  <c r="X2288" i="5" s="1"/>
  <c r="I2288" i="5"/>
  <c r="I1572" i="5"/>
  <c r="R1572" i="5"/>
  <c r="J1572" i="5"/>
  <c r="E1957" i="5"/>
  <c r="X1957" i="5" s="1"/>
  <c r="H1957" i="5"/>
  <c r="R1957" i="5"/>
  <c r="F1957" i="5"/>
  <c r="J1957" i="5"/>
  <c r="E1379" i="5"/>
  <c r="X1379" i="5" s="1"/>
  <c r="R1379" i="5"/>
  <c r="H1379" i="5"/>
  <c r="G1379" i="5"/>
  <c r="X145" i="5"/>
  <c r="R145" i="5"/>
  <c r="R746" i="5"/>
  <c r="E1501" i="5"/>
  <c r="X1501" i="5" s="1"/>
  <c r="R1501" i="5"/>
  <c r="H1501" i="5"/>
  <c r="I1501" i="5"/>
  <c r="F1501" i="5"/>
  <c r="J1501" i="5"/>
  <c r="G1716" i="5"/>
  <c r="F1716" i="5"/>
  <c r="I1716" i="5"/>
  <c r="J1716" i="5"/>
  <c r="X22" i="5"/>
  <c r="G37" i="4" l="1"/>
  <c r="A26" i="6"/>
  <c r="G31" i="4"/>
  <c r="R901" i="5"/>
  <c r="I907" i="5"/>
  <c r="J903" i="5"/>
  <c r="H906" i="5"/>
  <c r="I901" i="5"/>
  <c r="I899" i="5"/>
  <c r="R903" i="5"/>
  <c r="H903" i="5"/>
  <c r="I906" i="5"/>
  <c r="D37" i="4"/>
  <c r="D61" i="4"/>
  <c r="D43" i="4"/>
  <c r="G49" i="4"/>
  <c r="D31" i="4"/>
  <c r="D68" i="4"/>
  <c r="B35" i="4"/>
  <c r="A23" i="6" s="1"/>
  <c r="G55" i="4"/>
  <c r="G68" i="4"/>
  <c r="R838" i="5"/>
  <c r="R289" i="5"/>
  <c r="R412" i="5"/>
  <c r="R349" i="5"/>
  <c r="R127" i="5"/>
  <c r="R370" i="5"/>
  <c r="R249" i="5"/>
  <c r="B46" i="4"/>
  <c r="A32" i="6" s="1"/>
  <c r="B59" i="4"/>
  <c r="A43" i="6" s="1"/>
  <c r="B56" i="4"/>
  <c r="A40" i="6" s="1"/>
  <c r="B45" i="4"/>
  <c r="A31" i="6" s="1"/>
  <c r="C37" i="6"/>
  <c r="D37" i="6"/>
  <c r="K63" i="6"/>
  <c r="C21" i="6"/>
  <c r="C16" i="6"/>
  <c r="D16" i="6"/>
  <c r="J2288" i="5"/>
  <c r="G1640" i="5"/>
  <c r="B63" i="4"/>
  <c r="A46" i="6" s="1"/>
  <c r="F42" i="6"/>
  <c r="H42" i="6" s="1"/>
  <c r="H1716" i="5"/>
  <c r="F1356" i="5"/>
  <c r="I1379" i="5"/>
  <c r="G1957" i="5"/>
  <c r="G1572" i="5"/>
  <c r="F2288" i="5"/>
  <c r="R2288" i="5"/>
  <c r="F1640" i="5"/>
  <c r="X569" i="5"/>
  <c r="B51" i="4"/>
  <c r="A36" i="6" s="1"/>
  <c r="B52" i="4"/>
  <c r="A37" i="6" s="1"/>
  <c r="H27" i="6"/>
  <c r="C27" i="6" s="1"/>
  <c r="F47" i="6"/>
  <c r="H47" i="6" s="1"/>
  <c r="C47" i="6" s="1"/>
  <c r="F40" i="6"/>
  <c r="H40" i="6" s="1"/>
  <c r="D40" i="6" s="1"/>
  <c r="R1640" i="5"/>
  <c r="E1640" i="5"/>
  <c r="X1640" i="5" s="1"/>
  <c r="F32" i="6"/>
  <c r="H32" i="6" s="1"/>
  <c r="H2288" i="5"/>
  <c r="X821" i="5"/>
  <c r="G2497" i="5"/>
  <c r="E2074" i="5"/>
  <c r="X2074" i="5" s="1"/>
  <c r="J2002" i="5"/>
  <c r="F2222" i="5"/>
  <c r="E2382" i="5"/>
  <c r="X2382" i="5" s="1"/>
  <c r="I2257" i="5"/>
  <c r="H2470" i="5"/>
  <c r="E1774" i="5"/>
  <c r="X1774" i="5" s="1"/>
  <c r="E2235" i="5"/>
  <c r="X2235" i="5" s="1"/>
  <c r="J1741" i="5"/>
  <c r="G2268" i="5"/>
  <c r="E2497" i="5"/>
  <c r="X2497" i="5" s="1"/>
  <c r="E2389" i="5"/>
  <c r="X2389" i="5" s="1"/>
  <c r="I2382" i="5"/>
  <c r="H2074" i="5"/>
  <c r="G2009" i="5"/>
  <c r="E2002" i="5"/>
  <c r="X2002" i="5" s="1"/>
  <c r="J2382" i="5"/>
  <c r="E984" i="5"/>
  <c r="X984" i="5" s="1"/>
  <c r="E1439" i="5"/>
  <c r="X1439" i="5" s="1"/>
  <c r="R2291" i="5"/>
  <c r="H945" i="5"/>
  <c r="X191" i="5"/>
  <c r="X744" i="5"/>
  <c r="E1011" i="5"/>
  <c r="X1011" i="5" s="1"/>
  <c r="F26" i="6"/>
  <c r="AB2363" i="5"/>
  <c r="AB2353" i="5"/>
  <c r="AB1897" i="5"/>
  <c r="AB1869" i="5"/>
  <c r="AB1813" i="5"/>
  <c r="R364" i="5"/>
  <c r="X66" i="5"/>
  <c r="R417" i="5"/>
  <c r="G18" i="6"/>
  <c r="H18" i="6" s="1"/>
  <c r="AB2348" i="5"/>
  <c r="AB2249" i="5"/>
  <c r="T2225" i="5"/>
  <c r="AB2066" i="5"/>
  <c r="T1864" i="5"/>
  <c r="F22" i="6"/>
  <c r="H22" i="6" s="1"/>
  <c r="AB2498" i="5"/>
  <c r="AB2356" i="5"/>
  <c r="T2314" i="5"/>
  <c r="AB2298" i="5"/>
  <c r="AB2288" i="5"/>
  <c r="AB2236" i="5"/>
  <c r="AB1975" i="5"/>
  <c r="AB1931" i="5"/>
  <c r="T1917" i="5"/>
  <c r="AB1900" i="5"/>
  <c r="T1767" i="5"/>
  <c r="AB1767" i="5"/>
  <c r="AB988" i="5"/>
  <c r="T988" i="5"/>
  <c r="T913" i="5"/>
  <c r="AB913" i="5"/>
  <c r="AB1543" i="5"/>
  <c r="AB1420" i="5"/>
  <c r="S1205" i="5"/>
  <c r="T1205" i="5"/>
  <c r="T1049" i="5"/>
  <c r="AB1049" i="5"/>
  <c r="T885" i="5"/>
  <c r="AB885" i="5"/>
  <c r="T1612" i="5"/>
  <c r="AB1292" i="5"/>
  <c r="AB1279" i="5"/>
  <c r="AB1164" i="5"/>
  <c r="T1164" i="5"/>
  <c r="AB1075" i="5"/>
  <c r="T1075" i="5"/>
  <c r="T1067" i="5"/>
  <c r="AB1067" i="5"/>
  <c r="T1125" i="5"/>
  <c r="T1106" i="5"/>
  <c r="T1083" i="5"/>
  <c r="AB1041" i="5"/>
  <c r="T1038" i="5"/>
  <c r="AB893" i="5"/>
  <c r="AB840" i="5"/>
  <c r="T581" i="5"/>
  <c r="AB581" i="5"/>
  <c r="AB729" i="5"/>
  <c r="V774" i="5"/>
  <c r="AB774" i="5"/>
  <c r="AB1046" i="5"/>
  <c r="AB715" i="5"/>
  <c r="T715" i="5"/>
  <c r="V1864" i="5"/>
  <c r="V1195" i="5"/>
  <c r="AB426" i="5"/>
  <c r="AB403" i="5"/>
  <c r="AB399" i="5"/>
  <c r="AB125" i="5"/>
  <c r="T113" i="5"/>
  <c r="AB109" i="5"/>
  <c r="X652" i="5"/>
  <c r="AB415" i="5"/>
  <c r="AB387" i="5"/>
  <c r="T117" i="5"/>
  <c r="AB391" i="5"/>
  <c r="AB300" i="5"/>
  <c r="AB296" i="5"/>
  <c r="AB141" i="5"/>
  <c r="AB135" i="5"/>
  <c r="T109" i="5"/>
  <c r="B44" i="4"/>
  <c r="A30" i="6" s="1"/>
  <c r="A17" i="6"/>
  <c r="A25" i="6"/>
  <c r="B33" i="4"/>
  <c r="A21" i="6" s="1"/>
  <c r="B47" i="4"/>
  <c r="A33" i="6" s="1"/>
  <c r="B62" i="4"/>
  <c r="A45" i="6" s="1"/>
  <c r="B53" i="4"/>
  <c r="A38" i="6" s="1"/>
  <c r="X274" i="5"/>
  <c r="X538" i="5"/>
  <c r="X1014" i="5"/>
  <c r="C30" i="6"/>
  <c r="D30" i="6"/>
  <c r="E1674" i="5"/>
  <c r="X1674" i="5" s="1"/>
  <c r="F1674" i="5"/>
  <c r="H1674" i="5"/>
  <c r="G1674" i="5"/>
  <c r="F48" i="6"/>
  <c r="H48" i="6" s="1"/>
  <c r="F50" i="6"/>
  <c r="K62" i="6"/>
  <c r="C40" i="6"/>
  <c r="R835" i="5"/>
  <c r="I1674" i="5"/>
  <c r="X753" i="5"/>
  <c r="H942" i="5"/>
  <c r="E942" i="5"/>
  <c r="X942" i="5" s="1"/>
  <c r="I942" i="5"/>
  <c r="J942" i="5"/>
  <c r="J1063" i="5"/>
  <c r="E1063" i="5"/>
  <c r="X1063" i="5" s="1"/>
  <c r="R1063" i="5"/>
  <c r="H1063" i="5"/>
  <c r="R1127" i="5"/>
  <c r="E1127" i="5"/>
  <c r="X1127" i="5" s="1"/>
  <c r="H1127" i="5"/>
  <c r="E1987" i="5"/>
  <c r="X1987" i="5" s="1"/>
  <c r="F1987" i="5"/>
  <c r="G1987" i="5"/>
  <c r="I1987" i="5"/>
  <c r="I2418" i="5"/>
  <c r="H2418" i="5"/>
  <c r="R2418" i="5"/>
  <c r="G2354" i="5"/>
  <c r="J1428" i="5"/>
  <c r="R1428" i="5"/>
  <c r="E1428" i="5"/>
  <c r="X1428" i="5" s="1"/>
  <c r="F1428" i="5"/>
  <c r="G1428" i="5"/>
  <c r="R1835" i="5"/>
  <c r="R1342" i="5"/>
  <c r="F43" i="6"/>
  <c r="H43" i="6" s="1"/>
  <c r="G1342" i="5"/>
  <c r="C20" i="6"/>
  <c r="J1672" i="5"/>
  <c r="R2132" i="5"/>
  <c r="R1674" i="5"/>
  <c r="R1737" i="5"/>
  <c r="E1737" i="5"/>
  <c r="X1737" i="5" s="1"/>
  <c r="G1737" i="5"/>
  <c r="F1737" i="5"/>
  <c r="J1737" i="5"/>
  <c r="H1809" i="5"/>
  <c r="I1809" i="5"/>
  <c r="J1809" i="5"/>
  <c r="F1809" i="5"/>
  <c r="J1362" i="5"/>
  <c r="I1362" i="5"/>
  <c r="E1362" i="5"/>
  <c r="X1362" i="5" s="1"/>
  <c r="F2147" i="5"/>
  <c r="H2147" i="5"/>
  <c r="I2147" i="5"/>
  <c r="J2147" i="5"/>
  <c r="E2402" i="5"/>
  <c r="X2402" i="5" s="1"/>
  <c r="H2402" i="5"/>
  <c r="F2402" i="5"/>
  <c r="I2402" i="5"/>
  <c r="R561" i="5"/>
  <c r="X561" i="5"/>
  <c r="E1560" i="5"/>
  <c r="X1560" i="5" s="1"/>
  <c r="H1560" i="5"/>
  <c r="G1560" i="5"/>
  <c r="F987" i="5"/>
  <c r="E987" i="5"/>
  <c r="X987" i="5" s="1"/>
  <c r="I987" i="5"/>
  <c r="R987" i="5"/>
  <c r="G987" i="5"/>
  <c r="G1790" i="5"/>
  <c r="J1790" i="5"/>
  <c r="F1790" i="5"/>
  <c r="E1790" i="5"/>
  <c r="X1790" i="5" s="1"/>
  <c r="H1790" i="5"/>
  <c r="D27" i="6"/>
  <c r="B65" i="4"/>
  <c r="A48" i="6" s="1"/>
  <c r="H1356" i="5"/>
  <c r="E1572" i="5"/>
  <c r="X1572" i="5" s="1"/>
  <c r="X842" i="5"/>
  <c r="C66" i="6"/>
  <c r="R821" i="5"/>
  <c r="F35" i="6"/>
  <c r="H35" i="6" s="1"/>
  <c r="H25" i="6"/>
  <c r="F45" i="6"/>
  <c r="H45" i="6" s="1"/>
  <c r="R1672" i="5"/>
  <c r="R773" i="5"/>
  <c r="I990" i="5"/>
  <c r="J990" i="5"/>
  <c r="H990" i="5"/>
  <c r="F990" i="5"/>
  <c r="R634" i="5"/>
  <c r="X634" i="5"/>
  <c r="R683" i="5"/>
  <c r="R19" i="5"/>
  <c r="R39" i="5"/>
  <c r="X39" i="5"/>
  <c r="X57" i="5"/>
  <c r="R57" i="5"/>
  <c r="R577" i="5"/>
  <c r="X577" i="5"/>
  <c r="G2094" i="5"/>
  <c r="F2094" i="5"/>
  <c r="H2094" i="5"/>
  <c r="J2094" i="5"/>
  <c r="I2094" i="5"/>
  <c r="I1356" i="5"/>
  <c r="R1356" i="5"/>
  <c r="D47" i="6"/>
  <c r="H1342" i="5"/>
  <c r="F38" i="6"/>
  <c r="H38" i="6" s="1"/>
  <c r="R1423" i="5"/>
  <c r="E1423" i="5"/>
  <c r="X1423" i="5" s="1"/>
  <c r="J1423" i="5"/>
  <c r="F1423" i="5"/>
  <c r="G1423" i="5"/>
  <c r="J1340" i="5"/>
  <c r="R1340" i="5"/>
  <c r="I1340" i="5"/>
  <c r="F1340" i="5"/>
  <c r="G1340" i="5"/>
  <c r="I1624" i="5"/>
  <c r="R1624" i="5"/>
  <c r="H1624" i="5"/>
  <c r="E1624" i="5"/>
  <c r="X1624" i="5" s="1"/>
  <c r="X833" i="5"/>
  <c r="E1804" i="5"/>
  <c r="X1804" i="5" s="1"/>
  <c r="F1804" i="5"/>
  <c r="I1804" i="5"/>
  <c r="G1804" i="5"/>
  <c r="R623" i="5"/>
  <c r="R1283" i="5"/>
  <c r="E1283" i="5"/>
  <c r="X1283" i="5" s="1"/>
  <c r="H1932" i="5"/>
  <c r="G1932" i="5"/>
  <c r="F1932" i="5"/>
  <c r="I1932" i="5"/>
  <c r="R1932" i="5"/>
  <c r="J1265" i="5"/>
  <c r="G1265" i="5"/>
  <c r="I1265" i="5"/>
  <c r="E1265" i="5"/>
  <c r="X1265" i="5" s="1"/>
  <c r="R643" i="5"/>
  <c r="X582" i="5"/>
  <c r="X865" i="5"/>
  <c r="R865" i="5"/>
  <c r="E1937" i="5"/>
  <c r="X1937" i="5" s="1"/>
  <c r="I1937" i="5"/>
  <c r="J1937" i="5"/>
  <c r="F1937" i="5"/>
  <c r="G1937" i="5"/>
  <c r="R1937" i="5"/>
  <c r="I1013" i="5"/>
  <c r="R1013" i="5"/>
  <c r="G1013" i="5"/>
  <c r="E1013" i="5"/>
  <c r="X1013" i="5" s="1"/>
  <c r="J1013" i="5"/>
  <c r="F1013" i="5"/>
  <c r="H1013" i="5"/>
  <c r="F1990" i="5"/>
  <c r="I1990" i="5"/>
  <c r="G1990" i="5"/>
  <c r="J1990" i="5"/>
  <c r="R1990" i="5"/>
  <c r="E1990" i="5"/>
  <c r="X1990" i="5" s="1"/>
  <c r="H1990" i="5"/>
  <c r="E2324" i="5"/>
  <c r="X2324" i="5" s="1"/>
  <c r="I2324" i="5"/>
  <c r="G2324" i="5"/>
  <c r="F2324" i="5"/>
  <c r="J2324" i="5"/>
  <c r="H2324" i="5"/>
  <c r="F1759" i="5"/>
  <c r="R1759" i="5"/>
  <c r="J1759" i="5"/>
  <c r="H1759" i="5"/>
  <c r="I1759" i="5"/>
  <c r="X835" i="5"/>
  <c r="G2187" i="5"/>
  <c r="I2187" i="5"/>
  <c r="F2187" i="5"/>
  <c r="E2187" i="5"/>
  <c r="X2187" i="5" s="1"/>
  <c r="G1835" i="5"/>
  <c r="F1342" i="5"/>
  <c r="D21" i="6"/>
  <c r="H1595" i="5"/>
  <c r="I1595" i="5"/>
  <c r="F1595" i="5"/>
  <c r="R1595" i="5"/>
  <c r="G1595" i="5"/>
  <c r="H1641" i="5"/>
  <c r="J1641" i="5"/>
  <c r="R1641" i="5"/>
  <c r="G1641" i="5"/>
  <c r="H1138" i="5"/>
  <c r="J1138" i="5"/>
  <c r="R1138" i="5"/>
  <c r="F1138" i="5"/>
  <c r="G1138" i="5"/>
  <c r="R563" i="5"/>
  <c r="J1724" i="5"/>
  <c r="F1724" i="5"/>
  <c r="I1724" i="5"/>
  <c r="E1724" i="5"/>
  <c r="X1724" i="5" s="1"/>
  <c r="G1724" i="5"/>
  <c r="I2132" i="5"/>
  <c r="H2132" i="5"/>
  <c r="E2132" i="5"/>
  <c r="X2132" i="5" s="1"/>
  <c r="F2132" i="5"/>
  <c r="G2132" i="5"/>
  <c r="X746" i="5"/>
  <c r="G1356" i="5"/>
  <c r="E1716" i="5"/>
  <c r="X1716" i="5" s="1"/>
  <c r="J1379" i="5"/>
  <c r="H1572" i="5"/>
  <c r="H1640" i="5"/>
  <c r="F1835" i="5"/>
  <c r="J1342" i="5"/>
  <c r="B64" i="4"/>
  <c r="A47" i="6" s="1"/>
  <c r="R2187" i="5"/>
  <c r="R1896" i="5"/>
  <c r="I1896" i="5"/>
  <c r="J1896" i="5"/>
  <c r="E1896" i="5"/>
  <c r="X1896" i="5" s="1"/>
  <c r="H2414" i="5"/>
  <c r="I2414" i="5"/>
  <c r="E2414" i="5"/>
  <c r="X2414" i="5" s="1"/>
  <c r="R843" i="5"/>
  <c r="X843" i="5"/>
  <c r="F1583" i="5"/>
  <c r="E1583" i="5"/>
  <c r="X1583" i="5" s="1"/>
  <c r="G1583" i="5"/>
  <c r="R1583" i="5"/>
  <c r="X326" i="5"/>
  <c r="X317" i="5"/>
  <c r="R317" i="5"/>
  <c r="H2167" i="5"/>
  <c r="E2167" i="5"/>
  <c r="X2167" i="5" s="1"/>
  <c r="J2167" i="5"/>
  <c r="I2167" i="5"/>
  <c r="G2167" i="5"/>
  <c r="B32" i="4"/>
  <c r="A20" i="6" s="1"/>
  <c r="H2354" i="5"/>
  <c r="R2354" i="5"/>
  <c r="F2354" i="5"/>
  <c r="J2354" i="5"/>
  <c r="G1672" i="5"/>
  <c r="E1672" i="5"/>
  <c r="X1672" i="5" s="1"/>
  <c r="H1672" i="5"/>
  <c r="F1672" i="5"/>
  <c r="E1356" i="5"/>
  <c r="X1356" i="5" s="1"/>
  <c r="I1835" i="5"/>
  <c r="A27" i="6"/>
  <c r="F33" i="6"/>
  <c r="H33" i="6" s="1"/>
  <c r="H28" i="6"/>
  <c r="J2187" i="5"/>
  <c r="I2354" i="5"/>
  <c r="E1759" i="5"/>
  <c r="X1759" i="5" s="1"/>
  <c r="G1063" i="5"/>
  <c r="G1127" i="5"/>
  <c r="G2418" i="5"/>
  <c r="G1665" i="5"/>
  <c r="G971" i="5"/>
  <c r="G1246" i="5"/>
  <c r="G1411" i="5"/>
  <c r="G1079" i="5"/>
  <c r="G2492" i="5"/>
  <c r="G1544" i="5"/>
  <c r="J2201" i="5"/>
  <c r="I2201" i="5"/>
  <c r="H2201" i="5"/>
  <c r="F2201" i="5"/>
  <c r="T2423" i="5"/>
  <c r="AB2423" i="5"/>
  <c r="T2407" i="5"/>
  <c r="AB2407" i="5"/>
  <c r="T2197" i="5"/>
  <c r="AB2197" i="5"/>
  <c r="T2096" i="5"/>
  <c r="AB2096" i="5"/>
  <c r="T2049" i="5"/>
  <c r="AB2049" i="5"/>
  <c r="S2049" i="5"/>
  <c r="T2017" i="5"/>
  <c r="AB2017" i="5"/>
  <c r="S2017" i="5"/>
  <c r="T1971" i="5"/>
  <c r="AB1971" i="5"/>
  <c r="T1956" i="5"/>
  <c r="AB1956" i="5"/>
  <c r="AB1832" i="5"/>
  <c r="T1832" i="5"/>
  <c r="T1651" i="5"/>
  <c r="AB1651" i="5"/>
  <c r="T1510" i="5"/>
  <c r="AB1510" i="5"/>
  <c r="T1494" i="5"/>
  <c r="AB1494" i="5"/>
  <c r="V2297" i="5"/>
  <c r="AB2297" i="5"/>
  <c r="F2282" i="5"/>
  <c r="E2282" i="5"/>
  <c r="X2282" i="5" s="1"/>
  <c r="H2282" i="5"/>
  <c r="J2282" i="5"/>
  <c r="G2282" i="5"/>
  <c r="R2282" i="5"/>
  <c r="I2262" i="5"/>
  <c r="H2262" i="5"/>
  <c r="J2262" i="5"/>
  <c r="R2262" i="5"/>
  <c r="G2262" i="5"/>
  <c r="F2262" i="5"/>
  <c r="E2262" i="5"/>
  <c r="X2262" i="5" s="1"/>
  <c r="V789" i="5"/>
  <c r="R781" i="5"/>
  <c r="X781" i="5"/>
  <c r="V769" i="5"/>
  <c r="V748" i="5"/>
  <c r="X740" i="5"/>
  <c r="R740" i="5"/>
  <c r="AB704" i="5"/>
  <c r="V667" i="5"/>
  <c r="AB659" i="5"/>
  <c r="V659" i="5"/>
  <c r="AB638" i="5"/>
  <c r="V638" i="5"/>
  <c r="V617" i="5"/>
  <c r="AB617" i="5"/>
  <c r="I2228" i="5"/>
  <c r="R2228" i="5"/>
  <c r="G2228" i="5"/>
  <c r="F2228" i="5"/>
  <c r="H2228" i="5"/>
  <c r="R2129" i="5"/>
  <c r="I2129" i="5"/>
  <c r="G2129" i="5"/>
  <c r="F2129" i="5"/>
  <c r="H2129" i="5"/>
  <c r="R2284" i="5"/>
  <c r="G2284" i="5"/>
  <c r="J2284" i="5"/>
  <c r="F2284" i="5"/>
  <c r="E2284" i="5"/>
  <c r="X2284" i="5" s="1"/>
  <c r="H2284" i="5"/>
  <c r="R764" i="5"/>
  <c r="X764" i="5"/>
  <c r="J1675" i="5"/>
  <c r="H1675" i="5"/>
  <c r="I1675" i="5"/>
  <c r="F1675" i="5"/>
  <c r="G1675" i="5"/>
  <c r="F1765" i="5"/>
  <c r="E1765" i="5"/>
  <c r="X1765" i="5" s="1"/>
  <c r="I1765" i="5"/>
  <c r="H1665" i="5"/>
  <c r="F971" i="5"/>
  <c r="R1765" i="5"/>
  <c r="E2129" i="5"/>
  <c r="X2129" i="5" s="1"/>
  <c r="E2315" i="5"/>
  <c r="X2315" i="5" s="1"/>
  <c r="J2315" i="5"/>
  <c r="G2315" i="5"/>
  <c r="E2227" i="5"/>
  <c r="X2227" i="5" s="1"/>
  <c r="H2227" i="5"/>
  <c r="G2227" i="5"/>
  <c r="J2227" i="5"/>
  <c r="I2227" i="5"/>
  <c r="E2063" i="5"/>
  <c r="X2063" i="5" s="1"/>
  <c r="H2063" i="5"/>
  <c r="I2063" i="5"/>
  <c r="F2063" i="5"/>
  <c r="R2063" i="5"/>
  <c r="E2048" i="5"/>
  <c r="X2048" i="5" s="1"/>
  <c r="I2284" i="5"/>
  <c r="G2371" i="5"/>
  <c r="E2371" i="5"/>
  <c r="X2371" i="5" s="1"/>
  <c r="H2371" i="5"/>
  <c r="I2371" i="5"/>
  <c r="F2371" i="5"/>
  <c r="R2371" i="5"/>
  <c r="G1498" i="5"/>
  <c r="E1498" i="5"/>
  <c r="X1498" i="5" s="1"/>
  <c r="I1498" i="5"/>
  <c r="J1498" i="5"/>
  <c r="F1498" i="5"/>
  <c r="F1643" i="5"/>
  <c r="G1643" i="5"/>
  <c r="R1643" i="5"/>
  <c r="H1643" i="5"/>
  <c r="G2121" i="5"/>
  <c r="F2121" i="5"/>
  <c r="R2121" i="5"/>
  <c r="I2121" i="5"/>
  <c r="J2121" i="5"/>
  <c r="E2121" i="5"/>
  <c r="X2121" i="5" s="1"/>
  <c r="F2195" i="5"/>
  <c r="J2195" i="5"/>
  <c r="G2195" i="5"/>
  <c r="R2195" i="5"/>
  <c r="H2195" i="5"/>
  <c r="I2195" i="5"/>
  <c r="E2195" i="5"/>
  <c r="X2195" i="5" s="1"/>
  <c r="J1246" i="5"/>
  <c r="R1665" i="5"/>
  <c r="R971" i="5"/>
  <c r="I2048" i="5"/>
  <c r="H1765" i="5"/>
  <c r="J1765" i="5"/>
  <c r="J1513" i="5"/>
  <c r="E1513" i="5"/>
  <c r="X1513" i="5" s="1"/>
  <c r="F1513" i="5"/>
  <c r="X761" i="5"/>
  <c r="H1246" i="5"/>
  <c r="G2048" i="5"/>
  <c r="I1787" i="5"/>
  <c r="R64" i="5"/>
  <c r="X704" i="5"/>
  <c r="H2490" i="5"/>
  <c r="F2490" i="5"/>
  <c r="I2490" i="5"/>
  <c r="R2490" i="5"/>
  <c r="E2490" i="5"/>
  <c r="X2490" i="5" s="1"/>
  <c r="E1675" i="5"/>
  <c r="X1675" i="5" s="1"/>
  <c r="J2228" i="5"/>
  <c r="R895" i="5"/>
  <c r="G1297" i="5"/>
  <c r="E1297" i="5"/>
  <c r="X1297" i="5" s="1"/>
  <c r="F1297" i="5"/>
  <c r="R1297" i="5"/>
  <c r="I1297" i="5"/>
  <c r="J1297" i="5"/>
  <c r="J1889" i="5"/>
  <c r="R1889" i="5"/>
  <c r="H918" i="5"/>
  <c r="I918" i="5"/>
  <c r="J918" i="5"/>
  <c r="X81" i="5"/>
  <c r="I1974" i="5"/>
  <c r="R2242" i="5"/>
  <c r="R2292" i="5"/>
  <c r="J1886" i="5"/>
  <c r="J1974" i="5"/>
  <c r="R684" i="5"/>
  <c r="J2300" i="5"/>
  <c r="I984" i="5"/>
  <c r="H2222" i="5"/>
  <c r="H1401" i="5"/>
  <c r="J1736" i="5"/>
  <c r="G2382" i="5"/>
  <c r="G1290" i="5"/>
  <c r="E1290" i="5"/>
  <c r="X1290" i="5" s="1"/>
  <c r="I2164" i="5"/>
  <c r="J2164" i="5"/>
  <c r="E2164" i="5"/>
  <c r="X2164" i="5" s="1"/>
  <c r="R341" i="5"/>
  <c r="X341" i="5"/>
  <c r="R205" i="5"/>
  <c r="H1755" i="5"/>
  <c r="E1755" i="5"/>
  <c r="X1755" i="5" s="1"/>
  <c r="I1755" i="5"/>
  <c r="F1755" i="5"/>
  <c r="E1974" i="5"/>
  <c r="X1974" i="5" s="1"/>
  <c r="G1974" i="5"/>
  <c r="G2283" i="5"/>
  <c r="I2074" i="5"/>
  <c r="G2029" i="5"/>
  <c r="J1439" i="5"/>
  <c r="H1970" i="5"/>
  <c r="J2493" i="5"/>
  <c r="G1736" i="5"/>
  <c r="G2493" i="5"/>
  <c r="F2382" i="5"/>
  <c r="E2303" i="5"/>
  <c r="X2303" i="5" s="1"/>
  <c r="H2031" i="5"/>
  <c r="E1736" i="5"/>
  <c r="X1736" i="5" s="1"/>
  <c r="I2303" i="5"/>
  <c r="J1785" i="5"/>
  <c r="G1346" i="5"/>
  <c r="F1700" i="5"/>
  <c r="J1700" i="5"/>
  <c r="R406" i="5"/>
  <c r="E1277" i="5"/>
  <c r="X1277" i="5" s="1"/>
  <c r="G1277" i="5"/>
  <c r="F1277" i="5"/>
  <c r="R1430" i="5"/>
  <c r="E1430" i="5"/>
  <c r="X1430" i="5" s="1"/>
  <c r="R788" i="5"/>
  <c r="X788" i="5"/>
  <c r="I1856" i="5"/>
  <c r="E1970" i="5"/>
  <c r="X1970" i="5" s="1"/>
  <c r="I2293" i="5"/>
  <c r="F2031" i="5"/>
  <c r="F1748" i="5"/>
  <c r="E2242" i="5"/>
  <c r="X2242" i="5" s="1"/>
  <c r="R1569" i="5"/>
  <c r="G1569" i="5"/>
  <c r="E1407" i="5"/>
  <c r="X1407" i="5" s="1"/>
  <c r="G1407" i="5"/>
  <c r="F1407" i="5"/>
  <c r="I1407" i="5"/>
  <c r="R1407" i="5"/>
  <c r="X488" i="5"/>
  <c r="R488" i="5"/>
  <c r="F1769" i="5"/>
  <c r="X371" i="5"/>
  <c r="R500" i="5"/>
  <c r="R104" i="5"/>
  <c r="T2369" i="5"/>
  <c r="AB2369" i="5"/>
  <c r="T2084" i="5"/>
  <c r="AB2084" i="5"/>
  <c r="R163" i="5"/>
  <c r="X625" i="5"/>
  <c r="R625" i="5"/>
  <c r="T2073" i="5"/>
  <c r="AB2073" i="5"/>
  <c r="T1978" i="5"/>
  <c r="AB1978" i="5"/>
  <c r="R469" i="5"/>
  <c r="T2340" i="5"/>
  <c r="AB2340" i="5"/>
  <c r="T2025" i="5"/>
  <c r="AB2025" i="5"/>
  <c r="X580" i="5"/>
  <c r="I996" i="5"/>
  <c r="G996" i="5"/>
  <c r="R996" i="5"/>
  <c r="H996" i="5"/>
  <c r="X552" i="5"/>
  <c r="R487" i="5"/>
  <c r="T2092" i="5"/>
  <c r="AB2092" i="5"/>
  <c r="T1773" i="5"/>
  <c r="AB1773" i="5"/>
  <c r="T2388" i="5"/>
  <c r="AB2388" i="5"/>
  <c r="T1903" i="5"/>
  <c r="AB1903" i="5"/>
  <c r="R26" i="5"/>
  <c r="T1861" i="5"/>
  <c r="AB1861" i="5"/>
  <c r="T1285" i="5"/>
  <c r="AB1285" i="5"/>
  <c r="T1410" i="5"/>
  <c r="AB1410" i="5"/>
  <c r="T1353" i="5"/>
  <c r="AB1353" i="5"/>
  <c r="AB1078" i="5"/>
  <c r="AB812" i="5"/>
  <c r="T1086" i="5"/>
  <c r="AB1086" i="5"/>
  <c r="T977" i="5"/>
  <c r="AB977" i="5"/>
  <c r="AB1218" i="5"/>
  <c r="AB1193" i="5"/>
  <c r="T1171" i="5"/>
  <c r="AB1171" i="5"/>
  <c r="AB734" i="5"/>
  <c r="AB588" i="5"/>
  <c r="T1156" i="5"/>
  <c r="AB1156" i="5"/>
  <c r="T1109" i="5"/>
  <c r="AB1109" i="5"/>
  <c r="AB723" i="5"/>
  <c r="T598" i="5"/>
  <c r="AB598" i="5"/>
  <c r="AB577" i="5"/>
  <c r="V1704" i="5"/>
  <c r="V1673" i="5"/>
  <c r="V2435" i="5"/>
  <c r="G2260" i="5"/>
  <c r="H1139" i="5"/>
  <c r="E1139" i="5"/>
  <c r="X1139" i="5" s="1"/>
  <c r="V2160" i="5"/>
  <c r="V2413" i="5"/>
  <c r="X2383" i="5"/>
  <c r="X2088" i="5"/>
  <c r="G2108" i="5"/>
  <c r="X1554" i="5"/>
  <c r="V1141" i="5"/>
  <c r="X887" i="5"/>
  <c r="X712" i="5"/>
  <c r="B37" i="4"/>
  <c r="A24" i="6" s="1"/>
  <c r="V550" i="5"/>
  <c r="AB304" i="5"/>
  <c r="X126" i="5"/>
  <c r="X108" i="5"/>
  <c r="X204" i="5"/>
  <c r="AB407" i="5"/>
  <c r="V240" i="5"/>
  <c r="X216" i="5"/>
  <c r="AB318" i="5"/>
  <c r="T282" i="5"/>
  <c r="AB282" i="5"/>
  <c r="G65" i="6" s="1"/>
  <c r="AB530" i="5"/>
  <c r="T121" i="5"/>
  <c r="AB121" i="5"/>
  <c r="V28" i="5"/>
  <c r="X170" i="5"/>
  <c r="AB423" i="5"/>
  <c r="T318" i="5"/>
  <c r="T304" i="5"/>
  <c r="AB163" i="5"/>
  <c r="AB322" i="5"/>
  <c r="X271" i="5"/>
  <c r="X264" i="5"/>
  <c r="AB381" i="5"/>
  <c r="T905" i="5"/>
  <c r="T901" i="5"/>
  <c r="S897" i="5"/>
  <c r="T33" i="5"/>
  <c r="T96" i="5"/>
  <c r="T172" i="5"/>
  <c r="T226" i="5"/>
  <c r="T294" i="5"/>
  <c r="T359" i="5"/>
  <c r="T418" i="5"/>
  <c r="T460" i="5"/>
  <c r="T605" i="5"/>
  <c r="T655" i="5"/>
  <c r="T735" i="5"/>
  <c r="T810" i="5"/>
  <c r="T17" i="5"/>
  <c r="T69" i="5"/>
  <c r="T143" i="5"/>
  <c r="T212" i="5"/>
  <c r="T250" i="5"/>
  <c r="T311" i="5"/>
  <c r="T360" i="5"/>
  <c r="T396" i="5"/>
  <c r="T446" i="5"/>
  <c r="T606" i="5"/>
  <c r="T676" i="5"/>
  <c r="T751" i="5"/>
  <c r="T38" i="5"/>
  <c r="T98" i="5"/>
  <c r="T148" i="5"/>
  <c r="T213" i="5"/>
  <c r="T263" i="5"/>
  <c r="T312" i="5"/>
  <c r="T365" i="5"/>
  <c r="T405" i="5"/>
  <c r="T443" i="5"/>
  <c r="T594" i="5"/>
  <c r="T645" i="5"/>
  <c r="T681" i="5"/>
  <c r="T741" i="5"/>
  <c r="T804" i="5"/>
  <c r="T864" i="5"/>
  <c r="T29" i="5"/>
  <c r="T91" i="5"/>
  <c r="T162" i="5"/>
  <c r="T199" i="5"/>
  <c r="T256" i="5"/>
  <c r="T301" i="5"/>
  <c r="T362" i="5"/>
  <c r="T398" i="5"/>
  <c r="T452" i="5"/>
  <c r="T604" i="5"/>
  <c r="S905" i="5"/>
  <c r="T900" i="5"/>
  <c r="T897" i="5"/>
  <c r="T37" i="5"/>
  <c r="T100" i="5"/>
  <c r="T176" i="5"/>
  <c r="T234" i="5"/>
  <c r="T298" i="5"/>
  <c r="T371" i="5"/>
  <c r="T422" i="5"/>
  <c r="T479" i="5"/>
  <c r="T612" i="5"/>
  <c r="T659" i="5"/>
  <c r="T761" i="5"/>
  <c r="T819" i="5"/>
  <c r="T24" i="5"/>
  <c r="T73" i="5"/>
  <c r="T147" i="5"/>
  <c r="T216" i="5"/>
  <c r="T254" i="5"/>
  <c r="T332" i="5"/>
  <c r="T364" i="5"/>
  <c r="T404" i="5"/>
  <c r="T450" i="5"/>
  <c r="T609" i="5"/>
  <c r="T680" i="5"/>
  <c r="T7" i="5"/>
  <c r="T42" i="5"/>
  <c r="T102" i="5"/>
  <c r="T157" i="5"/>
  <c r="T225" i="5"/>
  <c r="T266" i="5"/>
  <c r="T333" i="5"/>
  <c r="T369" i="5"/>
  <c r="T410" i="5"/>
  <c r="T447" i="5"/>
  <c r="T603" i="5"/>
  <c r="T649" i="5"/>
  <c r="T685" i="5"/>
  <c r="T752" i="5"/>
  <c r="T808" i="5"/>
  <c r="T872" i="5"/>
  <c r="T32" i="5"/>
  <c r="T95" i="5"/>
  <c r="T171" i="5"/>
  <c r="T214" i="5"/>
  <c r="T264" i="5"/>
  <c r="T309" i="5"/>
  <c r="T366" i="5"/>
  <c r="T909" i="5"/>
  <c r="S904" i="5"/>
  <c r="T902" i="5"/>
  <c r="S894" i="5"/>
  <c r="T40" i="5"/>
  <c r="T104" i="5"/>
  <c r="T180" i="5"/>
  <c r="T241" i="5"/>
  <c r="T331" i="5"/>
  <c r="T374" i="5"/>
  <c r="T425" i="5"/>
  <c r="T523" i="5"/>
  <c r="T628" i="5"/>
  <c r="T663" i="5"/>
  <c r="T765" i="5"/>
  <c r="T823" i="5"/>
  <c r="T27" i="5"/>
  <c r="T77" i="5"/>
  <c r="T160" i="5"/>
  <c r="T224" i="5"/>
  <c r="T258" i="5"/>
  <c r="T336" i="5"/>
  <c r="T368" i="5"/>
  <c r="T412" i="5"/>
  <c r="T454" i="5"/>
  <c r="T648" i="5"/>
  <c r="T684" i="5"/>
  <c r="S5" i="5"/>
  <c r="T50" i="5"/>
  <c r="T110" i="5"/>
  <c r="T161" i="5"/>
  <c r="T236" i="5"/>
  <c r="T270" i="5"/>
  <c r="T337" i="5"/>
  <c r="T379" i="5"/>
  <c r="T413" i="5"/>
  <c r="T451" i="5"/>
  <c r="T607" i="5"/>
  <c r="T653" i="5"/>
  <c r="T693" i="5"/>
  <c r="T767" i="5"/>
  <c r="T821" i="5"/>
  <c r="T875" i="5"/>
  <c r="T36" i="5"/>
  <c r="T99" i="5"/>
  <c r="T175" i="5"/>
  <c r="T217" i="5"/>
  <c r="T267" i="5"/>
  <c r="T313" i="5"/>
  <c r="T370" i="5"/>
  <c r="T406" i="5"/>
  <c r="T459" i="5"/>
  <c r="T623" i="5"/>
  <c r="T686" i="5"/>
  <c r="T910" i="5"/>
  <c r="S906" i="5"/>
  <c r="T894" i="5"/>
  <c r="T13" i="5"/>
  <c r="T48" i="5"/>
  <c r="T135" i="5"/>
  <c r="T188" i="5"/>
  <c r="T245" i="5"/>
  <c r="T335" i="5"/>
  <c r="T377" i="5"/>
  <c r="T437" i="5"/>
  <c r="T527" i="5"/>
  <c r="T632" i="5"/>
  <c r="T667" i="5"/>
  <c r="T773" i="5"/>
  <c r="T827" i="5"/>
  <c r="T30" i="5"/>
  <c r="T85" i="5"/>
  <c r="T173" i="5"/>
  <c r="T227" i="5"/>
  <c r="T265" i="5"/>
  <c r="T340" i="5"/>
  <c r="T372" i="5"/>
  <c r="T416" i="5"/>
  <c r="T461" i="5"/>
  <c r="T652" i="5"/>
  <c r="T692" i="5"/>
  <c r="T18" i="5"/>
  <c r="T62" i="5"/>
  <c r="T129" i="5"/>
  <c r="T174" i="5"/>
  <c r="T239" i="5"/>
  <c r="T285" i="5"/>
  <c r="T343" i="5"/>
  <c r="T383" i="5"/>
  <c r="T417" i="5"/>
  <c r="T455" i="5"/>
  <c r="T610" i="5"/>
  <c r="T657" i="5"/>
  <c r="T718" i="5"/>
  <c r="T779" i="5"/>
  <c r="T825" i="5"/>
  <c r="T879" i="5"/>
  <c r="T63" i="5"/>
  <c r="T103" i="5"/>
  <c r="T179" i="5"/>
  <c r="T223" i="5"/>
  <c r="T271" i="5"/>
  <c r="T334" i="5"/>
  <c r="T373" i="5"/>
  <c r="T414" i="5"/>
  <c r="T463" i="5"/>
  <c r="T911" i="5"/>
  <c r="S900" i="5"/>
  <c r="T898" i="5"/>
  <c r="T9" i="5"/>
  <c r="T72" i="5"/>
  <c r="T138" i="5"/>
  <c r="T192" i="5"/>
  <c r="T253" i="5"/>
  <c r="T339" i="5"/>
  <c r="T384" i="5"/>
  <c r="T441" i="5"/>
  <c r="T589" i="5"/>
  <c r="T635" i="5"/>
  <c r="T675" i="5"/>
  <c r="T777" i="5"/>
  <c r="T834" i="5"/>
  <c r="T34" i="5"/>
  <c r="T89" i="5"/>
  <c r="T177" i="5"/>
  <c r="T235" i="5"/>
  <c r="T287" i="5"/>
  <c r="T346" i="5"/>
  <c r="T375" i="5"/>
  <c r="T419" i="5"/>
  <c r="T476" i="5"/>
  <c r="T656" i="5"/>
  <c r="T696" i="5"/>
  <c r="T25" i="5"/>
  <c r="T70" i="5"/>
  <c r="T133" i="5"/>
  <c r="T178" i="5"/>
  <c r="T243" i="5"/>
  <c r="T288" i="5"/>
  <c r="T349" i="5"/>
  <c r="T386" i="5"/>
  <c r="T420" i="5"/>
  <c r="T462" i="5"/>
  <c r="T614" i="5"/>
  <c r="T661" i="5"/>
  <c r="T722" i="5"/>
  <c r="T783" i="5"/>
  <c r="T836" i="5"/>
  <c r="T10" i="5"/>
  <c r="T67" i="5"/>
  <c r="T134" i="5"/>
  <c r="T183" i="5"/>
  <c r="T240" i="5"/>
  <c r="T286" i="5"/>
  <c r="S908" i="5"/>
  <c r="S907" i="5"/>
  <c r="T895" i="5"/>
  <c r="T16" i="5"/>
  <c r="T80" i="5"/>
  <c r="T142" i="5"/>
  <c r="T196" i="5"/>
  <c r="T257" i="5"/>
  <c r="T342" i="5"/>
  <c r="T399" i="5"/>
  <c r="T445" i="5"/>
  <c r="T592" i="5"/>
  <c r="T639" i="5"/>
  <c r="T683" i="5"/>
  <c r="T781" i="5"/>
  <c r="T12" i="5"/>
  <c r="T41" i="5"/>
  <c r="T97" i="5"/>
  <c r="T181" i="5"/>
  <c r="T238" i="5"/>
  <c r="T291" i="5"/>
  <c r="T348" i="5"/>
  <c r="T382" i="5"/>
  <c r="T423" i="5"/>
  <c r="T524" i="5"/>
  <c r="T660" i="5"/>
  <c r="T717" i="5"/>
  <c r="T28" i="5"/>
  <c r="T78" i="5"/>
  <c r="T136" i="5"/>
  <c r="T182" i="5"/>
  <c r="T247" i="5"/>
  <c r="T296" i="5"/>
  <c r="T353" i="5"/>
  <c r="T390" i="5"/>
  <c r="T424" i="5"/>
  <c r="T473" i="5"/>
  <c r="T626" i="5"/>
  <c r="T669" i="5"/>
  <c r="T727" i="5"/>
  <c r="T791" i="5"/>
  <c r="T844" i="5"/>
  <c r="T6" i="5"/>
  <c r="T71" i="5"/>
  <c r="T137" i="5"/>
  <c r="T187" i="5"/>
  <c r="T244" i="5"/>
  <c r="T289" i="5"/>
  <c r="T344" i="5"/>
  <c r="T380" i="5"/>
  <c r="T428" i="5"/>
  <c r="T526" i="5"/>
  <c r="T646" i="5"/>
  <c r="T724" i="5"/>
  <c r="T807" i="5"/>
  <c r="T877" i="5"/>
  <c r="S649" i="5"/>
  <c r="S433" i="5"/>
  <c r="S686" i="5"/>
  <c r="S707" i="5"/>
  <c r="S120" i="5"/>
  <c r="S599" i="5"/>
  <c r="S232" i="5"/>
  <c r="T859" i="5"/>
  <c r="S584" i="5"/>
  <c r="S323" i="5"/>
  <c r="S595" i="5"/>
  <c r="S732" i="5"/>
  <c r="S118" i="5"/>
  <c r="S658" i="5"/>
  <c r="S238" i="5"/>
  <c r="S524" i="5"/>
  <c r="T884" i="5"/>
  <c r="S790" i="5"/>
  <c r="S356" i="5"/>
  <c r="S795" i="5"/>
  <c r="T774" i="5"/>
  <c r="S903" i="5"/>
  <c r="T908" i="5"/>
  <c r="S895" i="5"/>
  <c r="T20" i="5"/>
  <c r="T88" i="5"/>
  <c r="T146" i="5"/>
  <c r="T211" i="5"/>
  <c r="T268" i="5"/>
  <c r="T345" i="5"/>
  <c r="T408" i="5"/>
  <c r="T449" i="5"/>
  <c r="T596" i="5"/>
  <c r="T647" i="5"/>
  <c r="T695" i="5"/>
  <c r="T789" i="5"/>
  <c r="T8" i="5"/>
  <c r="T49" i="5"/>
  <c r="T101" i="5"/>
  <c r="T185" i="5"/>
  <c r="T242" i="5"/>
  <c r="T295" i="5"/>
  <c r="T352" i="5"/>
  <c r="T385" i="5"/>
  <c r="T438" i="5"/>
  <c r="T550" i="5"/>
  <c r="T668" i="5"/>
  <c r="T721" i="5"/>
  <c r="T31" i="5"/>
  <c r="T90" i="5"/>
  <c r="T140" i="5"/>
  <c r="T186" i="5"/>
  <c r="T251" i="5"/>
  <c r="T300" i="5"/>
  <c r="T357" i="5"/>
  <c r="T394" i="5"/>
  <c r="T427" i="5"/>
  <c r="T477" i="5"/>
  <c r="T637" i="5"/>
  <c r="T673" i="5"/>
  <c r="T732" i="5"/>
  <c r="T796" i="5"/>
  <c r="T848" i="5"/>
  <c r="S9" i="5"/>
  <c r="T79" i="5"/>
  <c r="T141" i="5"/>
  <c r="T191" i="5"/>
  <c r="T248" i="5"/>
  <c r="T293" i="5"/>
  <c r="T350" i="5"/>
  <c r="T387" i="5"/>
  <c r="T436" i="5"/>
  <c r="T595" i="5"/>
  <c r="T654" i="5"/>
  <c r="T728" i="5"/>
  <c r="T814" i="5"/>
  <c r="S71" i="5"/>
  <c r="S863" i="5"/>
  <c r="S329" i="5"/>
  <c r="S653" i="5"/>
  <c r="S517" i="5"/>
  <c r="S15" i="5"/>
  <c r="S579" i="5"/>
  <c r="S224" i="5"/>
  <c r="T865" i="5"/>
  <c r="S536" i="5"/>
  <c r="S360" i="5"/>
  <c r="S265" i="5"/>
  <c r="S714" i="5"/>
  <c r="S23" i="5"/>
  <c r="S596" i="5"/>
  <c r="S230" i="5"/>
  <c r="S380" i="5"/>
  <c r="S582" i="5"/>
  <c r="S761" i="5"/>
  <c r="S842" i="5"/>
  <c r="S703" i="5"/>
  <c r="T782" i="5"/>
  <c r="S443" i="5"/>
  <c r="S25" i="5"/>
  <c r="S109" i="5"/>
  <c r="S36" i="5"/>
  <c r="S799" i="5"/>
  <c r="S656" i="5"/>
  <c r="S518" i="5"/>
  <c r="S403" i="5"/>
  <c r="S233" i="5"/>
  <c r="S850" i="5"/>
  <c r="S697" i="5"/>
  <c r="S440" i="5"/>
  <c r="S192" i="5"/>
  <c r="S64" i="5"/>
  <c r="S758" i="5"/>
  <c r="S430" i="5"/>
  <c r="S522" i="5"/>
  <c r="S778" i="5"/>
  <c r="S621" i="5"/>
  <c r="S500" i="5"/>
  <c r="S385" i="5"/>
  <c r="S171" i="5"/>
  <c r="S834" i="5"/>
  <c r="S630" i="5"/>
  <c r="S310" i="5"/>
  <c r="S86" i="5"/>
  <c r="S184" i="5"/>
  <c r="S797" i="5"/>
  <c r="S650" i="5"/>
  <c r="S534" i="5"/>
  <c r="S264" i="5"/>
  <c r="S148" i="5"/>
  <c r="S228" i="5"/>
  <c r="S301" i="5"/>
  <c r="S775" i="5"/>
  <c r="S648" i="5"/>
  <c r="S521" i="5"/>
  <c r="S407" i="5"/>
  <c r="S237" i="5"/>
  <c r="S22" i="5"/>
  <c r="S705" i="5"/>
  <c r="S347" i="5"/>
  <c r="S121" i="5"/>
  <c r="S43" i="5"/>
  <c r="S794" i="5"/>
  <c r="S646" i="5"/>
  <c r="S490" i="5"/>
  <c r="S302" i="5"/>
  <c r="S112" i="5"/>
  <c r="S146" i="5"/>
  <c r="S902" i="5"/>
  <c r="T907" i="5"/>
  <c r="T896" i="5"/>
  <c r="T26" i="5"/>
  <c r="T92" i="5"/>
  <c r="T163" i="5"/>
  <c r="T215" i="5"/>
  <c r="T290" i="5"/>
  <c r="T351" i="5"/>
  <c r="T411" i="5"/>
  <c r="T453" i="5"/>
  <c r="T601" i="5"/>
  <c r="T651" i="5"/>
  <c r="T725" i="5"/>
  <c r="T802" i="5"/>
  <c r="T5" i="5"/>
  <c r="T65" i="5"/>
  <c r="T132" i="5"/>
  <c r="T193" i="5"/>
  <c r="T246" i="5"/>
  <c r="T299" i="5"/>
  <c r="T356" i="5"/>
  <c r="T393" i="5"/>
  <c r="T442" i="5"/>
  <c r="T602" i="5"/>
  <c r="T672" i="5"/>
  <c r="T736" i="5"/>
  <c r="T35" i="5"/>
  <c r="T94" i="5"/>
  <c r="T144" i="5"/>
  <c r="T190" i="5"/>
  <c r="T255" i="5"/>
  <c r="T308" i="5"/>
  <c r="T361" i="5"/>
  <c r="T401" i="5"/>
  <c r="T439" i="5"/>
  <c r="T525" i="5"/>
  <c r="T641" i="5"/>
  <c r="T677" i="5"/>
  <c r="T737" i="5"/>
  <c r="T800" i="5"/>
  <c r="T860" i="5"/>
  <c r="T19" i="5"/>
  <c r="T87" i="5"/>
  <c r="T158" i="5"/>
  <c r="T195" i="5"/>
  <c r="T252" i="5"/>
  <c r="T297" i="5"/>
  <c r="T456" i="5"/>
  <c r="T678" i="5"/>
  <c r="T801" i="5"/>
  <c r="S464" i="5"/>
  <c r="S733" i="5"/>
  <c r="S311" i="5"/>
  <c r="S482" i="5"/>
  <c r="S662" i="5"/>
  <c r="S240" i="5"/>
  <c r="T878" i="5"/>
  <c r="S441" i="5"/>
  <c r="S892" i="5"/>
  <c r="S511" i="5"/>
  <c r="S810" i="5"/>
  <c r="S243" i="5"/>
  <c r="T811" i="5"/>
  <c r="S682" i="5"/>
  <c r="S313" i="5"/>
  <c r="S519" i="5"/>
  <c r="T867" i="5"/>
  <c r="S699" i="5"/>
  <c r="S236" i="5"/>
  <c r="S44" i="5"/>
  <c r="S781" i="5"/>
  <c r="S598" i="5"/>
  <c r="S495" i="5"/>
  <c r="S359" i="5"/>
  <c r="S448" i="5"/>
  <c r="T341" i="5"/>
  <c r="T478" i="5"/>
  <c r="T694" i="5"/>
  <c r="T826" i="5"/>
  <c r="S358" i="5"/>
  <c r="S633" i="5"/>
  <c r="S883" i="5"/>
  <c r="S169" i="5"/>
  <c r="S635" i="5"/>
  <c r="S780" i="5"/>
  <c r="S753" i="5"/>
  <c r="S437" i="5"/>
  <c r="S182" i="5"/>
  <c r="S507" i="5"/>
  <c r="S779" i="5"/>
  <c r="S222" i="5"/>
  <c r="T822" i="5"/>
  <c r="S657" i="5"/>
  <c r="S675" i="5"/>
  <c r="S515" i="5"/>
  <c r="T876" i="5"/>
  <c r="S478" i="5"/>
  <c r="S220" i="5"/>
  <c r="S12" i="5"/>
  <c r="S766" i="5"/>
  <c r="S574" i="5"/>
  <c r="S487" i="5"/>
  <c r="S273" i="5"/>
  <c r="S26" i="5"/>
  <c r="S713" i="5"/>
  <c r="S432" i="5"/>
  <c r="S125" i="5"/>
  <c r="S39" i="5"/>
  <c r="S124" i="5"/>
  <c r="S636" i="5"/>
  <c r="S808" i="5"/>
  <c r="S631" i="5"/>
  <c r="S493" i="5"/>
  <c r="S357" i="5"/>
  <c r="S129" i="5"/>
  <c r="S727" i="5"/>
  <c r="S349" i="5"/>
  <c r="S115" i="5"/>
  <c r="S29" i="5"/>
  <c r="S785" i="5"/>
  <c r="S605" i="5"/>
  <c r="S418" i="5"/>
  <c r="S587" i="5"/>
  <c r="S689" i="5"/>
  <c r="S528" i="5"/>
  <c r="S788" i="5"/>
  <c r="S627" i="5"/>
  <c r="S506" i="5"/>
  <c r="S383" i="5"/>
  <c r="S170" i="5"/>
  <c r="S801" i="5"/>
  <c r="S436" i="5"/>
  <c r="S163" i="5"/>
  <c r="S35" i="5"/>
  <c r="S765" i="5"/>
  <c r="S585" i="5"/>
  <c r="S398" i="5"/>
  <c r="S203" i="5"/>
  <c r="S167" i="5"/>
  <c r="T358" i="5"/>
  <c r="T600" i="5"/>
  <c r="T719" i="5"/>
  <c r="T835" i="5"/>
  <c r="S344" i="5"/>
  <c r="S447" i="5"/>
  <c r="S162" i="5"/>
  <c r="S138" i="5"/>
  <c r="S616" i="5"/>
  <c r="T770" i="5"/>
  <c r="S583" i="5"/>
  <c r="S431" i="5"/>
  <c r="S172" i="5"/>
  <c r="S501" i="5"/>
  <c r="S676" i="5"/>
  <c r="S113" i="5"/>
  <c r="T861" i="5"/>
  <c r="S815" i="5"/>
  <c r="S645" i="5"/>
  <c r="S505" i="5"/>
  <c r="S412" i="5"/>
  <c r="S136" i="5"/>
  <c r="S875" i="5"/>
  <c r="S525" i="5"/>
  <c r="S755" i="5"/>
  <c r="S572" i="5"/>
  <c r="S465" i="5"/>
  <c r="S250" i="5"/>
  <c r="T376" i="5"/>
  <c r="T608" i="5"/>
  <c r="T733" i="5"/>
  <c r="T845" i="5"/>
  <c r="S838" i="5"/>
  <c r="S325" i="5"/>
  <c r="S870" i="5"/>
  <c r="S132" i="5"/>
  <c r="S533" i="5"/>
  <c r="T778" i="5"/>
  <c r="S352" i="5"/>
  <c r="S346" i="5"/>
  <c r="S165" i="5"/>
  <c r="S144" i="5"/>
  <c r="S576" i="5"/>
  <c r="S869" i="5"/>
  <c r="T866" i="5"/>
  <c r="S692" i="5"/>
  <c r="S607" i="5"/>
  <c r="S480" i="5"/>
  <c r="S736" i="5"/>
  <c r="S881" i="5"/>
  <c r="S547" i="5"/>
  <c r="S888" i="5"/>
  <c r="S731" i="5"/>
  <c r="S561" i="5"/>
  <c r="S426" i="5"/>
  <c r="S242" i="5"/>
  <c r="S836" i="5"/>
  <c r="S655" i="5"/>
  <c r="S343" i="5"/>
  <c r="S96" i="5"/>
  <c r="S350" i="5"/>
  <c r="S666" i="5"/>
  <c r="S545" i="5"/>
  <c r="S763" i="5"/>
  <c r="S568" i="5"/>
  <c r="S463" i="5"/>
  <c r="S248" i="5"/>
  <c r="S16" i="5"/>
  <c r="S693" i="5"/>
  <c r="S318" i="5"/>
  <c r="S78" i="5"/>
  <c r="S853" i="5"/>
  <c r="S756" i="5"/>
  <c r="S573" i="5"/>
  <c r="S435" i="5"/>
  <c r="S509" i="5"/>
  <c r="S428" i="5"/>
  <c r="S209" i="5"/>
  <c r="S741" i="5"/>
  <c r="S604" i="5"/>
  <c r="S491" i="5"/>
  <c r="S353" i="5"/>
  <c r="S135" i="5"/>
  <c r="S757" i="5"/>
  <c r="S339" i="5"/>
  <c r="S92" i="5"/>
  <c r="S882" i="5"/>
  <c r="S735" i="5"/>
  <c r="S558" i="5"/>
  <c r="S379" i="5"/>
  <c r="S185" i="5"/>
  <c r="S130" i="5"/>
  <c r="S419" i="5"/>
  <c r="S207" i="5"/>
  <c r="S832" i="5"/>
  <c r="S644" i="5"/>
  <c r="S489" i="5"/>
  <c r="S361" i="5"/>
  <c r="S141" i="5"/>
  <c r="S734" i="5"/>
  <c r="S420" i="5"/>
  <c r="S186" i="5"/>
  <c r="S57" i="5"/>
  <c r="S729" i="5"/>
  <c r="S388" i="5"/>
  <c r="S91" i="5"/>
  <c r="S791" i="5"/>
  <c r="S634" i="5"/>
  <c r="S386" i="5"/>
  <c r="S110" i="5"/>
  <c r="S6" i="5"/>
  <c r="S708" i="5"/>
  <c r="S394" i="5"/>
  <c r="S183" i="5"/>
  <c r="S597" i="5"/>
  <c r="S577" i="5"/>
  <c r="S306" i="5"/>
  <c r="S83" i="5"/>
  <c r="S320" i="5"/>
  <c r="S623" i="5"/>
  <c r="S303" i="5"/>
  <c r="S751" i="5"/>
  <c r="S559" i="5"/>
  <c r="S417" i="5"/>
  <c r="S239" i="5"/>
  <c r="S829" i="5"/>
  <c r="S667" i="5"/>
  <c r="S280" i="5"/>
  <c r="S70" i="5"/>
  <c r="S885" i="5"/>
  <c r="S740" i="5"/>
  <c r="S567" i="5"/>
  <c r="S317" i="5"/>
  <c r="S499" i="5"/>
  <c r="S855" i="5"/>
  <c r="S40" i="5"/>
  <c r="S728" i="5"/>
  <c r="S586" i="5"/>
  <c r="S483" i="5"/>
  <c r="S268" i="5"/>
  <c r="S127" i="5"/>
  <c r="S663" i="5"/>
  <c r="S316" i="5"/>
  <c r="S84" i="5"/>
  <c r="S864" i="5"/>
  <c r="S712" i="5"/>
  <c r="S546" i="5"/>
  <c r="S324" i="5"/>
  <c r="S93" i="5"/>
  <c r="S116" i="5"/>
  <c r="S241" i="5"/>
  <c r="S46" i="5"/>
  <c r="S820" i="5"/>
  <c r="S601" i="5"/>
  <c r="S476" i="5"/>
  <c r="T395" i="5"/>
  <c r="T627" i="5"/>
  <c r="T738" i="5"/>
  <c r="T854" i="5"/>
  <c r="S671" i="5"/>
  <c r="S467" i="5"/>
  <c r="S817" i="5"/>
  <c r="S128" i="5"/>
  <c r="S423" i="5"/>
  <c r="T790" i="5"/>
  <c r="S309" i="5"/>
  <c r="S575" i="5"/>
  <c r="S160" i="5"/>
  <c r="S126" i="5"/>
  <c r="S550" i="5"/>
  <c r="S746" i="5"/>
  <c r="T874" i="5"/>
  <c r="S629" i="5"/>
  <c r="S889" i="5"/>
  <c r="T762" i="5"/>
  <c r="S354" i="5"/>
  <c r="S849" i="5"/>
  <c r="S526" i="5"/>
  <c r="S871" i="5"/>
  <c r="S720" i="5"/>
  <c r="S552" i="5"/>
  <c r="S411" i="5"/>
  <c r="S225" i="5"/>
  <c r="S807" i="5"/>
  <c r="S643" i="5"/>
  <c r="S88" i="5"/>
  <c r="S626" i="5"/>
  <c r="T402" i="5"/>
  <c r="T638" i="5"/>
  <c r="T772" i="5"/>
  <c r="T858" i="5"/>
  <c r="S818" i="5"/>
  <c r="S319" i="5"/>
  <c r="S764" i="5"/>
  <c r="S846" i="5"/>
  <c r="S308" i="5"/>
  <c r="T803" i="5"/>
  <c r="S844" i="5"/>
  <c r="S466" i="5"/>
  <c r="S812" i="5"/>
  <c r="S19" i="5"/>
  <c r="S531" i="5"/>
  <c r="S628" i="5"/>
  <c r="S571" i="5"/>
  <c r="S327" i="5"/>
  <c r="S540" i="5"/>
  <c r="T799" i="5"/>
  <c r="S589" i="5"/>
  <c r="S806" i="5"/>
  <c r="S305" i="5"/>
  <c r="S851" i="5"/>
  <c r="S698" i="5"/>
  <c r="S527" i="5"/>
  <c r="S395" i="5"/>
  <c r="S173" i="5"/>
  <c r="S793" i="5"/>
  <c r="S617" i="5"/>
  <c r="S312" i="5"/>
  <c r="S80" i="5"/>
  <c r="S809" i="5"/>
  <c r="S247" i="5"/>
  <c r="S295" i="5"/>
  <c r="S710" i="5"/>
  <c r="S548" i="5"/>
  <c r="S409" i="5"/>
  <c r="S231" i="5"/>
  <c r="S868" i="5"/>
  <c r="S461" i="5"/>
  <c r="S198" i="5"/>
  <c r="S62" i="5"/>
  <c r="S867" i="5"/>
  <c r="S715" i="5"/>
  <c r="S560" i="5"/>
  <c r="S886" i="5"/>
  <c r="S140" i="5"/>
  <c r="S831" i="5"/>
  <c r="S32" i="5"/>
  <c r="S706" i="5"/>
  <c r="S565" i="5"/>
  <c r="S429" i="5"/>
  <c r="S246" i="5"/>
  <c r="S14" i="5"/>
  <c r="S651" i="5"/>
  <c r="T421" i="5"/>
  <c r="T658" i="5"/>
  <c r="T775" i="5"/>
  <c r="T863" i="5"/>
  <c r="S805" i="5"/>
  <c r="S362" i="5"/>
  <c r="S739" i="5"/>
  <c r="S752" i="5"/>
  <c r="S251" i="5"/>
  <c r="T820" i="5"/>
  <c r="S742" i="5"/>
  <c r="S377" i="5"/>
  <c r="S747" i="5"/>
  <c r="S13" i="5"/>
  <c r="S421" i="5"/>
  <c r="S543" i="5"/>
  <c r="S340" i="5"/>
  <c r="S578" i="5"/>
  <c r="S176" i="5"/>
  <c r="T824" i="5"/>
  <c r="S554" i="5"/>
  <c r="S772" i="5"/>
  <c r="S297" i="5"/>
  <c r="S827" i="5"/>
  <c r="S670" i="5"/>
  <c r="S510" i="5"/>
  <c r="S387" i="5"/>
  <c r="S147" i="5"/>
  <c r="S774" i="5"/>
  <c r="S544" i="5"/>
  <c r="S282" i="5"/>
  <c r="S72" i="5"/>
  <c r="S744" i="5"/>
  <c r="S234" i="5"/>
  <c r="S42" i="5"/>
  <c r="S694" i="5"/>
  <c r="S523" i="5"/>
  <c r="S401" i="5"/>
  <c r="S223" i="5"/>
  <c r="S787" i="5"/>
  <c r="S446" i="5"/>
  <c r="S190" i="5"/>
  <c r="S53" i="5"/>
  <c r="S843" i="5"/>
  <c r="S700" i="5"/>
  <c r="S549" i="5"/>
  <c r="S164" i="5"/>
  <c r="S122" i="5"/>
  <c r="S803" i="5"/>
  <c r="S857" i="5"/>
  <c r="S688" i="5"/>
  <c r="S557" i="5"/>
  <c r="S415" i="5"/>
  <c r="S229" i="5"/>
  <c r="S884" i="5"/>
  <c r="S603" i="5"/>
  <c r="S204" i="5"/>
  <c r="S68" i="5"/>
  <c r="S826" i="5"/>
  <c r="S665" i="5"/>
  <c r="S481" i="5"/>
  <c r="S283" i="5"/>
  <c r="S841" i="5"/>
  <c r="S21" i="5"/>
  <c r="S111" i="5"/>
  <c r="S30" i="5"/>
  <c r="S769" i="5"/>
  <c r="S563" i="5"/>
  <c r="S413" i="5"/>
  <c r="S244" i="5"/>
  <c r="S20" i="5"/>
  <c r="S647" i="5"/>
  <c r="S314" i="5"/>
  <c r="S106" i="5"/>
  <c r="S625" i="5"/>
  <c r="S562" i="5"/>
  <c r="S279" i="5"/>
  <c r="S63" i="5"/>
  <c r="S848" i="5"/>
  <c r="S556" i="5"/>
  <c r="S278" i="5"/>
  <c r="S69" i="5"/>
  <c r="S877" i="5"/>
  <c r="S569" i="5"/>
  <c r="S298" i="5"/>
  <c r="S77" i="5"/>
  <c r="S770" i="5"/>
  <c r="S488" i="5"/>
  <c r="S272" i="5"/>
  <c r="S58" i="5"/>
  <c r="S393" i="5"/>
  <c r="S438" i="5"/>
  <c r="S45" i="5"/>
  <c r="S492" i="5"/>
  <c r="S866" i="5"/>
  <c r="S17" i="5"/>
  <c r="S822" i="5"/>
  <c r="S532" i="5"/>
  <c r="S399" i="5"/>
  <c r="S539" i="5"/>
  <c r="S813" i="5"/>
  <c r="S619" i="5"/>
  <c r="S416" i="5"/>
  <c r="S439" i="5"/>
  <c r="S355" i="5"/>
  <c r="S405" i="5"/>
  <c r="S11" i="5"/>
  <c r="S284" i="5"/>
  <c r="S893" i="5"/>
  <c r="S821" i="5"/>
  <c r="S496" i="5"/>
  <c r="S835" i="5"/>
  <c r="S553" i="5"/>
  <c r="S67" i="5"/>
  <c r="S743" i="5"/>
  <c r="S214" i="5"/>
  <c r="S10" i="5"/>
  <c r="S730" i="5"/>
  <c r="T440" i="5"/>
  <c r="T662" i="5"/>
  <c r="T788" i="5"/>
  <c r="S677" i="5"/>
  <c r="S786" i="5"/>
  <c r="S348" i="5"/>
  <c r="S503" i="5"/>
  <c r="S679" i="5"/>
  <c r="S245" i="5"/>
  <c r="T873" i="5"/>
  <c r="S445" i="5"/>
  <c r="S342" i="5"/>
  <c r="S695" i="5"/>
  <c r="S839" i="5"/>
  <c r="S249" i="5"/>
  <c r="T766" i="5"/>
  <c r="S321" i="5"/>
  <c r="S375" i="5"/>
  <c r="S691" i="5"/>
  <c r="T853" i="5"/>
  <c r="S174" i="5"/>
  <c r="S602" i="5"/>
  <c r="S205" i="5"/>
  <c r="S814" i="5"/>
  <c r="S624" i="5"/>
  <c r="S502" i="5"/>
  <c r="S376" i="5"/>
  <c r="S139" i="5"/>
  <c r="S748" i="5"/>
  <c r="S530" i="5"/>
  <c r="S200" i="5"/>
  <c r="S55" i="5"/>
  <c r="S142" i="5"/>
  <c r="S218" i="5"/>
  <c r="S34" i="5"/>
  <c r="S681" i="5"/>
  <c r="S516" i="5"/>
  <c r="S145" i="5"/>
  <c r="S771" i="5"/>
  <c r="S166" i="5"/>
  <c r="S828" i="5"/>
  <c r="S680" i="5"/>
  <c r="S749" i="5"/>
  <c r="S678" i="5"/>
  <c r="S221" i="5"/>
  <c r="S865" i="5"/>
  <c r="S196" i="5"/>
  <c r="S59" i="5"/>
  <c r="S275" i="5"/>
  <c r="S852" i="5"/>
  <c r="S861" i="5"/>
  <c r="S738" i="5"/>
  <c r="S555" i="5"/>
  <c r="S235" i="5"/>
  <c r="S620" i="5"/>
  <c r="S90" i="5"/>
  <c r="S537" i="5"/>
  <c r="S271" i="5"/>
  <c r="S54" i="5"/>
  <c r="S217" i="5"/>
  <c r="S61" i="5"/>
  <c r="S274" i="5"/>
  <c r="S414" i="5"/>
  <c r="S131" i="5"/>
  <c r="S168" i="5"/>
  <c r="S18" i="5"/>
  <c r="S767" i="5"/>
  <c r="S374" i="5"/>
  <c r="S123" i="5"/>
  <c r="S484" i="5"/>
  <c r="S804" i="5"/>
  <c r="S177" i="5"/>
  <c r="S108" i="5"/>
  <c r="S600" i="5"/>
  <c r="S716" i="5"/>
  <c r="S382" i="5"/>
  <c r="S702" i="5"/>
  <c r="S397" i="5"/>
  <c r="S133" i="5"/>
  <c r="S442" i="5"/>
  <c r="S119" i="5"/>
  <c r="S762" i="5"/>
  <c r="S201" i="5"/>
  <c r="S56" i="5"/>
  <c r="S408" i="5"/>
  <c r="S79" i="5"/>
  <c r="S745" i="5"/>
  <c r="S216" i="5"/>
  <c r="S833" i="5"/>
  <c r="S392" i="5"/>
  <c r="S65" i="5"/>
  <c r="S800" i="5"/>
  <c r="S330" i="5"/>
  <c r="S608" i="5"/>
  <c r="S191" i="5"/>
  <c r="S783" i="5"/>
  <c r="S188" i="5"/>
  <c r="S427" i="5"/>
  <c r="S479" i="5"/>
  <c r="S669" i="5"/>
  <c r="S551" i="5"/>
  <c r="S270" i="5"/>
  <c r="S94" i="5"/>
  <c r="S315" i="5"/>
  <c r="S760" i="5"/>
  <c r="S143" i="5"/>
  <c r="S76" i="5"/>
  <c r="S566" i="5"/>
  <c r="S462" i="5"/>
  <c r="S299" i="5"/>
  <c r="S685" i="5"/>
  <c r="S389" i="5"/>
  <c r="S28" i="5"/>
  <c r="S434" i="5"/>
  <c r="S82" i="5"/>
  <c r="S687" i="5"/>
  <c r="S189" i="5"/>
  <c r="S890" i="5"/>
  <c r="S396" i="5"/>
  <c r="S52" i="5"/>
  <c r="S661" i="5"/>
  <c r="S208" i="5"/>
  <c r="S845" i="5"/>
  <c r="S87" i="5"/>
  <c r="S802" i="5"/>
  <c r="S95" i="5"/>
  <c r="S588" i="5"/>
  <c r="S784" i="5"/>
  <c r="S792" i="5"/>
  <c r="S269" i="5"/>
  <c r="S351" i="5"/>
  <c r="S837" i="5"/>
  <c r="S137" i="5"/>
  <c r="S37" i="5"/>
  <c r="S711" i="5"/>
  <c r="S664" i="5"/>
  <c r="S847" i="5"/>
  <c r="S51" i="5"/>
  <c r="S529" i="5"/>
  <c r="S513" i="5"/>
  <c r="S215" i="5"/>
  <c r="S660" i="5"/>
  <c r="S378" i="5"/>
  <c r="S862" i="5"/>
  <c r="S345" i="5"/>
  <c r="S74" i="5"/>
  <c r="S594" i="5"/>
  <c r="S114" i="5"/>
  <c r="S789" i="5"/>
  <c r="S326" i="5"/>
  <c r="S773" i="5"/>
  <c r="S580" i="5"/>
  <c r="S195" i="5"/>
  <c r="S704" i="5"/>
  <c r="S296" i="5"/>
  <c r="S281" i="5"/>
  <c r="S8" i="5"/>
  <c r="S696" i="5"/>
  <c r="S363" i="5"/>
  <c r="S304" i="5"/>
  <c r="S117" i="5"/>
  <c r="S796" i="5"/>
  <c r="S24" i="5"/>
  <c r="S85" i="5"/>
  <c r="S542" i="5"/>
  <c r="S618" i="5"/>
  <c r="S777" i="5"/>
  <c r="S668" i="5"/>
  <c r="S406" i="5"/>
  <c r="S27" i="5"/>
  <c r="S38" i="5"/>
  <c r="S581" i="5"/>
  <c r="S276" i="5"/>
  <c r="S798" i="5"/>
  <c r="S322" i="5"/>
  <c r="S66" i="5"/>
  <c r="S486" i="5"/>
  <c r="S81" i="5"/>
  <c r="S759" i="5"/>
  <c r="S300" i="5"/>
  <c r="S384" i="5"/>
  <c r="S494" i="5"/>
  <c r="S107" i="5"/>
  <c r="S654" i="5"/>
  <c r="S210" i="5"/>
  <c r="S477" i="5"/>
  <c r="S341" i="5"/>
  <c r="S226" i="5"/>
  <c r="S776" i="5"/>
  <c r="S75" i="5"/>
  <c r="S47" i="5"/>
  <c r="S652" i="5"/>
  <c r="S737" i="5"/>
  <c r="S816" i="5"/>
  <c r="S830" i="5"/>
  <c r="S514" i="5"/>
  <c r="S444" i="5"/>
  <c r="S840" i="5"/>
  <c r="S390" i="5"/>
  <c r="S683" i="5"/>
  <c r="S891" i="5"/>
  <c r="S520" i="5"/>
  <c r="S252" i="5"/>
  <c r="S754" i="5"/>
  <c r="S266" i="5"/>
  <c r="S41" i="5"/>
  <c r="S410" i="5"/>
  <c r="S73" i="5"/>
  <c r="S684" i="5"/>
  <c r="S381" i="5"/>
  <c r="S690" i="5"/>
  <c r="S175" i="5"/>
  <c r="S7" i="5"/>
  <c r="S31" i="5"/>
  <c r="S606" i="5"/>
  <c r="S709" i="5"/>
  <c r="S768" i="5"/>
  <c r="S642" i="5"/>
  <c r="S498" i="5"/>
  <c r="S422" i="5"/>
  <c r="S782" i="5"/>
  <c r="S294" i="5"/>
  <c r="S590" i="5"/>
  <c r="S876" i="5"/>
  <c r="S512" i="5"/>
  <c r="S227" i="5"/>
  <c r="S701" i="5"/>
  <c r="S202" i="5"/>
  <c r="S199" i="5"/>
  <c r="S400" i="5"/>
  <c r="S811" i="5"/>
  <c r="S591" i="5"/>
  <c r="S197" i="5"/>
  <c r="S33" i="5"/>
  <c r="S404" i="5"/>
  <c r="S60" i="5"/>
  <c r="S564" i="5"/>
  <c r="S105" i="5"/>
  <c r="S187" i="5"/>
  <c r="S485" i="5"/>
  <c r="S193" i="5"/>
  <c r="S161" i="5"/>
  <c r="S89" i="5"/>
  <c r="S402" i="5"/>
  <c r="S134" i="5"/>
  <c r="S508" i="5"/>
  <c r="S424" i="5"/>
  <c r="S622" i="5"/>
  <c r="S632" i="5"/>
  <c r="S391" i="5"/>
  <c r="S277" i="5"/>
  <c r="S750" i="5"/>
  <c r="S267" i="5"/>
  <c r="S538" i="5"/>
  <c r="S854" i="5"/>
  <c r="S504" i="5"/>
  <c r="S219" i="5"/>
  <c r="S659" i="5"/>
  <c r="S194" i="5"/>
  <c r="S856" i="5"/>
  <c r="S328" i="5"/>
  <c r="S497" i="5"/>
  <c r="S570" i="5"/>
  <c r="S541" i="5"/>
  <c r="S425" i="5"/>
  <c r="S535" i="5"/>
  <c r="S307" i="5"/>
  <c r="T159" i="5"/>
  <c r="T407" i="5"/>
  <c r="T588" i="5"/>
  <c r="T812" i="5"/>
  <c r="T734" i="5"/>
  <c r="T729" i="5"/>
  <c r="T899" i="5"/>
  <c r="T903" i="5"/>
  <c r="S887" i="5"/>
  <c r="T723" i="5"/>
  <c r="G64" i="6" l="1"/>
  <c r="H64" i="6" s="1"/>
  <c r="D64" i="6" s="1"/>
  <c r="H26" i="6"/>
  <c r="F46" i="6"/>
  <c r="H46" i="6" s="1"/>
  <c r="F36" i="6"/>
  <c r="H36" i="6" s="1"/>
  <c r="F63" i="6"/>
  <c r="F31" i="6"/>
  <c r="H31" i="6" s="1"/>
  <c r="F41" i="6"/>
  <c r="H41" i="6" s="1"/>
  <c r="E1864" i="5"/>
  <c r="X1864" i="5" s="1"/>
  <c r="R1864" i="5"/>
  <c r="J1864" i="5"/>
  <c r="H1864" i="5"/>
  <c r="F1864" i="5"/>
  <c r="G1864" i="5"/>
  <c r="I1864" i="5"/>
  <c r="D18" i="6"/>
  <c r="C18" i="6"/>
  <c r="K65" i="6"/>
  <c r="C65" i="6" s="1"/>
  <c r="D42" i="6"/>
  <c r="C42" i="6"/>
  <c r="K64" i="6"/>
  <c r="C22" i="6"/>
  <c r="D22" i="6"/>
  <c r="C32" i="6"/>
  <c r="D32" i="6"/>
  <c r="E1195" i="5"/>
  <c r="X1195" i="5" s="1"/>
  <c r="H1195" i="5"/>
  <c r="F1195" i="5"/>
  <c r="R1195" i="5"/>
  <c r="J1195" i="5"/>
  <c r="I1195" i="5"/>
  <c r="G1195" i="5"/>
  <c r="R774" i="5"/>
  <c r="X774" i="5"/>
  <c r="D33" i="6"/>
  <c r="C33" i="6"/>
  <c r="C35" i="6"/>
  <c r="D35" i="6"/>
  <c r="E2413" i="5"/>
  <c r="X2413" i="5" s="1"/>
  <c r="F2413" i="5"/>
  <c r="G2413" i="5"/>
  <c r="I2413" i="5"/>
  <c r="H2413" i="5"/>
  <c r="J2413" i="5"/>
  <c r="R2413" i="5"/>
  <c r="E2435" i="5"/>
  <c r="X2435" i="5" s="1"/>
  <c r="H2435" i="5"/>
  <c r="F2435" i="5"/>
  <c r="I2435" i="5"/>
  <c r="R2435" i="5"/>
  <c r="J2435" i="5"/>
  <c r="G2435" i="5"/>
  <c r="H65" i="6"/>
  <c r="D65" i="6" s="1"/>
  <c r="E1704" i="5"/>
  <c r="X1704" i="5" s="1"/>
  <c r="J1704" i="5"/>
  <c r="H1704" i="5"/>
  <c r="F1704" i="5"/>
  <c r="I1704" i="5"/>
  <c r="R1704" i="5"/>
  <c r="G1704" i="5"/>
  <c r="C25" i="6"/>
  <c r="D25" i="6"/>
  <c r="R659" i="5"/>
  <c r="X659" i="5"/>
  <c r="R748" i="5"/>
  <c r="X748" i="5"/>
  <c r="X667" i="5"/>
  <c r="R667" i="5"/>
  <c r="X789" i="5"/>
  <c r="R789" i="5"/>
  <c r="C28" i="6"/>
  <c r="D28" i="6"/>
  <c r="F1141" i="5"/>
  <c r="I1141" i="5"/>
  <c r="H1141" i="5"/>
  <c r="E1141" i="5"/>
  <c r="X1141" i="5" s="1"/>
  <c r="R1141" i="5"/>
  <c r="J1141" i="5"/>
  <c r="E2160" i="5"/>
  <c r="X2160" i="5" s="1"/>
  <c r="R2160" i="5"/>
  <c r="H2160" i="5"/>
  <c r="G2160" i="5"/>
  <c r="F2160" i="5"/>
  <c r="J2160" i="5"/>
  <c r="I2160" i="5"/>
  <c r="X617" i="5"/>
  <c r="R617" i="5"/>
  <c r="X240" i="5"/>
  <c r="R240" i="5"/>
  <c r="R769" i="5"/>
  <c r="X769" i="5"/>
  <c r="G1141" i="5"/>
  <c r="E1673" i="5"/>
  <c r="X1673" i="5" s="1"/>
  <c r="I1673" i="5"/>
  <c r="R1673" i="5"/>
  <c r="H1673" i="5"/>
  <c r="J1673" i="5"/>
  <c r="G1673" i="5"/>
  <c r="F1673" i="5"/>
  <c r="R28" i="5"/>
  <c r="X550" i="5"/>
  <c r="R550" i="5"/>
  <c r="C38" i="6"/>
  <c r="D38" i="6"/>
  <c r="C43" i="6"/>
  <c r="D43" i="6"/>
  <c r="G63" i="6"/>
  <c r="X638" i="5"/>
  <c r="R638" i="5"/>
  <c r="H2297" i="5"/>
  <c r="F2297" i="5"/>
  <c r="R2297" i="5"/>
  <c r="E2297" i="5"/>
  <c r="X2297" i="5" s="1"/>
  <c r="G2297" i="5"/>
  <c r="J2297" i="5"/>
  <c r="I2297" i="5"/>
  <c r="C45" i="6"/>
  <c r="D45" i="6"/>
  <c r="F56" i="6"/>
  <c r="H56" i="6" s="1"/>
  <c r="H50" i="6"/>
  <c r="F51" i="6"/>
  <c r="F60" i="6"/>
  <c r="H60" i="6" s="1"/>
  <c r="F53" i="6"/>
  <c r="H53" i="6" s="1"/>
  <c r="F54" i="6"/>
  <c r="H54" i="6" s="1"/>
  <c r="F58" i="6"/>
  <c r="H58" i="6" s="1"/>
  <c r="F59" i="6"/>
  <c r="H59" i="6" s="1"/>
  <c r="F55" i="6"/>
  <c r="H55" i="6" s="1"/>
  <c r="G62" i="6"/>
  <c r="H62" i="6" s="1"/>
  <c r="D62" i="6" s="1"/>
  <c r="C48" i="6"/>
  <c r="D48" i="6"/>
  <c r="C64" i="6" l="1"/>
  <c r="C36" i="6"/>
  <c r="D36" i="6"/>
  <c r="C41" i="6"/>
  <c r="D41" i="6"/>
  <c r="C46" i="6"/>
  <c r="D46" i="6"/>
  <c r="D31" i="6"/>
  <c r="C31" i="6"/>
  <c r="C26" i="6"/>
  <c r="D26" i="6"/>
  <c r="H51" i="6"/>
  <c r="F52" i="6"/>
  <c r="H52" i="6" s="1"/>
  <c r="D60" i="6"/>
  <c r="C60" i="6"/>
  <c r="C56" i="6"/>
  <c r="D56" i="6"/>
  <c r="C59" i="6"/>
  <c r="D59" i="6"/>
  <c r="C50" i="6"/>
  <c r="D50" i="6"/>
  <c r="C63" i="6"/>
  <c r="H63" i="6"/>
  <c r="D63" i="6" s="1"/>
  <c r="C54" i="6"/>
  <c r="D54" i="6"/>
  <c r="C55" i="6"/>
  <c r="D55" i="6"/>
  <c r="C62" i="6"/>
  <c r="C58" i="6"/>
  <c r="D58" i="6"/>
  <c r="D53" i="6"/>
  <c r="C53" i="6"/>
  <c r="G66" i="6"/>
  <c r="H66" i="6" s="1"/>
  <c r="X28" i="5"/>
  <c r="H67" i="6" l="1"/>
  <c r="D2" i="6" s="1"/>
  <c r="D52" i="6"/>
  <c r="C52" i="6"/>
  <c r="C51" i="6"/>
  <c r="D51" i="6"/>
</calcChain>
</file>

<file path=xl/comments1.xml><?xml version="1.0" encoding="utf-8"?>
<comments xmlns="http://schemas.openxmlformats.org/spreadsheetml/2006/main">
  <authors>
    <author>a64a</author>
  </authors>
  <commentList>
    <comment ref="P3" authorId="0" guid="{FF5F0182-0714-4B92-A64B-27CE8C8CB026}">
      <text>
        <r>
          <rPr>
            <sz val="9"/>
            <color indexed="81"/>
            <rFont val="ＭＳ Ｐゴシック"/>
            <family val="3"/>
            <charset val="128"/>
          </rPr>
          <t>location number in language list</t>
        </r>
      </text>
    </comment>
    <comment ref="P9" authorId="0" guid="{3FB457B5-34FA-4F1E-9D70-62C1754E54B0}">
      <text>
        <r>
          <rPr>
            <sz val="9"/>
            <color indexed="81"/>
            <rFont val="ＭＳ Ｐゴシック"/>
            <family val="3"/>
            <charset val="128"/>
          </rPr>
          <t>list for Validation in D9</t>
        </r>
      </text>
    </comment>
    <comment ref="P26" authorId="0" guid="{03F7103C-74BD-4C1C-8635-31010F3FA904}">
      <text>
        <r>
          <rPr>
            <sz val="9"/>
            <color indexed="81"/>
            <rFont val="ＭＳ Ｐゴシック"/>
            <family val="3"/>
            <charset val="128"/>
          </rPr>
          <t>condition for answer Q3 and later</t>
        </r>
      </text>
    </comment>
    <comment ref="Q31" authorId="0" guid="{2C27EBC2-3BEE-4B77-9692-7B9D337F1A63}">
      <text>
        <r>
          <rPr>
            <sz val="9"/>
            <color indexed="81"/>
            <rFont val="ＭＳ Ｐゴシック"/>
            <family val="3"/>
            <charset val="128"/>
          </rPr>
          <t>condition for answer</t>
        </r>
      </text>
    </comment>
    <comment ref="P32" authorId="0" guid="{6B3FB1A6-1911-4D94-B2AD-3912D5E806E5}">
      <text>
        <r>
          <rPr>
            <sz val="9"/>
            <color indexed="81"/>
            <rFont val="ＭＳ Ｐゴシック"/>
            <family val="3"/>
            <charset val="128"/>
          </rPr>
          <t>condition for answer Q3 and later</t>
        </r>
      </text>
    </comment>
    <comment ref="Q37" authorId="0" guid="{83323F63-B67E-4713-8751-B2CC10BC1324}">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guid="{A3BE1D90-68E1-4B72-9436-71B96913B3D6}">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guid="{9E6366E2-D5F2-46C3-9556-57C9BF195CC4}">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guid="{378C3B23-53ED-453A-A4AE-A44A4D019CE1}">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<sst xmlns="http://schemas.openxmlformats.org/spreadsheetml/2006/main" count="30986" uniqueCount="16571">
  <si>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</si>
  <si>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</si>
  <si>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</si>
  <si>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</si>
  <si>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</si>
  <si>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</si>
  <si>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</si>
  <si>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</si>
  <si>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</si>
  <si>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</si>
  <si>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</si>
  <si>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</si>
  <si>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</si>
  <si>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</si>
  <si>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</si>
  <si>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</si>
  <si>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</si>
  <si>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</si>
  <si>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</si>
  <si>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</si>
  <si>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</si>
  <si>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</si>
  <si>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</si>
  <si>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</si>
  <si>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</si>
  <si>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</si>
  <si>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</si>
  <si>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</si>
  <si>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</si>
  <si>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</si>
  <si>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</si>
  <si>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</si>
  <si>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</si>
  <si>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</si>
  <si>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</si>
  <si>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</si>
  <si>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</si>
  <si>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</si>
  <si>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</si>
  <si>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</si>
  <si>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</si>
  <si>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</si>
  <si>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</si>
  <si>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</si>
  <si>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</si>
  <si>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</si>
  <si>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</si>
  <si>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</si>
  <si>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</si>
  <si>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</si>
  <si>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</si>
  <si>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</si>
  <si>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</si>
  <si>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</si>
  <si>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</si>
  <si>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</si>
  <si>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</si>
  <si>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</si>
  <si>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</si>
  <si>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</si>
  <si>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</si>
  <si>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</si>
  <si>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</si>
  <si>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</si>
  <si>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</si>
  <si>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</si>
  <si>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</si>
  <si>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</si>
  <si>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</si>
  <si>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</si>
  <si>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</si>
  <si>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</si>
  <si>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</si>
  <si>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</si>
  <si>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</si>
  <si>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</si>
  <si>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</si>
  <si>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</si>
  <si>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</si>
  <si>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</si>
  <si>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</si>
  <si>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</si>
  <si>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</si>
  <si>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</si>
  <si>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</si>
  <si>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</si>
  <si>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</si>
  <si>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</si>
  <si>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</si>
  <si>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</si>
  <si>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</si>
  <si>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</si>
  <si>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</si>
  <si>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</si>
  <si>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</si>
  <si>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</si>
  <si>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</si>
  <si>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</si>
  <si>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</si>
  <si>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</si>
  <si>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</si>
  <si>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</si>
  <si>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</si>
  <si>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</si>
  <si>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</si>
  <si>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</si>
  <si>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</si>
  <si>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</si>
  <si>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</si>
  <si>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</si>
  <si>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</si>
  <si>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</si>
  <si>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</si>
  <si>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</si>
  <si>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</si>
  <si>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</si>
  <si>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</si>
  <si>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</si>
  <si>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</si>
  <si>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</si>
  <si>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</si>
  <si>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</si>
  <si>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</si>
  <si>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</si>
  <si>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</si>
  <si>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</si>
  <si>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</si>
  <si>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</si>
  <si>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</si>
  <si>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</si>
  <si>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</si>
  <si>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</si>
  <si>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</si>
  <si>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</si>
  <si>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</si>
  <si>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</si>
  <si>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</si>
  <si>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</si>
  <si>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</si>
  <si>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</si>
  <si>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</si>
  <si>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</si>
  <si>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</si>
  <si>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</si>
  <si>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</si>
  <si>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</si>
  <si>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</si>
  <si>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</si>
  <si>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</si>
  <si>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</si>
  <si>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</si>
  <si>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</si>
  <si>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</si>
  <si>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</si>
  <si>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</si>
  <si>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</si>
  <si>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</si>
  <si>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</si>
  <si>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</si>
  <si>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</si>
  <si>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</si>
  <si>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</si>
  <si>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</si>
  <si>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</si>
  <si>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</si>
  <si>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</si>
  <si>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</si>
  <si>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</si>
  <si>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</si>
  <si>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</si>
  <si>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</si>
  <si>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</si>
  <si>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</si>
  <si>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</si>
  <si>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</si>
  <si>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</si>
  <si>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</si>
  <si>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</si>
  <si>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</si>
  <si>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</si>
  <si>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</si>
  <si>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</si>
  <si>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</si>
  <si>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</si>
  <si>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</si>
  <si>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</si>
  <si>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</si>
  <si>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</si>
  <si>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</si>
  <si>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</si>
  <si>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</si>
  <si>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</si>
  <si>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</si>
  <si>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</si>
  <si>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</si>
  <si>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</si>
  <si>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</si>
  <si>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</si>
  <si>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</si>
  <si>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</si>
  <si>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</si>
  <si>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</si>
  <si>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</si>
  <si>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</si>
  <si>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</si>
  <si>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</si>
  <si>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</si>
  <si>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</si>
  <si>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</si>
  <si>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</si>
  <si>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</si>
  <si>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</si>
  <si>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</si>
  <si>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</si>
  <si>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</si>
  <si>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</si>
  <si>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</si>
  <si>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</si>
  <si>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</si>
  <si>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</si>
  <si>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</si>
  <si>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</si>
  <si>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</si>
  <si>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</si>
  <si>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</si>
  <si>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</si>
  <si>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</si>
  <si>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</si>
  <si>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</si>
  <si>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</si>
  <si>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</si>
  <si>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</si>
  <si>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</si>
  <si>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</si>
  <si>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</si>
  <si>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</si>
  <si>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</si>
  <si>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</si>
  <si>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</si>
  <si>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</si>
  <si>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</si>
  <si>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</si>
  <si>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</si>
  <si>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</si>
  <si>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</si>
  <si>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</si>
  <si>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</si>
  <si>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</si>
  <si>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</si>
  <si>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</si>
  <si>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</si>
  <si>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</si>
  <si>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</si>
  <si>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</si>
  <si>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</si>
  <si>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</si>
  <si>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</si>
  <si>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</si>
  <si>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</si>
  <si>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</si>
  <si>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</si>
  <si>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</si>
  <si>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</si>
  <si>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</si>
  <si>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</si>
  <si>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</si>
  <si>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</si>
  <si>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</si>
  <si>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</si>
  <si>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</si>
  <si>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</si>
  <si>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</si>
  <si>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</si>
  <si>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</si>
  <si>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</si>
  <si>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</si>
  <si>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</si>
  <si>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</si>
  <si>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</si>
  <si>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</si>
  <si>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</si>
  <si>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</si>
  <si>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</si>
  <si>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</si>
  <si>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</si>
  <si>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</si>
  <si>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</si>
  <si>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</si>
  <si>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</si>
  <si>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</si>
  <si>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</si>
  <si>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</si>
  <si>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</si>
  <si>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</si>
  <si>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</si>
  <si>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</si>
  <si>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</si>
  <si>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</si>
  <si>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</si>
  <si>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</si>
  <si>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</si>
  <si>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</si>
  <si>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</si>
  <si>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</si>
  <si>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</si>
  <si>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</si>
  <si>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</si>
  <si>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</si>
  <si>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</si>
  <si>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</si>
  <si>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</si>
  <si>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</si>
  <si>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</si>
  <si>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</si>
  <si>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</si>
  <si>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</si>
  <si>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</si>
  <si>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</si>
  <si>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</si>
  <si>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</si>
  <si>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</si>
  <si>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</si>
  <si>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</si>
  <si>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</si>
  <si>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</si>
  <si>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</si>
  <si>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</si>
  <si>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</si>
  <si>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</si>
  <si>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</si>
  <si>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</si>
  <si>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</si>
  <si>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</si>
  <si>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</si>
  <si>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</si>
  <si>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</si>
  <si>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</si>
  <si>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</si>
  <si>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</si>
  <si>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</si>
  <si>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</si>
  <si>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</si>
  <si>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</si>
  <si>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</si>
  <si>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</si>
  <si>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</si>
  <si>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</si>
  <si>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</si>
  <si>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</si>
  <si>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</si>
  <si>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</si>
  <si>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</si>
  <si>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</si>
  <si>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</si>
  <si>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</si>
  <si>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</si>
  <si>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</si>
  <si>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</si>
  <si>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</si>
  <si>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</si>
  <si>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</si>
  <si>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</si>
  <si>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</si>
  <si>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</si>
  <si>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</si>
  <si>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</si>
  <si>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</si>
  <si>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</si>
  <si>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</si>
  <si>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</si>
  <si>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</si>
  <si>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</si>
  <si>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</si>
  <si>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</si>
  <si>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</si>
  <si>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</si>
  <si>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</si>
  <si>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</si>
  <si>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</si>
  <si>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</si>
  <si>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</si>
  <si>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</si>
  <si>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</si>
  <si>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</si>
  <si>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</si>
  <si>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</si>
  <si>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</si>
  <si>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</si>
  <si>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</si>
  <si>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</si>
  <si>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</si>
  <si>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</si>
  <si>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</si>
  <si>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</si>
  <si>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</si>
  <si>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</si>
  <si>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</si>
  <si>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</si>
  <si>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</si>
  <si>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</si>
  <si>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</si>
  <si>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</si>
  <si>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</si>
  <si>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</si>
  <si>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</si>
  <si>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</si>
  <si>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</si>
  <si>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</si>
  <si>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</si>
  <si>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</si>
  <si>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</si>
  <si>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</si>
  <si>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</si>
  <si>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</si>
  <si>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</si>
  <si>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</si>
  <si>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</si>
  <si>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</si>
  <si>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</si>
  <si>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</si>
  <si>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</si>
  <si>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</si>
  <si>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</si>
  <si>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</si>
  <si>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</si>
  <si>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</si>
  <si>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</si>
  <si>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</si>
  <si>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</si>
  <si>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</si>
  <si>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</si>
  <si>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</si>
  <si>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</si>
  <si>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</si>
  <si>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</si>
  <si>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</si>
  <si>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</si>
  <si>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</si>
  <si>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</si>
  <si>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</si>
  <si>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</si>
  <si>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</si>
  <si>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</si>
  <si>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</si>
  <si>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</si>
  <si>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</si>
  <si>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</si>
  <si>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</si>
  <si>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</si>
  <si>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</si>
  <si>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</si>
  <si>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</si>
  <si>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</si>
  <si>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</si>
  <si>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</si>
  <si>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</si>
  <si>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</si>
  <si>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</si>
  <si>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</si>
  <si>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</si>
  <si>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</si>
  <si>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</si>
  <si>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</si>
  <si>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</si>
  <si>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</si>
  <si>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</si>
  <si>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</si>
  <si>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</si>
  <si>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</si>
  <si>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</si>
  <si>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</si>
  <si>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</si>
  <si>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</si>
  <si>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</si>
  <si>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</si>
  <si>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</si>
  <si>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</si>
  <si>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</si>
  <si>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</si>
  <si>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</si>
  <si>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</si>
  <si>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</si>
  <si>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</si>
  <si>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</si>
  <si>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</si>
  <si>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</si>
  <si>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</si>
  <si>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</si>
  <si>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</si>
  <si>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</si>
  <si>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</si>
  <si>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</si>
  <si>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</si>
  <si>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</si>
  <si>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</si>
  <si>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</si>
  <si>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</si>
  <si>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</si>
  <si>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</si>
  <si>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</si>
  <si>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</si>
  <si>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</si>
  <si>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</si>
  <si>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</si>
  <si>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</si>
  <si>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</si>
  <si>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</si>
  <si>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</si>
  <si>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</si>
  <si>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</si>
  <si>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</si>
  <si>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</si>
  <si>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</si>
  <si>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</si>
  <si>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</si>
  <si>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</si>
  <si>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</si>
  <si>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</si>
  <si>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</si>
  <si>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</si>
  <si>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</si>
  <si>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</si>
  <si>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</si>
  <si>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</si>
  <si>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</si>
  <si>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</si>
  <si>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</si>
  <si>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</si>
  <si>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</si>
  <si>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</si>
  <si>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</si>
  <si>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</si>
  <si>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</si>
  <si>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</si>
  <si>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</si>
  <si>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</si>
  <si>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</si>
  <si>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</si>
  <si>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</si>
  <si>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</si>
  <si>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</si>
  <si>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</si>
  <si>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</si>
  <si>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</si>
  <si>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</si>
  <si>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</si>
  <si>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</si>
  <si>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</si>
  <si>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</si>
  <si>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</si>
  <si>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</si>
  <si>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</si>
  <si>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</si>
  <si>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</si>
  <si>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</si>
  <si>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</si>
  <si>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</si>
  <si>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</si>
  <si>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</si>
  <si>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</si>
  <si>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</si>
  <si>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</si>
  <si>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</si>
  <si>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</si>
  <si>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</si>
  <si>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</si>
  <si>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</si>
  <si>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</si>
  <si>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</si>
  <si>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</si>
  <si>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</si>
  <si>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</si>
  <si>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</si>
  <si>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</si>
  <si>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</si>
  <si>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</si>
  <si>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</si>
  <si>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</si>
  <si>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</si>
  <si>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</si>
  <si>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</si>
  <si>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</si>
  <si>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</si>
  <si>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</si>
  <si>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</si>
  <si>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</si>
  <si>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</si>
  <si>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</si>
  <si>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</si>
  <si>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</si>
  <si>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</si>
  <si>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</si>
  <si>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</si>
  <si>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</si>
  <si>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</si>
  <si>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</si>
  <si>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</si>
  <si>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</si>
  <si>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</si>
  <si>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</si>
  <si>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</si>
  <si>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</si>
  <si>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</si>
  <si>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</si>
  <si>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</si>
  <si>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</si>
  <si>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</si>
  <si>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</si>
  <si>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</si>
  <si>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</si>
  <si>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</si>
  <si>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</si>
  <si>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</si>
  <si>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</si>
  <si>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</si>
  <si>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</si>
  <si>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</si>
  <si>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</si>
  <si>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</si>
  <si>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</si>
  <si>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</si>
  <si>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</si>
  <si>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</si>
  <si>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</si>
  <si>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</si>
  <si>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</si>
  <si>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</si>
  <si>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</si>
  <si>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</si>
  <si>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</si>
  <si>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</si>
  <si>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</si>
  <si>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</si>
  <si>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</si>
  <si>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</si>
  <si>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</si>
  <si>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</si>
  <si>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</si>
  <si>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</si>
  <si>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</si>
  <si>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</si>
  <si>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</si>
  <si>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</si>
  <si>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</si>
  <si>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</si>
  <si>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</si>
  <si>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</si>
  <si>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</si>
  <si>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</si>
  <si>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</si>
  <si>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</si>
  <si>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</si>
  <si>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</si>
  <si>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</si>
  <si>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</si>
  <si>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</si>
  <si>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</si>
  <si>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</si>
  <si>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</si>
  <si>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</si>
  <si>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</si>
  <si>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</si>
  <si>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</si>
  <si>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</si>
  <si>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</si>
  <si>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</si>
  <si>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</si>
  <si>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</si>
  <si>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</si>
  <si>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</si>
  <si>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</si>
  <si>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</si>
  <si>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</si>
  <si>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</si>
  <si>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</si>
  <si>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</si>
  <si>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</si>
  <si>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</si>
  <si>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</si>
  <si>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</si>
  <si>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</si>
  <si>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</si>
  <si>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</si>
  <si>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</si>
  <si>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</si>
  <si>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</si>
  <si>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</si>
  <si>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</si>
  <si>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</si>
  <si>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</si>
  <si>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</si>
  <si>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</si>
  <si>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</si>
  <si>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</si>
  <si>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</si>
  <si>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</si>
  <si>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</si>
  <si>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</si>
  <si>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</si>
  <si>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</si>
  <si>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</si>
  <si>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</si>
  <si>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</si>
  <si>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</si>
  <si>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</si>
  <si>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</si>
  <si>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</si>
  <si>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</si>
  <si>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</si>
  <si>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</si>
  <si>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</si>
  <si>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</si>
  <si>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</si>
  <si>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</si>
  <si>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</si>
  <si>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</si>
  <si>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</si>
  <si>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</si>
  <si>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</si>
  <si>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</si>
  <si>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</si>
  <si>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</si>
  <si>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</si>
  <si>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</si>
  <si>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</si>
  <si>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</si>
  <si>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</si>
  <si>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</si>
  <si>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</si>
  <si>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</si>
  <si>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</si>
  <si>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</si>
  <si>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</si>
  <si>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</si>
  <si>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</si>
  <si>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</si>
  <si>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</si>
  <si>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</si>
  <si>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</si>
  <si>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</si>
  <si>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</si>
  <si>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</si>
  <si>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</si>
  <si>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</si>
  <si>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</si>
  <si>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</si>
  <si>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</si>
  <si>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</si>
  <si>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</si>
  <si>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</si>
  <si>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</si>
  <si>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</si>
  <si>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</si>
  <si>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</si>
  <si>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</si>
  <si>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</si>
  <si>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</si>
  <si>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</si>
  <si>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</si>
  <si>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</si>
  <si>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</si>
  <si>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</si>
  <si>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</si>
  <si>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</si>
  <si>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</si>
  <si>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</si>
  <si>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</si>
  <si>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</si>
  <si>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</si>
  <si>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</si>
  <si>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</si>
  <si>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</si>
  <si>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</si>
  <si>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</si>
  <si>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</si>
  <si>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</si>
  <si>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</si>
  <si>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</si>
  <si>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</si>
  <si>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</si>
  <si>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</si>
  <si>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</si>
  <si>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</si>
  <si>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</si>
  <si>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</si>
  <si>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</si>
  <si>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</si>
  <si>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</si>
  <si>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</si>
  <si>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</si>
  <si>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</si>
  <si>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</si>
  <si>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</si>
  <si>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</si>
  <si>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</si>
  <si>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</si>
  <si>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</si>
  <si>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</si>
  <si>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</si>
  <si>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</si>
  <si>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</si>
  <si>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</si>
  <si>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</si>
  <si>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</si>
  <si>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</si>
  <si>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</si>
  <si>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</si>
  <si>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</si>
  <si>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</si>
  <si>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</si>
  <si>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</si>
  <si>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</si>
  <si>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</si>
  <si>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</si>
  <si>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</si>
  <si>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</si>
  <si>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</si>
  <si>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</si>
  <si>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</si>
  <si>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</si>
  <si>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</si>
  <si>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</si>
  <si>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</si>
  <si>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</si>
  <si>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</si>
  <si>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</si>
  <si>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</si>
  <si>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</si>
  <si>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</si>
  <si>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</si>
  <si>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</si>
  <si>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</si>
  <si>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</si>
  <si>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</si>
  <si>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</si>
  <si>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</si>
  <si>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</si>
  <si>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</si>
  <si>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</si>
  <si>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</si>
  <si>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</si>
  <si>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</si>
  <si>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</si>
  <si>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</si>
  <si>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</si>
  <si>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</si>
  <si>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</si>
  <si>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</si>
  <si>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</si>
  <si>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</si>
  <si>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</si>
  <si>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</si>
  <si>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</si>
  <si>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</si>
  <si>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</si>
  <si>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</si>
  <si>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</si>
  <si>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</si>
  <si>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</si>
  <si>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</si>
  <si>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</si>
  <si>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</si>
  <si>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</si>
  <si>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</si>
  <si>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</si>
  <si>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</si>
  <si>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</si>
  <si>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</si>
  <si>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</si>
  <si>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</si>
  <si>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</si>
  <si>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</si>
  <si>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</si>
  <si>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</si>
  <si>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</si>
  <si>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</si>
  <si>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</si>
  <si>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</si>
  <si>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</si>
  <si>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</si>
  <si>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</si>
  <si>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</si>
  <si>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</si>
  <si>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</si>
  <si>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</si>
  <si>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</si>
  <si>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</si>
  <si>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</si>
  <si>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</si>
  <si>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</si>
  <si>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</si>
  <si>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</si>
  <si>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</si>
  <si>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</si>
  <si>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</si>
  <si>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</si>
  <si>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</si>
  <si>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</si>
  <si>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</si>
  <si>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</si>
  <si>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</si>
  <si>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</si>
  <si>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</si>
  <si>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</si>
  <si>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</si>
  <si>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</si>
  <si>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</si>
  <si>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</si>
  <si>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</si>
  <si>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</si>
  <si>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</si>
  <si>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</si>
  <si>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</si>
  <si>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</si>
  <si>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</si>
  <si>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</si>
  <si>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</si>
  <si>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</si>
  <si>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</si>
  <si>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</si>
  <si>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</si>
  <si>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</si>
  <si>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</si>
  <si>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</si>
  <si>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</si>
  <si>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</si>
  <si>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</si>
  <si>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</si>
  <si>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</si>
  <si>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</si>
  <si>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</si>
  <si>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</si>
  <si>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</si>
  <si>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</si>
  <si>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</si>
  <si>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</si>
  <si>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</si>
  <si>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</si>
  <si>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</si>
  <si>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</si>
  <si>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</si>
  <si>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</si>
  <si>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</si>
  <si>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</si>
  <si>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</si>
  <si>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</si>
  <si>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</si>
  <si>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</si>
  <si>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</si>
  <si>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</si>
  <si>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</si>
  <si>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</si>
  <si>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</si>
  <si>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</si>
  <si>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</si>
  <si>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</si>
  <si>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</si>
  <si>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</si>
  <si>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</si>
  <si>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</si>
  <si>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</si>
  <si>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</si>
  <si>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</si>
  <si>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</si>
  <si>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</si>
  <si>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</si>
  <si>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</si>
  <si>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</si>
  <si>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</si>
  <si>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</si>
  <si>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</si>
  <si>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</si>
  <si>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</si>
  <si>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</si>
  <si>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</si>
  <si>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</si>
  <si>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</si>
  <si>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</si>
  <si>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</si>
  <si>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</si>
  <si>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</si>
  <si>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</si>
  <si>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</si>
  <si>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</si>
  <si>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</si>
  <si>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</si>
  <si>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</si>
  <si>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</si>
  <si>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</si>
  <si>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</si>
  <si>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</si>
  <si>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</si>
  <si>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</si>
  <si>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</si>
  <si>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</si>
  <si>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</si>
  <si>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</si>
  <si>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</si>
  <si>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</si>
  <si>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</si>
  <si>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</si>
  <si>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</si>
  <si>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</si>
  <si>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</si>
  <si>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</si>
  <si>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</si>
  <si>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</si>
  <si>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</si>
  <si>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</si>
  <si>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</si>
  <si>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</si>
  <si>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</si>
  <si>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</si>
  <si>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</si>
  <si>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</si>
  <si>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</si>
  <si>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</si>
  <si>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</si>
  <si>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</si>
  <si>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</si>
  <si>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</si>
  <si>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</si>
  <si>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</si>
  <si>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</si>
  <si>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</si>
  <si>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</si>
  <si>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</si>
  <si>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</si>
  <si>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</si>
  <si>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</si>
  <si>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</si>
  <si>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</si>
  <si>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</si>
  <si>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</si>
  <si>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</si>
  <si>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</si>
  <si>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</si>
  <si>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</si>
  <si>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</si>
  <si>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</si>
  <si>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</si>
  <si>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</si>
  <si>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</si>
  <si>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</si>
  <si>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</si>
  <si>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</si>
  <si>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</si>
  <si>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</si>
  <si>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</si>
  <si>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</si>
  <si>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</si>
  <si>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</si>
  <si>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</si>
  <si>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</si>
  <si>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</si>
  <si>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</si>
  <si>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</si>
  <si>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</si>
  <si>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</si>
  <si>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</si>
  <si>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</si>
  <si>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</si>
  <si>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</si>
  <si>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</si>
  <si>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</si>
  <si>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</si>
  <si>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</si>
  <si>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</si>
  <si>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</si>
  <si>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</si>
  <si>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</si>
  <si>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</si>
  <si>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</si>
  <si>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</si>
  <si>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</si>
  <si>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</si>
  <si>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</si>
  <si>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</si>
  <si>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</si>
  <si>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</si>
  <si>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</si>
  <si>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</si>
  <si>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</si>
  <si>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</si>
  <si>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</si>
  <si>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</si>
  <si>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</si>
  <si>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</si>
  <si>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</si>
  <si>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</si>
  <si>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</si>
  <si>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</si>
  <si>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</si>
  <si>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</si>
  <si>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</si>
  <si>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</si>
  <si>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</si>
  <si>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</si>
  <si>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</si>
  <si>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</si>
  <si>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</si>
  <si>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</si>
  <si>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</si>
  <si>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</si>
  <si>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</si>
  <si>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</si>
  <si>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</si>
  <si>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</si>
  <si>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</si>
  <si>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</si>
  <si>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</si>
  <si>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</si>
  <si>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</si>
  <si>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</si>
  <si>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</si>
  <si>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</si>
  <si>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</si>
  <si>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</si>
  <si>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</si>
  <si>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</si>
  <si>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</si>
  <si>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</si>
  <si>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</si>
  <si>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</si>
  <si>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</si>
  <si>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</si>
  <si>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</si>
  <si>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</si>
  <si>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</si>
  <si>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</si>
  <si>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</si>
  <si>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</si>
  <si>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</si>
  <si>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</si>
  <si>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</si>
  <si>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</si>
  <si>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</si>
  <si>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</si>
  <si>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</si>
  <si>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</si>
  <si>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</si>
  <si>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</si>
  <si>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</si>
  <si>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</si>
  <si>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</si>
  <si>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</si>
  <si>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</si>
  <si>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</si>
  <si>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</si>
  <si>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</si>
  <si>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</si>
  <si>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</si>
  <si>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</si>
  <si>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</si>
  <si>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</si>
  <si>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</si>
  <si>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</si>
  <si>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</si>
  <si>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</si>
  <si>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</si>
  <si>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</si>
  <si>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</si>
  <si>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</si>
  <si>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</si>
  <si>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</si>
  <si>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</si>
  <si>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</si>
  <si>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</si>
  <si>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</si>
  <si>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</si>
  <si>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</si>
  <si>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</si>
  <si>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</si>
  <si>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</si>
  <si>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</si>
  <si>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</si>
  <si>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</si>
  <si>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</si>
  <si>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</si>
  <si>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</si>
  <si>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</si>
  <si>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</si>
  <si>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</si>
  <si>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</si>
  <si>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</si>
  <si>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</si>
  <si>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</si>
  <si>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</si>
  <si>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</si>
  <si>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</si>
  <si>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</si>
  <si>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</si>
  <si>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</si>
  <si>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</si>
  <si>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</si>
  <si>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</si>
  <si>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</si>
  <si>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</si>
  <si>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</si>
  <si>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</si>
  <si>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</si>
  <si>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</si>
  <si>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</si>
  <si>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</si>
  <si>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</si>
  <si>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</si>
  <si>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</si>
  <si>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</si>
  <si>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</si>
  <si>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</si>
  <si>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</si>
  <si>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</si>
  <si>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</si>
  <si>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</si>
  <si>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</si>
  <si>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</si>
  <si>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</si>
  <si>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</si>
  <si>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</si>
  <si>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</si>
  <si>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</si>
  <si>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</si>
  <si>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</si>
  <si>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</si>
  <si>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</si>
  <si>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</si>
  <si>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</si>
  <si>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</si>
  <si>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</si>
  <si>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</si>
  <si>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</si>
  <si>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</si>
  <si>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</si>
  <si>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</si>
  <si>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</si>
  <si>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</si>
  <si>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</si>
  <si>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</si>
  <si>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</si>
  <si>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</si>
  <si>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</si>
  <si>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</si>
  <si>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</si>
  <si>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</si>
  <si>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</si>
  <si>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</si>
  <si>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</si>
  <si>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</si>
  <si>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</si>
  <si>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</si>
  <si>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</si>
  <si>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</si>
  <si>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</si>
  <si>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</si>
  <si>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</si>
  <si>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</si>
  <si>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</si>
  <si>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</si>
  <si>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</si>
  <si>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</si>
  <si>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</si>
  <si>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</si>
  <si>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</si>
  <si>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</si>
  <si>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</si>
  <si>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</si>
  <si>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</si>
  <si>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</si>
  <si>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</si>
  <si>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</si>
  <si>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</si>
  <si>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</si>
  <si>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</si>
  <si>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</si>
  <si>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</si>
  <si>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</si>
  <si>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</si>
  <si>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</si>
  <si>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</si>
  <si>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</si>
  <si>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</si>
  <si>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</si>
  <si>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</si>
  <si>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</si>
  <si>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</si>
  <si>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</si>
  <si>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</si>
  <si>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</si>
  <si>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</si>
  <si>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</si>
  <si>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</si>
  <si>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</si>
  <si>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</si>
  <si>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</si>
  <si>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</si>
  <si>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</si>
  <si>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</si>
  <si>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</si>
  <si>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</si>
  <si>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</si>
  <si>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</si>
  <si>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</si>
  <si>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</si>
  <si>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</si>
  <si>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</si>
  <si>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</si>
  <si>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</si>
  <si>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</si>
  <si>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</si>
  <si>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</si>
  <si>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</si>
  <si>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</si>
  <si>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</si>
  <si>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</si>
  <si>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</si>
  <si>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</si>
  <si>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</si>
  <si>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</si>
  <si>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</si>
  <si>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</si>
  <si>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</si>
  <si>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</si>
  <si>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</si>
  <si>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</si>
  <si>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</si>
  <si>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</si>
  <si>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</si>
  <si>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</si>
  <si>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</si>
  <si>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</si>
  <si>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</si>
  <si>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</si>
  <si>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</si>
  <si>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</si>
  <si>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</si>
  <si>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</si>
  <si>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</si>
  <si>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</si>
  <si>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</si>
  <si>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</si>
  <si>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</si>
  <si>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</si>
  <si>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</si>
  <si>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</si>
  <si>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</si>
  <si>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</si>
  <si>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</si>
  <si>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</si>
  <si>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</si>
  <si>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</si>
  <si>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</si>
  <si>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</si>
  <si>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</si>
  <si>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</si>
  <si>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</si>
  <si>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</si>
  <si>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</si>
  <si>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</si>
  <si>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</si>
  <si>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</si>
  <si>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</si>
  <si>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</si>
  <si>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</si>
  <si>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</si>
  <si>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</si>
  <si>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</si>
  <si>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</si>
  <si>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</si>
  <si>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</si>
  <si>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</si>
  <si>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</si>
  <si>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</si>
  <si>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</si>
  <si>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</si>
  <si>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</si>
  <si>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</si>
  <si>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</si>
  <si>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</si>
  <si>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</si>
  <si>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</si>
  <si>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</si>
  <si>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</si>
  <si>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</si>
  <si>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</si>
  <si>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</si>
  <si>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</si>
  <si>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</si>
  <si>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</si>
  <si>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</si>
  <si>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</si>
  <si>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</si>
  <si>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</si>
  <si>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</si>
  <si>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</si>
  <si>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</si>
  <si>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</si>
  <si>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</si>
  <si>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</si>
  <si>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</si>
  <si>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</si>
  <si>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</si>
  <si>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</si>
  <si>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</si>
  <si>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</si>
  <si>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</si>
  <si>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</si>
  <si>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</si>
  <si>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</si>
  <si>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</si>
  <si>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</si>
  <si>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</si>
  <si>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</si>
  <si>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</si>
  <si>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</si>
  <si>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</si>
  <si>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</si>
  <si>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</si>
  <si>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</si>
  <si>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</si>
  <si>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</si>
  <si>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</si>
  <si>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</si>
  <si>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</si>
  <si>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</si>
  <si>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</si>
  <si>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</si>
  <si>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</si>
  <si>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</si>
  <si>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</si>
  <si>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</si>
  <si>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</si>
  <si>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</si>
  <si>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</si>
  <si>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</si>
  <si>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</si>
  <si>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</si>
  <si>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</si>
  <si>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</si>
  <si>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</si>
  <si>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</si>
  <si>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</si>
  <si>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</si>
  <si>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</si>
  <si>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</si>
  <si>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</si>
  <si>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</si>
  <si>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</si>
  <si>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</si>
  <si>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</si>
  <si>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</si>
  <si>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</si>
  <si>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</si>
  <si>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</si>
  <si>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</si>
  <si>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</si>
  <si>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</si>
  <si>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</si>
  <si>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</si>
  <si>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</si>
  <si>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</si>
  <si>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</si>
  <si>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</si>
  <si>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</si>
  <si>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</si>
  <si>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</si>
  <si>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</si>
  <si>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</si>
  <si>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</si>
  <si>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</si>
  <si>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</si>
  <si>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</si>
  <si>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</si>
  <si>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</si>
  <si>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</si>
  <si>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</si>
  <si>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</si>
  <si>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</si>
  <si>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</si>
  <si>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</si>
  <si>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</si>
  <si>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</si>
  <si>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</si>
  <si>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</si>
  <si>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</si>
  <si>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</si>
  <si>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</si>
  <si>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</si>
  <si>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</si>
  <si>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</si>
  <si>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</si>
  <si>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</si>
  <si>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</si>
  <si>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</si>
  <si>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</si>
  <si>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</si>
  <si>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</si>
  <si>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</si>
  <si>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</si>
  <si>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</si>
  <si>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</si>
  <si>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</si>
  <si>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</si>
  <si>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</si>
  <si>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</si>
  <si>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</si>
  <si>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</si>
  <si>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</si>
  <si>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</si>
  <si>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</si>
  <si>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</si>
  <si>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</si>
  <si>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</si>
  <si>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</si>
  <si>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</si>
  <si>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</si>
  <si>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</si>
  <si>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</si>
  <si>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</si>
  <si>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</si>
  <si>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</si>
  <si>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</si>
  <si>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</si>
  <si>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</si>
  <si>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</si>
  <si>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</si>
  <si>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</si>
  <si>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</si>
  <si>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</si>
  <si>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</si>
  <si>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</si>
  <si>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</si>
  <si>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</si>
  <si>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</si>
  <si>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</si>
  <si>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</si>
  <si>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</si>
  <si>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</si>
  <si>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</si>
  <si>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</si>
  <si>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</si>
  <si>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</si>
  <si>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</si>
  <si>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</si>
  <si>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</si>
  <si>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</si>
  <si>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</si>
  <si>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</si>
  <si>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</si>
  <si>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</si>
  <si>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</si>
  <si>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</si>
  <si>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</si>
  <si>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</si>
  <si>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</si>
  <si>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</si>
  <si>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</si>
  <si>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</si>
  <si>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</si>
  <si>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</si>
  <si>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</si>
  <si>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</si>
  <si>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</si>
  <si>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</si>
  <si>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</si>
  <si>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</si>
  <si>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</si>
  <si>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</si>
  <si>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</si>
  <si>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</si>
  <si>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</si>
  <si>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</si>
  <si>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</si>
  <si>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</si>
  <si>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</si>
  <si>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</si>
  <si>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</si>
  <si>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</si>
  <si>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</si>
  <si>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</si>
  <si>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</si>
  <si>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</si>
  <si>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</si>
  <si>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</si>
  <si>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</si>
  <si>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</si>
  <si>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</si>
  <si>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</si>
  <si>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</si>
  <si>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</si>
  <si>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</si>
  <si>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</si>
  <si>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</si>
  <si>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</si>
  <si>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</si>
  <si>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</si>
  <si>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</si>
  <si>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</si>
  <si>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</si>
  <si>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</si>
  <si>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</si>
  <si>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</si>
  <si>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</si>
  <si>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</si>
  <si>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</si>
  <si>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</si>
  <si>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</si>
  <si>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</si>
  <si>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</si>
  <si>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</si>
  <si>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</si>
  <si>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</si>
  <si>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</si>
  <si>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</si>
  <si>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</si>
  <si>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</si>
  <si>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</si>
  <si>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</si>
  <si>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</si>
  <si>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</si>
  <si>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</si>
  <si>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</si>
  <si>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</si>
  <si>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</si>
  <si>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</si>
  <si>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</si>
  <si>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</si>
  <si>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</si>
  <si>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</si>
  <si>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</si>
  <si>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</si>
  <si>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</si>
  <si>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</si>
  <si>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</si>
  <si>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</si>
  <si>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</si>
  <si>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</si>
  <si>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</si>
  <si>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</si>
  <si>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</si>
  <si>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</si>
  <si>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</si>
  <si>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</si>
  <si>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</si>
  <si>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</si>
  <si>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</si>
  <si>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</si>
  <si>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</si>
  <si>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</si>
  <si>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</si>
  <si>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</si>
  <si>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</si>
  <si>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</si>
  <si>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</si>
  <si>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</si>
  <si>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</si>
  <si>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</si>
  <si>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</si>
  <si>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</si>
  <si>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</si>
  <si>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</si>
  <si>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</si>
  <si>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</si>
  <si>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</si>
  <si>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</si>
  <si>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</si>
  <si>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</si>
  <si>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</si>
  <si>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</si>
  <si>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</si>
  <si>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</si>
  <si>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</si>
  <si>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</si>
  <si>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</si>
  <si>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</si>
  <si>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</si>
  <si>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</si>
  <si>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</si>
  <si>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</si>
  <si>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</si>
  <si>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</si>
  <si>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</si>
  <si>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</si>
  <si>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</si>
  <si>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</si>
  <si>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</si>
  <si>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</si>
  <si>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</si>
  <si>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</si>
  <si>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</si>
  <si>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</si>
  <si>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</si>
  <si>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</si>
  <si>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</si>
  <si>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</si>
  <si>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</si>
  <si>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</si>
  <si>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</si>
  <si>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</si>
  <si>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</si>
  <si>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</si>
  <si>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</si>
  <si>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</si>
  <si>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</si>
  <si>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</si>
  <si>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</si>
  <si>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</si>
  <si>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</si>
  <si>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</si>
  <si>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</si>
  <si>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</si>
  <si>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</si>
  <si>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</si>
  <si>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</si>
  <si>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</si>
  <si>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</si>
  <si>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</si>
  <si>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</si>
  <si>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</si>
  <si>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</si>
  <si>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</si>
  <si>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</si>
  <si>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</si>
  <si>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</si>
  <si>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</si>
  <si>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</si>
  <si>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</si>
  <si>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</si>
  <si>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</si>
  <si>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</si>
  <si>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</si>
  <si>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</si>
  <si>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</si>
  <si>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</si>
  <si>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</si>
  <si>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</si>
  <si>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</si>
  <si>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</si>
  <si>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</si>
  <si>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</si>
  <si>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</si>
  <si>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</si>
  <si>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</si>
  <si>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</si>
  <si>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</si>
  <si>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</si>
  <si>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</si>
  <si>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</si>
  <si>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</si>
  <si>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</si>
  <si>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</si>
  <si>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</si>
  <si>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</si>
  <si>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</si>
  <si>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</si>
  <si>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</si>
  <si>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</si>
  <si>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</si>
  <si>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</si>
  <si>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</si>
  <si>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</si>
  <si>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</si>
  <si>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</si>
  <si>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</si>
  <si>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</si>
  <si>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</si>
  <si>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</si>
  <si>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</si>
  <si>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</si>
  <si>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</si>
  <si>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</si>
  <si>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</si>
  <si>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</si>
  <si>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</si>
  <si>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</si>
  <si>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</si>
  <si>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</si>
  <si>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</si>
  <si>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</si>
  <si>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</si>
  <si>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</si>
  <si>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</si>
  <si>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</si>
  <si>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</si>
  <si>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</si>
  <si>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</si>
  <si>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</si>
  <si>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</si>
  <si>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</si>
  <si>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</si>
  <si>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</si>
  <si>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</si>
  <si>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</si>
  <si>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</si>
  <si>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</si>
  <si>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</si>
  <si>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</si>
  <si>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</si>
  <si>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</si>
  <si>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</si>
  <si>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</si>
  <si>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</si>
  <si>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</si>
  <si>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</si>
  <si>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</si>
  <si>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</si>
  <si>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</si>
  <si>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</si>
  <si>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</si>
  <si>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</si>
  <si>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</si>
  <si>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</si>
  <si>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</si>
  <si>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</si>
  <si>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</si>
  <si>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</si>
  <si>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</si>
  <si>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</si>
  <si>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</si>
  <si>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</si>
  <si>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</si>
  <si>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</si>
  <si>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</si>
  <si>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</si>
  <si>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</si>
  <si>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</si>
  <si>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</si>
  <si>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</si>
  <si>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</si>
  <si>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</si>
  <si>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</si>
  <si>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</si>
  <si>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</si>
  <si>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</si>
  <si>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</si>
  <si>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</si>
  <si>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</si>
  <si>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</si>
  <si>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</si>
  <si>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</si>
  <si>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</si>
  <si>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</si>
  <si>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</si>
  <si>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</si>
  <si>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</si>
  <si>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</si>
  <si>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</si>
  <si>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</si>
  <si>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</si>
  <si>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</si>
  <si>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</si>
  <si>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</si>
  <si>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</si>
  <si>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</si>
  <si>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</si>
  <si>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</si>
  <si>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</si>
  <si>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</si>
  <si>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</si>
  <si>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</si>
  <si>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</si>
  <si>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</si>
  <si>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</si>
  <si>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</si>
  <si>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</si>
  <si>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</si>
  <si>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</si>
  <si>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</si>
  <si>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</si>
  <si>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</si>
  <si>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</si>
  <si>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</si>
  <si>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</si>
  <si>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</si>
  <si>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</si>
  <si>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</si>
  <si>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</si>
  <si>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</si>
  <si>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</si>
  <si>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</si>
  <si>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</si>
  <si>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</si>
  <si>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</si>
  <si>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</si>
  <si>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</si>
  <si>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</si>
  <si>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</si>
  <si>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</si>
  <si>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</si>
  <si>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</si>
  <si>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</si>
  <si>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</si>
  <si>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</si>
  <si>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</si>
  <si>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</si>
  <si>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</si>
  <si>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</si>
  <si>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</si>
  <si>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</si>
  <si>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</si>
  <si>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</si>
  <si>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</si>
  <si>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</si>
  <si>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</si>
  <si>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</si>
  <si>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</si>
  <si>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</si>
  <si>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</si>
  <si>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</si>
  <si>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</si>
  <si>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</si>
  <si>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</si>
  <si>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</si>
  <si>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</si>
  <si>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</si>
  <si>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</si>
  <si>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</si>
  <si>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</si>
  <si>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</si>
  <si>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</si>
  <si>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</si>
  <si>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</si>
  <si>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</si>
  <si>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</si>
  <si>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</si>
  <si>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</si>
  <si>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</si>
  <si>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</si>
  <si>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</si>
  <si>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</si>
  <si>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</si>
  <si>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</si>
  <si>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</si>
  <si>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</si>
  <si>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</si>
  <si>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</si>
  <si>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</si>
  <si>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</si>
  <si>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</si>
  <si>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</si>
  <si>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</si>
  <si>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</si>
  <si>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</si>
  <si>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</si>
  <si>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</si>
  <si>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</si>
  <si>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</si>
  <si>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</si>
  <si>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</si>
  <si>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</si>
  <si>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</si>
  <si>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</si>
  <si>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</si>
  <si>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</si>
  <si>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</si>
  <si>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</si>
  <si>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</si>
  <si>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</si>
  <si>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</si>
  <si>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</si>
  <si>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</si>
  <si>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</si>
  <si>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</si>
  <si>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</si>
  <si>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</si>
  <si>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</si>
  <si>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</si>
  <si>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</si>
  <si>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</si>
  <si>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</si>
  <si>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</si>
  <si>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</si>
  <si>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</si>
  <si>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</si>
  <si>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</si>
  <si>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</si>
  <si>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</si>
  <si>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</si>
  <si>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</si>
  <si>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</si>
  <si>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</si>
  <si>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</si>
  <si>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</si>
  <si>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</si>
  <si>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</si>
  <si>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</si>
  <si>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</si>
  <si>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</si>
  <si>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</si>
  <si>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</si>
  <si>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</si>
  <si>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</si>
  <si>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</si>
  <si>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</si>
  <si>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</si>
  <si>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</si>
  <si>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</si>
  <si>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</si>
  <si>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</si>
  <si>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</si>
  <si>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</si>
  <si>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</si>
  <si>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</si>
  <si>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</si>
  <si>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</si>
  <si>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</si>
  <si>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</si>
  <si>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</si>
  <si>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</si>
  <si>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</si>
  <si>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</si>
  <si>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</si>
  <si>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</si>
  <si>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</si>
  <si>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</si>
  <si>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</si>
  <si>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</si>
  <si>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</si>
  <si>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</si>
  <si>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</si>
  <si>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</si>
  <si>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</si>
  <si>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</si>
  <si>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</si>
  <si>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</si>
  <si>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</si>
  <si>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</si>
  <si>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</si>
  <si>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</si>
  <si>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</si>
  <si>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</si>
  <si>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</si>
  <si>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</si>
  <si>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</si>
  <si>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</si>
  <si>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</si>
  <si>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</si>
  <si>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</si>
  <si>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</si>
  <si>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</si>
  <si>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</si>
  <si>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</si>
  <si>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</si>
  <si>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</si>
  <si>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</si>
  <si>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</si>
  <si>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</si>
  <si>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</si>
  <si>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</si>
  <si>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</si>
  <si>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</si>
  <si>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</si>
  <si>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</si>
  <si>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</si>
  <si>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</si>
  <si>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</si>
  <si>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</si>
  <si>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</si>
  <si>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</si>
  <si>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</si>
  <si>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</si>
  <si>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</si>
  <si>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</si>
  <si>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</si>
  <si>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</si>
  <si>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</si>
  <si>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</si>
  <si>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</si>
  <si>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</si>
  <si>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</si>
  <si>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</si>
  <si>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</si>
  <si>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</si>
  <si>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</si>
  <si>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</si>
  <si>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</si>
  <si>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</si>
  <si>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</si>
  <si>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</si>
  <si>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</si>
  <si>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</si>
  <si>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</si>
  <si>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</si>
  <si>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</si>
  <si>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</si>
  <si>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</si>
  <si>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</si>
  <si>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</si>
  <si>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</si>
  <si>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</si>
  <si>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</si>
  <si>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</si>
  <si>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</si>
  <si>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</si>
  <si>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</si>
  <si>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</si>
  <si>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</si>
  <si>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</si>
  <si>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</si>
  <si>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</si>
  <si>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</si>
  <si>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</si>
  <si>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</si>
  <si>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</si>
  <si>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</si>
  <si>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</si>
  <si>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</si>
  <si>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</si>
  <si>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</si>
  <si>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</si>
  <si>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</si>
  <si>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</si>
  <si>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</si>
  <si>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</si>
  <si>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</si>
  <si>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</si>
  <si>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</si>
  <si>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</si>
  <si>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</si>
  <si>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</si>
  <si>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</si>
  <si>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</si>
  <si>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</si>
  <si>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</si>
  <si>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</si>
  <si>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</si>
  <si>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</si>
  <si>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</si>
  <si>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</si>
  <si>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</si>
  <si>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</si>
  <si>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</si>
  <si>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</si>
  <si>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</si>
  <si>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</si>
  <si>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</si>
  <si>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</si>
  <si>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</si>
  <si>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</si>
  <si>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</si>
  <si>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</si>
  <si>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</si>
  <si>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</si>
  <si>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</si>
  <si>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</si>
  <si>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</si>
  <si>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</si>
  <si>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</si>
  <si>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</si>
  <si>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</si>
  <si>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</si>
  <si>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</si>
  <si>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</si>
  <si>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</si>
  <si>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</si>
  <si>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</si>
  <si>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</si>
  <si>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</si>
  <si>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</si>
  <si>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</si>
  <si>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</si>
  <si>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</si>
  <si>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</si>
  <si>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</si>
  <si>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</si>
  <si>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</si>
  <si>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</si>
  <si>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</si>
  <si>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</si>
  <si>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</si>
  <si>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</si>
  <si>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</si>
  <si>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</si>
  <si>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</si>
  <si>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</si>
  <si>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</si>
  <si>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</si>
  <si>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</si>
  <si>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</si>
  <si>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</si>
  <si>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</si>
  <si>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</si>
  <si>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</si>
  <si>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</si>
  <si>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</si>
  <si>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</si>
  <si>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</si>
  <si>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</si>
  <si>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</si>
  <si>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</si>
  <si>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</si>
  <si>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</si>
  <si>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</si>
  <si>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</si>
  <si>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</si>
  <si>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</si>
  <si>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</si>
  <si>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</si>
  <si>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</si>
  <si>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</si>
  <si>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</si>
  <si>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</si>
  <si>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</si>
  <si>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</si>
  <si>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</si>
  <si>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</si>
  <si>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</si>
  <si>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</si>
  <si>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</si>
  <si>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</si>
  <si>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</si>
  <si>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</si>
  <si>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</si>
  <si>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</si>
  <si>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</si>
  <si>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</si>
  <si>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</si>
  <si>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</si>
  <si>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</si>
  <si>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</si>
  <si>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</si>
  <si>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</si>
  <si>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</si>
  <si>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</si>
  <si>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</si>
  <si>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</si>
  <si>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</si>
  <si>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</si>
  <si>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</si>
  <si>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</si>
  <si>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</si>
  <si>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</si>
  <si>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</si>
  <si>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</si>
  <si>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</si>
  <si>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</si>
  <si>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</si>
  <si>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</si>
  <si>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</si>
  <si>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</si>
  <si>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</si>
  <si>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</si>
  <si>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</si>
  <si>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</si>
  <si>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</si>
  <si>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</si>
  <si>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</si>
  <si>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</si>
  <si>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</si>
  <si>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</si>
  <si>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</si>
  <si>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</si>
  <si>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</si>
  <si>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</si>
  <si>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</si>
  <si>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</si>
  <si>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</si>
  <si>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</si>
  <si>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</si>
  <si>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</si>
  <si>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</si>
  <si>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</si>
  <si>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</si>
  <si>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</si>
  <si>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</si>
  <si>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</si>
  <si>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</si>
  <si>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</si>
  <si>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</si>
  <si>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</si>
  <si>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</si>
  <si>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</si>
  <si>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</si>
  <si>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</si>
  <si>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</si>
  <si>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</si>
  <si>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</si>
  <si>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</si>
  <si>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</si>
  <si>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</si>
  <si>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</si>
  <si>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</si>
  <si>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</si>
  <si>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</si>
  <si>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</si>
  <si>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</si>
  <si>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</si>
  <si>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</si>
  <si>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</si>
  <si>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</si>
  <si>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</si>
  <si>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</si>
  <si>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</si>
  <si>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</si>
  <si>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</si>
  <si>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</si>
  <si>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</si>
  <si>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</si>
  <si>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</si>
  <si>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</si>
  <si>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</si>
  <si>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</si>
  <si>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</si>
  <si>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</si>
  <si>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</si>
  <si>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</si>
  <si>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</si>
  <si>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</si>
  <si>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</si>
  <si>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</si>
  <si>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</si>
  <si>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</si>
  <si>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</si>
  <si>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</si>
  <si>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</si>
  <si>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</si>
  <si>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</si>
  <si>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</si>
  <si>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</si>
  <si>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</si>
  <si>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</si>
  <si>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</si>
  <si>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</si>
  <si>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</si>
  <si>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</si>
  <si>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</si>
  <si>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</si>
  <si>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</si>
  <si>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</si>
  <si>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</si>
  <si>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</si>
  <si>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</si>
  <si>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</si>
  <si>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</si>
  <si>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</si>
  <si>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</si>
  <si>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</si>
  <si>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</si>
  <si>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</si>
  <si>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</si>
  <si>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</si>
  <si>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</si>
  <si>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</si>
  <si>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</si>
  <si>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</si>
  <si>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</si>
  <si>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</si>
  <si>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</si>
  <si>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</si>
  <si>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</si>
  <si>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</si>
  <si>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</si>
  <si>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</si>
  <si>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</si>
  <si>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</si>
  <si>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</si>
  <si>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</si>
  <si>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</si>
  <si>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</si>
  <si>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</si>
  <si>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</si>
  <si>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</si>
  <si>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</si>
  <si>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</si>
  <si>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</si>
  <si>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</si>
  <si>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</si>
  <si>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</si>
  <si>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</si>
  <si>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</si>
  <si>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</si>
  <si>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</si>
  <si>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</si>
  <si>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</si>
  <si>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</si>
  <si>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</si>
  <si>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</si>
  <si>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</si>
  <si>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</si>
  <si>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</si>
  <si>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</si>
  <si>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</si>
  <si>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</si>
  <si>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</si>
  <si>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</si>
  <si>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</si>
  <si>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</si>
  <si>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</si>
  <si>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</si>
  <si>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</si>
  <si>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</si>
  <si>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</si>
  <si>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</si>
  <si>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</si>
  <si>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</si>
  <si>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</si>
  <si>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</si>
  <si>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</si>
  <si>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</si>
  <si>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</si>
  <si>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</si>
  <si>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</si>
  <si>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</si>
  <si>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</si>
  <si>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</si>
  <si>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</si>
  <si>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</si>
  <si>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</si>
  <si>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</si>
  <si>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</si>
  <si>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</si>
  <si>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</si>
  <si>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</si>
  <si>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</si>
  <si>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</si>
  <si>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</si>
  <si>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</si>
  <si>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</si>
  <si>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</si>
  <si>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</si>
  <si>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</si>
  <si>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</si>
  <si>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</si>
  <si>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</si>
  <si>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</si>
  <si>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</si>
  <si>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</si>
  <si>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</si>
  <si>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</si>
  <si>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</si>
  <si>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</si>
  <si>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</si>
  <si>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</si>
  <si>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</si>
  <si>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</si>
  <si>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</si>
  <si>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</si>
  <si>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</si>
  <si>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</si>
  <si>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</si>
  <si>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</si>
  <si>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</si>
  <si>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</si>
  <si>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</si>
  <si>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</si>
  <si>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</si>
  <si>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</si>
  <si>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</si>
  <si>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</si>
  <si>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</si>
  <si>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</si>
  <si>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</si>
  <si>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</si>
  <si>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</si>
  <si>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</si>
  <si>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</si>
  <si>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</si>
  <si>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</si>
  <si>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</si>
  <si>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</si>
  <si>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</si>
  <si>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</si>
  <si>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</si>
  <si>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</si>
  <si>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</si>
  <si>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</si>
  <si>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</si>
  <si>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</si>
  <si>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</si>
  <si>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</si>
  <si>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</si>
  <si>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</si>
  <si>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</si>
  <si>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</si>
  <si>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</si>
  <si>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</si>
  <si>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</si>
  <si>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</si>
  <si>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</si>
  <si>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</si>
  <si>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</si>
  <si>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</si>
  <si>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</si>
  <si>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</si>
  <si>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</si>
  <si>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</si>
  <si>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</si>
  <si>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</si>
  <si>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</si>
  <si>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</si>
  <si>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</si>
  <si>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</si>
  <si>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</si>
  <si>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</si>
  <si>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</si>
  <si>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</si>
  <si>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</si>
  <si>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</si>
  <si>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</si>
  <si>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</si>
  <si>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</si>
  <si>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</si>
  <si>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</si>
  <si>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</si>
  <si>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</si>
  <si>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</si>
  <si>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</si>
  <si>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</si>
  <si>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</si>
  <si>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</si>
  <si>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</si>
  <si>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</si>
  <si>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</si>
  <si>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</si>
  <si>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</si>
  <si>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</si>
  <si>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</si>
  <si>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</si>
  <si>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</si>
  <si>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</si>
  <si>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</si>
  <si>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</si>
  <si>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</si>
  <si>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</si>
  <si>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</si>
  <si>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</si>
  <si>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</si>
  <si>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</si>
  <si>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</si>
  <si>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</si>
  <si>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</si>
  <si>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</si>
  <si>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</si>
  <si>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</si>
  <si>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</si>
  <si>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</si>
  <si>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</si>
  <si>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</si>
  <si>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</si>
  <si>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</si>
  <si>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</si>
  <si>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</si>
  <si>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</si>
  <si>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</si>
  <si>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</si>
  <si>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</si>
  <si>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</si>
  <si>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</si>
  <si>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</si>
  <si>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</si>
  <si>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</si>
  <si>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</si>
  <si>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</si>
  <si>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</si>
  <si>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</si>
  <si>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</si>
  <si>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</si>
  <si>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</si>
  <si>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</si>
  <si>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</si>
  <si>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</si>
  <si>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</si>
  <si>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</si>
  <si>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</si>
  <si>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</si>
  <si>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</si>
  <si>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</si>
  <si>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</si>
  <si>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</si>
  <si>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</si>
  <si>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</si>
  <si>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</si>
  <si>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</si>
  <si>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</si>
  <si>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</si>
  <si>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</si>
  <si>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</si>
  <si>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</si>
  <si>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</si>
  <si>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</si>
  <si>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</si>
  <si>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</si>
  <si>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</si>
  <si>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</si>
  <si>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</si>
  <si>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</si>
  <si>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</si>
  <si>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</si>
  <si>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</si>
  <si>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</si>
  <si>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</si>
  <si>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</si>
  <si>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</si>
  <si>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</si>
  <si>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</si>
  <si>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</si>
  <si>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</si>
  <si>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</si>
  <si>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</si>
  <si>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</si>
  <si>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</si>
  <si>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</si>
  <si>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</si>
  <si>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</si>
  <si>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</si>
  <si>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</si>
  <si>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</si>
  <si>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</si>
  <si>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</si>
  <si>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</si>
  <si>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</si>
  <si>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</si>
  <si>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</si>
  <si>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</si>
  <si>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</si>
  <si>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</si>
  <si>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</si>
  <si>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</si>
  <si>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</si>
  <si>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</si>
  <si>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</si>
  <si>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</si>
  <si>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</si>
  <si>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</si>
  <si>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</si>
  <si>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</si>
  <si>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</si>
  <si>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</si>
  <si>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</si>
  <si>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</si>
  <si>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</si>
  <si>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</si>
  <si>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</si>
  <si>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</si>
  <si>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</si>
  <si>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</si>
  <si>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</si>
  <si>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</si>
  <si>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</si>
  <si>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</si>
  <si>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</si>
  <si>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</si>
  <si>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</si>
  <si>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</si>
  <si>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</si>
  <si>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</si>
  <si>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</si>
  <si>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</si>
  <si>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</si>
  <si>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</si>
  <si>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</si>
  <si>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</si>
  <si>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</si>
  <si>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</si>
  <si>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</si>
  <si>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</si>
  <si>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</si>
  <si>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</si>
  <si>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</si>
  <si>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</si>
  <si>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</si>
  <si>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</si>
  <si>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</si>
  <si>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</si>
  <si>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</si>
  <si>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</si>
  <si>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</si>
  <si>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</si>
  <si>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</si>
  <si>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</si>
  <si>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</si>
  <si>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</si>
  <si>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</si>
  <si>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</si>
  <si>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</si>
  <si>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</si>
  <si>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</si>
  <si>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</si>
  <si>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</si>
  <si>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</si>
  <si>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</si>
  <si>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</si>
  <si>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</si>
  <si>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</si>
  <si>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</si>
  <si>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</si>
  <si>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</si>
  <si>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</si>
  <si>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</si>
  <si>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</si>
  <si>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</si>
  <si>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</si>
  <si>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</si>
  <si>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</si>
  <si>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</si>
  <si>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</si>
  <si>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</si>
  <si>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</si>
  <si>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</si>
  <si>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</si>
  <si>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</si>
  <si>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</si>
  <si>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</si>
  <si>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</si>
  <si>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</si>
  <si>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</si>
  <si>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</si>
  <si>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</si>
  <si>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</si>
  <si>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</si>
  <si>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</si>
  <si>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</si>
  <si>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</si>
  <si>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</si>
  <si>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</si>
  <si>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</si>
  <si>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</si>
  <si>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</si>
  <si>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</si>
  <si>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</si>
  <si>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</si>
  <si>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</si>
  <si>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</si>
  <si>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</si>
  <si>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</si>
  <si>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</si>
  <si>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</si>
  <si>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</si>
  <si>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</si>
  <si>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</si>
  <si>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</si>
  <si>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</si>
  <si>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</si>
  <si>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</si>
  <si>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</si>
  <si>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</si>
  <si>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</si>
  <si>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</si>
  <si>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</si>
  <si>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</si>
  <si>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</si>
  <si>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</si>
  <si>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</si>
  <si>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</si>
  <si>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</si>
  <si>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</si>
  <si>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</si>
  <si>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</si>
  <si>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</si>
  <si>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</si>
  <si>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</si>
  <si>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</si>
  <si>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</si>
  <si>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</si>
  <si>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</si>
  <si>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</si>
  <si>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</si>
  <si>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</si>
  <si>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</si>
  <si>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</si>
  <si>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</si>
  <si>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</si>
  <si>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</si>
  <si>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</si>
  <si>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</si>
  <si>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</si>
  <si>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</si>
  <si>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</si>
  <si>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</si>
  <si>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</si>
  <si>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</si>
  <si>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</si>
  <si>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</si>
  <si>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</si>
  <si>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</si>
  <si>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</si>
  <si>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</si>
  <si>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</si>
  <si>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</si>
  <si>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</si>
  <si>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</si>
  <si>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</si>
  <si>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</si>
  <si>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</si>
  <si>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</si>
  <si>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</si>
  <si>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</si>
  <si>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</si>
  <si>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</si>
  <si>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</si>
  <si>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</si>
  <si>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</si>
  <si>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</si>
  <si>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</si>
  <si>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</si>
  <si>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</si>
  <si>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</si>
  <si>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</si>
  <si>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</si>
  <si>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</si>
  <si>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</si>
  <si>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</si>
  <si>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</si>
  <si>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</si>
  <si>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</si>
  <si>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</si>
  <si>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</si>
  <si>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</si>
  <si>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</si>
  <si>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</si>
  <si>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</si>
  <si>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</si>
  <si>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</si>
  <si>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</si>
  <si>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</si>
  <si>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</si>
  <si>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</si>
  <si>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</si>
  <si>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</si>
  <si>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</si>
  <si>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</si>
  <si>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</si>
  <si>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</si>
  <si>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</si>
  <si>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</si>
  <si>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</si>
  <si>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</si>
  <si>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</si>
  <si>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</si>
  <si>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</si>
  <si>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</si>
  <si>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</si>
  <si>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</si>
  <si>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</si>
  <si>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</si>
  <si>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</si>
  <si>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</si>
  <si>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</si>
  <si>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</si>
  <si>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</si>
  <si>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</si>
  <si>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</si>
  <si>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</si>
  <si>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</si>
  <si>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</si>
  <si>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</si>
  <si>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</si>
  <si>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</si>
  <si>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</si>
  <si>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</si>
  <si>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</si>
  <si>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</si>
  <si>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</si>
  <si>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</si>
  <si>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</si>
  <si>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</si>
  <si>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</si>
  <si>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</si>
  <si>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</si>
  <si>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</si>
  <si>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</si>
  <si>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</si>
  <si>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</si>
  <si>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</si>
  <si>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</si>
  <si>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</si>
  <si>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</si>
  <si>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</si>
  <si>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</si>
  <si>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</si>
  <si>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</si>
  <si>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</si>
  <si>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</si>
  <si>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</si>
  <si>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</si>
  <si>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</si>
  <si>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</si>
  <si>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</si>
  <si>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</si>
  <si>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</si>
  <si>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</si>
  <si>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</si>
  <si>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</si>
  <si>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</si>
  <si>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</si>
  <si>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</si>
  <si>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</si>
  <si>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</si>
  <si>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</si>
  <si>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</si>
  <si>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</si>
  <si>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</si>
  <si>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</si>
  <si>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</si>
  <si>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</si>
  <si>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</si>
  <si>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</si>
  <si>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</si>
  <si>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</si>
  <si>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</si>
  <si>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</si>
  <si>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</si>
  <si>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</si>
  <si>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</si>
  <si>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</si>
  <si>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</si>
  <si>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</si>
  <si>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</si>
  <si>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</si>
  <si>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</si>
  <si>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</si>
  <si>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</si>
  <si>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</si>
  <si>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</si>
  <si>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</si>
  <si>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</si>
  <si>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</si>
  <si>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</si>
  <si>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</si>
  <si>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</si>
  <si>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</si>
  <si>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</si>
  <si>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</si>
  <si>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</si>
  <si>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</si>
  <si>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</si>
  <si>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</si>
  <si>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</si>
  <si>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</si>
  <si>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</si>
  <si>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</si>
  <si>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</si>
  <si>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</si>
  <si>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</si>
  <si>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</si>
  <si>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</si>
  <si>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</si>
  <si>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</si>
  <si>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</si>
  <si>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</si>
  <si>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</si>
  <si>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</si>
  <si>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</si>
  <si>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</si>
  <si>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</si>
  <si>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</si>
  <si>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</si>
  <si>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</si>
  <si>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</si>
  <si>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</si>
  <si>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</si>
  <si>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</si>
  <si>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</si>
  <si>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</si>
  <si>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</si>
  <si>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</si>
  <si>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</si>
  <si>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</si>
  <si>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</si>
  <si>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</si>
  <si>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</si>
  <si>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</si>
  <si>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</si>
  <si>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</si>
  <si>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</si>
  <si>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</si>
  <si>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</si>
  <si>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</si>
  <si>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</si>
  <si>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</si>
  <si>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</si>
  <si>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</si>
  <si>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</si>
  <si>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</si>
  <si>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</si>
  <si>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</si>
  <si>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</si>
  <si>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</si>
  <si>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</si>
  <si>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</si>
  <si>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</si>
  <si>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</si>
  <si>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</si>
  <si>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</si>
  <si>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</si>
  <si>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</si>
  <si>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</si>
  <si>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</si>
  <si>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</si>
  <si>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</si>
  <si>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</si>
  <si>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</si>
  <si>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</si>
  <si>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</si>
  <si>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</si>
  <si>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</si>
  <si>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</si>
  <si>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</si>
  <si>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</si>
  <si>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</si>
  <si>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</si>
  <si>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</si>
  <si>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</si>
  <si>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</si>
  <si>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</si>
  <si>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</si>
  <si>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</si>
  <si>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</si>
  <si>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</si>
  <si>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</si>
  <si>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</si>
  <si>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</si>
  <si>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</si>
  <si>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</si>
  <si>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</si>
  <si>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</si>
  <si>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</si>
  <si>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</si>
  <si>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</si>
  <si>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</si>
  <si>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</si>
  <si>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</si>
  <si>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</si>
  <si>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</si>
  <si>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</si>
  <si>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</si>
  <si>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</si>
  <si>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</si>
  <si>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</si>
  <si>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</si>
  <si>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</si>
  <si>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</si>
  <si>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</si>
  <si>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</si>
  <si>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</si>
  <si>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</si>
  <si>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</si>
  <si>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</si>
  <si>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</si>
  <si>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</si>
  <si>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</si>
  <si>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</si>
  <si>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</si>
  <si>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</si>
  <si>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</si>
  <si>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</si>
  <si>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</si>
  <si>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</si>
  <si>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</si>
  <si>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</si>
  <si>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</si>
  <si>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</si>
  <si>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</si>
  <si>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</si>
  <si>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</si>
  <si>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</si>
  <si>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</si>
  <si>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</si>
  <si>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</si>
  <si>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</si>
  <si>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</si>
  <si>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</si>
  <si>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</si>
  <si>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</si>
  <si>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</si>
  <si>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</si>
  <si>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</si>
  <si>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</si>
  <si>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</si>
  <si>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</si>
  <si>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</si>
  <si>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</si>
  <si>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</si>
  <si>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</si>
  <si>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</si>
  <si>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</si>
  <si>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</si>
  <si>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</si>
  <si>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</si>
  <si>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</si>
  <si>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</si>
  <si>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</si>
  <si>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</si>
  <si>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</si>
  <si>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</si>
  <si>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</si>
  <si>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</si>
  <si>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</si>
  <si>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</si>
  <si>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</si>
  <si>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</si>
  <si>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</si>
  <si>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</si>
  <si>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</si>
  <si>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</si>
  <si>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</si>
  <si>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</si>
  <si>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</si>
  <si>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</si>
  <si>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</si>
  <si>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</si>
  <si>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</si>
  <si>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</si>
  <si>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</si>
  <si>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</si>
  <si>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</si>
  <si>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</si>
  <si>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</si>
  <si>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</si>
  <si>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</si>
  <si>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</si>
  <si>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</si>
  <si>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</si>
  <si>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</si>
  <si>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</si>
  <si>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</si>
  <si>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</si>
  <si>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</si>
  <si>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</si>
  <si>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</si>
  <si>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</si>
  <si>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</si>
  <si>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</si>
  <si>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</si>
  <si>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</si>
  <si>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</si>
  <si>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</si>
  <si>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</si>
  <si>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</si>
  <si>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</si>
  <si>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</si>
  <si>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</si>
  <si>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</si>
  <si>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</si>
  <si>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</si>
  <si>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</si>
  <si>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</si>
  <si>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</si>
  <si>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</si>
  <si>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</si>
  <si>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</si>
  <si>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</si>
  <si>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</si>
  <si>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</si>
  <si>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</si>
  <si>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</si>
  <si>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</si>
  <si>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</si>
  <si>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</si>
  <si>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</si>
  <si>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</si>
  <si>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</si>
  <si>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</si>
  <si>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</si>
  <si>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</si>
  <si>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</si>
  <si>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</si>
  <si>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</si>
  <si>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</si>
  <si>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</si>
  <si>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</si>
  <si>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</si>
  <si>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</si>
  <si>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</si>
  <si>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</si>
  <si>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</si>
  <si>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</si>
  <si>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</si>
  <si>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</si>
  <si>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</si>
  <si>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</si>
  <si>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</si>
  <si>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</si>
  <si>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</si>
  <si>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</si>
  <si>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</si>
  <si>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</si>
  <si>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</si>
  <si>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</si>
  <si>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</si>
  <si>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</si>
  <si>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</si>
  <si>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</si>
  <si>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</si>
  <si>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</si>
  <si>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</si>
  <si>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</si>
  <si>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</si>
  <si>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</si>
  <si>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</si>
  <si>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</si>
  <si>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</si>
  <si>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</si>
  <si>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</si>
  <si>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</si>
  <si>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</si>
  <si>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</si>
  <si>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</si>
  <si>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</si>
  <si>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</si>
  <si>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</si>
  <si>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</si>
  <si>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</si>
  <si>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</si>
  <si>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</si>
  <si>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</si>
  <si>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</si>
  <si>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</si>
  <si>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</si>
  <si>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</si>
  <si>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</si>
  <si>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</si>
  <si>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</si>
  <si>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</si>
  <si>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</si>
  <si>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</si>
  <si>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</si>
  <si>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</si>
  <si>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</si>
  <si>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</si>
  <si>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</si>
  <si>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</si>
  <si>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</si>
  <si>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</si>
  <si>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</si>
  <si>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</si>
  <si>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</si>
  <si>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</si>
  <si>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</si>
  <si>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</si>
  <si>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</si>
  <si>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</si>
  <si>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</si>
  <si>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</si>
  <si>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</si>
  <si>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</si>
  <si>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</si>
  <si>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</si>
  <si>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</si>
  <si>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</si>
  <si>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</si>
  <si>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</si>
  <si>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</si>
  <si>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</si>
  <si>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</si>
  <si>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</si>
  <si>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</si>
  <si>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</si>
  <si>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</si>
  <si>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</si>
  <si>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</si>
  <si>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</si>
  <si>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</si>
  <si>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</si>
  <si>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</si>
  <si>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</si>
  <si>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</si>
  <si>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</si>
  <si>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</si>
  <si>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</si>
  <si>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</si>
  <si>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</si>
  <si>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</si>
  <si>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</si>
  <si>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</si>
  <si>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</si>
  <si>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</si>
  <si>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</si>
  <si>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</si>
  <si>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</si>
  <si>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</si>
  <si>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</si>
  <si>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</si>
  <si>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</si>
  <si>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</si>
  <si>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</si>
  <si>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</si>
  <si>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</si>
  <si>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</si>
  <si>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</si>
  <si>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</si>
  <si>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</si>
  <si>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</si>
  <si>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</si>
  <si>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</si>
  <si>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</si>
  <si>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</si>
  <si>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</si>
  <si>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</si>
  <si>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</si>
  <si>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</si>
  <si>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</si>
  <si>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</si>
  <si>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</si>
  <si>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</si>
  <si>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</si>
  <si>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</si>
  <si>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</si>
  <si>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</si>
  <si>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</si>
  <si>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</si>
  <si>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</si>
  <si>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</si>
  <si>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</si>
  <si>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</si>
  <si>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</si>
  <si>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</si>
  <si>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</si>
  <si>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</si>
  <si>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</si>
  <si>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</si>
  <si>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</si>
  <si>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</si>
  <si>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</si>
  <si>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</si>
  <si>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</si>
  <si>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</si>
  <si>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</si>
  <si>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</si>
  <si>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</si>
  <si>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</si>
  <si>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</si>
  <si>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</si>
  <si>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</si>
  <si>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</si>
  <si>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</si>
  <si>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</si>
  <si>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</si>
  <si>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</si>
  <si>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</si>
  <si>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</si>
  <si>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</si>
  <si>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</si>
  <si>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</si>
  <si>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</si>
  <si>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</si>
  <si>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</si>
  <si>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</si>
  <si>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</si>
  <si>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</si>
  <si>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</si>
  <si>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</si>
  <si>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</si>
  <si>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</si>
  <si>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</si>
  <si>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</si>
  <si>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</si>
  <si>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</si>
  <si>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</si>
  <si>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</si>
  <si>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</si>
  <si>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</si>
  <si>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</si>
  <si>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</si>
  <si>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</si>
  <si>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</si>
  <si>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</si>
  <si>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</si>
  <si>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</si>
  <si>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</si>
  <si>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</si>
  <si>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</si>
  <si>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</si>
  <si>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</si>
  <si>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</si>
  <si>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</si>
  <si>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</si>
  <si>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</si>
  <si>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</si>
  <si>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</si>
  <si>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</si>
  <si>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</si>
  <si>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</si>
  <si>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</si>
  <si>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</si>
  <si>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</si>
  <si>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</si>
  <si>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</si>
  <si>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</si>
  <si>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</si>
  <si>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</si>
  <si>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</si>
  <si>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</si>
  <si>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</si>
  <si>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</si>
  <si>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</si>
  <si>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</si>
  <si>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</si>
  <si>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</si>
  <si>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</si>
  <si>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</si>
  <si>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</si>
  <si>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</si>
  <si>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</si>
  <si>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</si>
  <si>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</si>
  <si>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</si>
  <si>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</si>
  <si>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</si>
  <si>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</si>
  <si>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</si>
  <si>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</si>
  <si>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</si>
  <si>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</si>
  <si>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</si>
  <si>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</si>
  <si>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</si>
  <si>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</si>
  <si>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</si>
  <si>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</si>
  <si>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</si>
  <si>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</si>
  <si>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</si>
  <si>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</si>
  <si>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</si>
  <si>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</si>
  <si>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</si>
  <si>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</si>
  <si>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</si>
  <si>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</si>
  <si>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</si>
  <si>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</si>
  <si>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</si>
  <si>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</si>
  <si>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</si>
  <si>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</si>
  <si>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</si>
  <si>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</si>
  <si>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</si>
  <si>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</si>
  <si>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</si>
  <si>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</si>
  <si>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</si>
  <si>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</si>
  <si>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</si>
  <si>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</si>
  <si>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</si>
  <si>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</si>
  <si>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</si>
  <si>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</si>
  <si>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</si>
  <si>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</si>
  <si>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</si>
  <si>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</si>
  <si>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</si>
  <si>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</si>
  <si>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</si>
  <si>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</si>
  <si>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</si>
  <si>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</si>
  <si>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</si>
  <si>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</si>
  <si>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</si>
  <si>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</si>
  <si>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</si>
  <si>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</si>
  <si>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</si>
  <si>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</si>
  <si>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</si>
  <si>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</si>
  <si>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</si>
  <si>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</si>
  <si>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</si>
  <si>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</si>
  <si>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</si>
  <si>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</si>
  <si>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</si>
  <si>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</si>
  <si>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</si>
  <si>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</si>
  <si>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</si>
  <si>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</si>
  <si>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</si>
  <si>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</si>
  <si>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</si>
  <si>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</si>
  <si>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</si>
  <si>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</si>
  <si>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</si>
  <si>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</si>
  <si>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</si>
  <si>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</si>
  <si>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</si>
  <si>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</si>
  <si>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</si>
  <si>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</si>
  <si>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</si>
  <si>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</si>
  <si>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</si>
  <si>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</si>
  <si>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</si>
  <si>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</si>
  <si>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</si>
  <si>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</si>
  <si>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</si>
  <si>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</si>
  <si>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</si>
  <si>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</si>
  <si>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</si>
  <si>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</si>
  <si>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</si>
  <si>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</si>
  <si>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</si>
  <si>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</si>
  <si>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</si>
  <si>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</si>
  <si>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</si>
  <si>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</si>
  <si>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</si>
  <si>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</si>
  <si>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</si>
  <si>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</si>
  <si>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</si>
  <si>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</si>
  <si>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</si>
  <si>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</si>
  <si>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</si>
  <si>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</si>
  <si>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</si>
  <si>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</si>
  <si>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</si>
  <si>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</si>
  <si>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</si>
  <si>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</si>
  <si>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</si>
  <si>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</si>
  <si>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</si>
  <si>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</si>
  <si>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</si>
  <si>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</si>
  <si>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</si>
  <si>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</si>
  <si>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</si>
  <si>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</si>
  <si>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</si>
  <si>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</si>
  <si>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</si>
  <si>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</si>
  <si>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</si>
  <si>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</si>
  <si>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</si>
  <si>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</si>
  <si>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</si>
  <si>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</si>
  <si>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</si>
  <si>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</si>
  <si>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</si>
  <si>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</si>
  <si>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</si>
  <si>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</si>
  <si>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</si>
  <si>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</si>
  <si>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</si>
  <si>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</si>
  <si>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</si>
  <si>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</si>
  <si>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</si>
  <si>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</si>
  <si>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</si>
  <si>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</si>
  <si>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</si>
  <si>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</si>
  <si>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</si>
  <si>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</si>
  <si>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</si>
  <si>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</si>
  <si>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</si>
  <si>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</si>
  <si>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</si>
  <si>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</si>
  <si>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</si>
  <si>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</si>
  <si>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</si>
  <si>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</si>
  <si>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</si>
  <si>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</si>
  <si>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</si>
  <si>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</si>
  <si>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</si>
  <si>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</si>
  <si>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</si>
  <si>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</si>
  <si>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</si>
  <si>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</si>
  <si>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</si>
  <si>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</si>
  <si>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</si>
  <si>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</si>
  <si>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</si>
  <si>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</si>
  <si>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</si>
  <si>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</si>
  <si>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</si>
  <si>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</si>
  <si>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</si>
  <si>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</si>
  <si>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</si>
  <si>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</si>
  <si>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</si>
  <si>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</si>
  <si>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</si>
  <si>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</si>
  <si>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</si>
  <si>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</si>
  <si>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</si>
  <si>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</si>
  <si>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</si>
  <si>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</si>
  <si>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</si>
  <si>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</si>
  <si>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</si>
  <si>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</si>
  <si>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</si>
  <si>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</si>
  <si>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</si>
  <si>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</si>
  <si>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</si>
  <si>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</si>
  <si>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</si>
  <si>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</si>
  <si>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</si>
  <si>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</si>
  <si>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</si>
  <si>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</si>
  <si>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</si>
  <si>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</si>
  <si>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</si>
  <si>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</si>
  <si>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</si>
  <si>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</si>
  <si>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</si>
  <si>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</si>
  <si>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</si>
  <si>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</si>
  <si>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</si>
  <si>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</si>
  <si>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</si>
  <si>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</si>
  <si>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</si>
  <si>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</si>
  <si>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</si>
  <si>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</si>
  <si>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</si>
  <si>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</si>
  <si>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</si>
  <si>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</si>
  <si>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</si>
  <si>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</si>
  <si>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</si>
  <si>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</si>
  <si>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</si>
  <si>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</si>
  <si>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</si>
  <si>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</si>
  <si>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</si>
  <si>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</si>
  <si>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</si>
  <si>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</si>
  <si>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</si>
  <si>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</si>
  <si>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</si>
  <si>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</si>
  <si>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</si>
  <si>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</si>
  <si>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</si>
  <si>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</si>
  <si>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</si>
  <si>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</si>
  <si>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</si>
  <si>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</si>
  <si>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</si>
  <si>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</si>
  <si>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</si>
  <si>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</si>
  <si>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</si>
  <si>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</si>
  <si>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</si>
  <si>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</si>
  <si>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</si>
  <si>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</si>
  <si>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</si>
  <si>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</si>
  <si>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</si>
  <si>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</si>
  <si>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</si>
  <si>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</si>
  <si>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</si>
  <si>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</si>
  <si>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</si>
  <si>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</si>
  <si>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</si>
  <si>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</si>
  <si>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</si>
  <si>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</si>
  <si>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</si>
  <si>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</si>
  <si>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</si>
  <si>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</si>
  <si>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</si>
  <si>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</si>
  <si>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</si>
  <si>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</si>
  <si>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</si>
  <si>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</si>
  <si>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</si>
  <si>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</si>
  <si>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</si>
  <si>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</si>
  <si>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</si>
  <si>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</si>
  <si>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</si>
  <si>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</si>
  <si>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</si>
  <si>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</si>
  <si>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</si>
  <si>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</si>
  <si>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</si>
  <si>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</si>
  <si>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</si>
  <si>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</si>
  <si>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</si>
  <si>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</si>
  <si>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</si>
  <si>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</si>
  <si>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</si>
  <si>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</si>
  <si>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</si>
  <si>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</si>
  <si>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</si>
  <si>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</si>
  <si>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</si>
  <si>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</si>
  <si>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</si>
  <si>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</si>
  <si>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</si>
  <si>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</si>
  <si>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</si>
  <si>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</si>
  <si>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</si>
  <si>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</si>
  <si>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</si>
  <si>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</si>
  <si>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</si>
  <si>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</si>
  <si>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</si>
  <si>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</si>
  <si>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</si>
  <si>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</si>
  <si>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</si>
  <si>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</si>
  <si>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</si>
  <si>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</si>
  <si>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</si>
  <si>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</si>
  <si>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</si>
  <si>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</si>
  <si>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</si>
  <si>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</si>
  <si>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</si>
  <si>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</si>
  <si>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</si>
  <si>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</si>
  <si>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</si>
  <si>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</si>
  <si>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</si>
  <si>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</si>
  <si>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</si>
  <si>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</si>
  <si>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</si>
  <si>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</si>
  <si>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</si>
  <si>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</si>
  <si>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</si>
  <si>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</si>
  <si>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</si>
  <si>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</si>
  <si>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</si>
  <si>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</si>
  <si>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</si>
  <si>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</si>
  <si>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</si>
  <si>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</si>
  <si>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</si>
  <si>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</si>
  <si>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</si>
  <si>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</si>
  <si>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</si>
  <si>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</si>
  <si>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</si>
  <si>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</si>
  <si>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</si>
  <si>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</si>
  <si>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</si>
  <si>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</si>
  <si>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</si>
  <si>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</si>
  <si>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</si>
  <si>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</si>
  <si>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</si>
  <si>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</si>
  <si>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</si>
  <si>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</si>
  <si>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</si>
  <si>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</si>
  <si>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</si>
  <si>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</si>
  <si>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</si>
  <si>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</si>
  <si>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</si>
  <si>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</si>
  <si>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</si>
  <si>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</si>
  <si>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</si>
  <si>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</si>
  <si>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</si>
  <si>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</si>
  <si>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</si>
  <si>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</si>
  <si>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</si>
  <si>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</si>
  <si>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</si>
  <si>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</si>
  <si>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</si>
  <si>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</si>
  <si>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</si>
  <si>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</si>
  <si>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</si>
  <si>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</si>
  <si>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</si>
  <si>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</si>
  <si>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</si>
  <si>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</si>
  <si>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</si>
  <si>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</si>
  <si>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</si>
  <si>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</si>
  <si>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</si>
  <si>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</si>
  <si>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</si>
  <si>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</si>
  <si>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</si>
  <si>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</si>
  <si>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</si>
  <si>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</si>
  <si>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</si>
  <si>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</si>
  <si>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</si>
  <si>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</si>
  <si>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</si>
  <si>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</si>
  <si>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</si>
  <si>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</si>
  <si>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</si>
  <si>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</si>
  <si>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</si>
  <si>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</si>
  <si>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</si>
  <si>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</si>
  <si>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</si>
  <si>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</si>
  <si>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</si>
  <si>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</si>
  <si>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</si>
  <si>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</si>
  <si>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</si>
  <si>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</si>
  <si>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</si>
  <si>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</si>
  <si>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</si>
  <si>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</si>
  <si>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</si>
  <si>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</si>
  <si>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</si>
  <si>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</si>
  <si>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</si>
  <si>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</si>
  <si>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</si>
  <si>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</si>
  <si>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</si>
  <si>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</si>
  <si>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</si>
  <si>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</si>
  <si>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</si>
  <si>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</si>
  <si>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</si>
  <si>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</si>
  <si>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</si>
  <si>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</si>
  <si>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</si>
  <si>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</si>
  <si>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</si>
  <si>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</si>
  <si>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</si>
  <si>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</si>
  <si>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</si>
  <si>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</si>
  <si>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</si>
  <si>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</si>
  <si>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</si>
  <si>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</si>
  <si>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</si>
  <si>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</si>
  <si>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</si>
  <si>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</si>
  <si>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</si>
  <si>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</si>
  <si>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</si>
  <si>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</si>
  <si>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</si>
  <si>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</si>
  <si>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</si>
  <si>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</si>
  <si>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</si>
  <si>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</si>
  <si>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</si>
  <si>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</si>
  <si>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</si>
  <si>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</si>
  <si>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</si>
  <si>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</si>
  <si>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</si>
  <si>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</si>
  <si>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</si>
  <si>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</si>
  <si>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</si>
  <si>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</si>
  <si>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</si>
  <si>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</si>
  <si>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</si>
  <si>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</si>
  <si>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</si>
  <si>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</si>
  <si>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</si>
  <si>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</si>
  <si>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</si>
  <si>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</si>
  <si>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</si>
  <si>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</si>
  <si>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</si>
  <si>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</si>
  <si>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</si>
  <si>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</si>
  <si>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</si>
  <si>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</si>
  <si>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</si>
  <si>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</si>
  <si>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</si>
  <si>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</si>
  <si>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</si>
  <si>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</si>
  <si>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</si>
  <si>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</si>
  <si>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</si>
  <si>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</si>
  <si>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</si>
  <si>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</si>
  <si>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</si>
  <si>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</si>
  <si>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</si>
  <si>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</si>
  <si>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</si>
  <si>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</si>
  <si>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</si>
  <si>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</si>
  <si>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</si>
  <si>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</si>
  <si>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</si>
  <si>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</si>
  <si>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</si>
  <si>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</si>
  <si>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</si>
  <si>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</si>
  <si>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</si>
  <si>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</si>
  <si>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</si>
  <si>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</si>
  <si>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</si>
  <si>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</si>
  <si>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</si>
  <si>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</si>
  <si>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</si>
  <si>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</si>
  <si>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</si>
  <si>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</si>
  <si>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</si>
  <si>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</si>
  <si>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</si>
  <si>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</si>
  <si>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</si>
  <si>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</si>
  <si>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</si>
  <si>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</si>
  <si>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</si>
  <si>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</si>
  <si>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</si>
  <si>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</si>
  <si>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</si>
  <si>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</si>
  <si>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</si>
  <si>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</si>
  <si>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</si>
  <si>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</si>
  <si>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</si>
  <si>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</si>
  <si>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</si>
  <si>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</si>
  <si>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</si>
  <si>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</si>
  <si>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</si>
  <si>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</si>
  <si>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</si>
  <si>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</si>
  <si>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</si>
  <si>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</si>
  <si>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</si>
  <si>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</si>
  <si>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</si>
  <si>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</si>
  <si>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</si>
  <si>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</si>
  <si>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</si>
  <si>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</si>
  <si>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</si>
  <si>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</si>
  <si>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</si>
  <si>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</si>
  <si>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</si>
  <si>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</si>
  <si>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</si>
  <si>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</si>
  <si>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</si>
  <si>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</si>
  <si>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</si>
  <si>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</si>
  <si>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</si>
  <si>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</si>
  <si>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</si>
  <si>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</si>
  <si>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</si>
  <si>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</si>
  <si>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</si>
  <si>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</si>
  <si>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</si>
  <si>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</si>
  <si>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</si>
  <si>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</si>
  <si>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</si>
  <si>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</si>
  <si>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</si>
  <si>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</si>
  <si>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</si>
  <si>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</si>
  <si>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</si>
  <si>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</si>
  <si>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</si>
  <si>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</si>
  <si>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</si>
  <si>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</si>
  <si>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</si>
  <si>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</si>
  <si>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</si>
  <si>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</si>
  <si>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</si>
  <si>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</si>
  <si>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</si>
  <si>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</si>
  <si>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</si>
  <si>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</si>
  <si>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</si>
  <si>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</si>
  <si>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</si>
  <si>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</si>
  <si>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</si>
  <si>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</si>
  <si>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</si>
  <si>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</si>
  <si>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</si>
  <si>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</si>
  <si>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</si>
  <si>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</si>
  <si>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</si>
  <si>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</si>
  <si>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</si>
  <si>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</si>
  <si>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</si>
  <si>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</si>
  <si>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</si>
  <si>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</si>
  <si>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</si>
  <si>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</si>
  <si>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</si>
  <si>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</si>
  <si>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</si>
  <si>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</si>
  <si>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</si>
  <si>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</si>
  <si>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</si>
  <si>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</si>
  <si>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</si>
  <si>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</si>
  <si>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</si>
  <si>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</si>
  <si>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</si>
  <si>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</si>
  <si>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</si>
  <si>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</si>
  <si>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</si>
  <si>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</si>
  <si>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</si>
  <si>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</si>
  <si>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</si>
  <si>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</si>
  <si>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</si>
  <si>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</si>
  <si>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</si>
  <si>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</si>
  <si>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</si>
  <si>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</si>
  <si>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</si>
  <si>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</si>
  <si>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</si>
  <si>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</si>
  <si>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</si>
  <si>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</si>
  <si>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</si>
  <si>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</si>
  <si>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</si>
  <si>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</si>
  <si>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</si>
  <si>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</si>
  <si>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</si>
  <si>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</si>
  <si>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</si>
  <si>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</si>
  <si>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</si>
  <si>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</si>
  <si>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</si>
  <si>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</si>
  <si>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</si>
  <si>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</si>
  <si>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</si>
  <si>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</si>
  <si>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</si>
  <si>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</si>
  <si>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</si>
  <si>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</si>
  <si>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</si>
  <si>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</si>
  <si>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</si>
  <si>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</si>
  <si>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</si>
  <si>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</si>
  <si>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</si>
  <si>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</si>
  <si>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</si>
  <si>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</si>
  <si>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</si>
  <si>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</si>
  <si>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</si>
  <si>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</si>
  <si>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</si>
  <si>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</si>
  <si>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</si>
  <si>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</si>
  <si>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</si>
  <si>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</si>
  <si>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</si>
  <si>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</si>
  <si>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</si>
  <si>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</si>
  <si>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</si>
  <si>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</si>
  <si>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</si>
  <si>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</si>
  <si>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</si>
  <si>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</si>
  <si>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</si>
  <si>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</si>
  <si>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</si>
  <si>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</si>
  <si>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</si>
  <si>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</si>
  <si>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</si>
  <si>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</si>
  <si>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</si>
  <si>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</si>
  <si>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</si>
  <si>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</si>
  <si>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</si>
  <si>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</si>
  <si>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</si>
  <si>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</si>
  <si>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</si>
  <si>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</si>
  <si>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</si>
  <si>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</si>
  <si>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</si>
  <si>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</si>
  <si>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</si>
  <si>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</si>
  <si>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</si>
  <si>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</si>
  <si>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</si>
  <si>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</si>
  <si>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</si>
  <si>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</si>
  <si>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</si>
  <si>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</si>
  <si>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</si>
  <si>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</si>
  <si>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</si>
  <si>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</si>
  <si>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</si>
  <si>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</si>
  <si>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</si>
  <si>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</si>
  <si>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</si>
  <si>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</si>
  <si>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</si>
  <si>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</si>
  <si>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</si>
  <si>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</si>
  <si>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</si>
  <si>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</si>
  <si>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</si>
  <si>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</si>
  <si>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</si>
  <si>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</si>
  <si>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</si>
  <si>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</si>
  <si>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</si>
  <si>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</si>
  <si>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</si>
  <si>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</si>
  <si>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</si>
  <si>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</si>
  <si>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</si>
  <si>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</si>
  <si>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</si>
  <si>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</si>
  <si>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</si>
  <si>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</si>
  <si>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</si>
  <si>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</si>
  <si>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</si>
  <si>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</si>
  <si>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</si>
  <si>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</si>
  <si>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</si>
  <si>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</si>
  <si>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</si>
  <si>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</si>
  <si>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</si>
  <si>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</si>
  <si>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</si>
  <si>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</si>
  <si>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</si>
  <si>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</si>
  <si>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</si>
  <si>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</si>
  <si>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</si>
  <si>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</si>
  <si>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</si>
  <si>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</si>
  <si>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</si>
  <si>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</si>
  <si>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</si>
  <si>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</si>
  <si>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</si>
  <si>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</si>
  <si>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</si>
  <si>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</si>
  <si>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</si>
  <si>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</si>
  <si>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</si>
  <si>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</si>
  <si>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</si>
  <si>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</si>
  <si>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</si>
  <si>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</si>
  <si>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</si>
  <si>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</si>
  <si>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</si>
  <si>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</si>
  <si>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</si>
  <si>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</si>
  <si>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</si>
  <si>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</si>
  <si>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</si>
  <si>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</si>
  <si>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</si>
  <si>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</si>
  <si>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</si>
  <si>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</si>
  <si>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</si>
  <si>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</si>
  <si>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</si>
  <si>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</si>
  <si>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</si>
  <si>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</si>
  <si>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</si>
  <si>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</si>
  <si>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</si>
  <si>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</si>
  <si>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</si>
  <si>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</si>
  <si>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</si>
  <si>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</si>
  <si>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</si>
  <si>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</si>
  <si>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</si>
  <si>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</si>
  <si>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</si>
  <si>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</si>
  <si>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</si>
  <si>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</si>
  <si>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</si>
  <si>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</si>
  <si>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</si>
  <si>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</si>
  <si>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</si>
  <si>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</si>
  <si>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</si>
  <si>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</si>
  <si>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</si>
  <si>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</si>
  <si>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</si>
  <si>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</si>
  <si>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</si>
  <si>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</si>
  <si>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</si>
  <si>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</si>
  <si>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</si>
  <si>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</si>
  <si>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</si>
  <si>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</si>
  <si>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</si>
  <si>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</si>
  <si>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</si>
  <si>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</si>
  <si>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</si>
  <si>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</si>
  <si>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</si>
  <si>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</si>
  <si>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</si>
  <si>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</si>
  <si>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</si>
  <si>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</si>
  <si>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</si>
  <si>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</si>
  <si>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</si>
  <si>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</si>
  <si>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</si>
  <si>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</si>
  <si>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</si>
  <si>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</si>
  <si>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</si>
  <si>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</si>
  <si>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</si>
  <si>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</si>
  <si>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</si>
  <si>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</si>
  <si>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</si>
  <si>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</si>
  <si>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</si>
  <si>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</si>
  <si>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</si>
  <si>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</si>
  <si>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</si>
  <si>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</si>
  <si>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</si>
  <si>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</si>
  <si>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</si>
  <si>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</si>
  <si>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</si>
  <si>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</si>
  <si>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</si>
  <si>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</si>
  <si>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</si>
  <si>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</si>
  <si>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</si>
  <si>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</si>
  <si>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</si>
  <si>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</si>
  <si>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</si>
  <si>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</si>
  <si>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</si>
  <si>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</si>
  <si>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</si>
  <si>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</si>
  <si>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</si>
  <si>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</si>
  <si>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</si>
  <si>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</si>
  <si>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</si>
  <si>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</si>
  <si>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</si>
  <si>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</si>
  <si>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</si>
  <si>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</si>
  <si>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</si>
  <si>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</si>
  <si>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</si>
  <si>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</si>
  <si>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</si>
  <si>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</si>
  <si>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</si>
  <si>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</si>
  <si>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</si>
  <si>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</si>
  <si>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</si>
  <si>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</si>
  <si>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</si>
  <si>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</si>
  <si>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</si>
  <si>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</si>
  <si>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</si>
  <si>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</si>
  <si>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</si>
  <si>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</si>
  <si>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</si>
  <si>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</si>
  <si>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</si>
  <si>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</si>
  <si>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</si>
  <si>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</si>
  <si>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</si>
  <si>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</si>
  <si>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</si>
  <si>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</si>
  <si>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</si>
  <si>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</si>
  <si>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</si>
  <si>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</si>
  <si>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</si>
  <si>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</si>
  <si>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</si>
  <si>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</si>
  <si>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</si>
  <si>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</si>
  <si>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</si>
  <si>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</si>
  <si>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</si>
  <si>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</si>
  <si>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</si>
  <si>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</si>
  <si>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</si>
  <si>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</si>
  <si>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</si>
  <si>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</si>
  <si>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</si>
  <si>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</si>
  <si>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</si>
  <si>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</si>
  <si>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</si>
  <si>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</si>
  <si>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</si>
  <si>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</si>
  <si>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</si>
  <si>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</si>
  <si>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</si>
  <si>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</si>
  <si>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</si>
  <si>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</si>
  <si>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</si>
  <si>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</si>
  <si>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</si>
  <si>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</si>
  <si>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</si>
  <si>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</si>
  <si>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</si>
  <si>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</si>
  <si>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</si>
  <si>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</si>
  <si>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</si>
  <si>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</si>
  <si>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</si>
  <si>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</si>
  <si>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</si>
  <si>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</si>
  <si>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</si>
  <si>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</si>
  <si>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</si>
  <si>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</si>
  <si>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</si>
  <si>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</si>
  <si>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</si>
  <si>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</si>
  <si>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</si>
  <si>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</si>
  <si>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</si>
  <si>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</si>
  <si>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</si>
  <si>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</si>
  <si>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</si>
  <si>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</si>
  <si>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</si>
  <si>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</si>
  <si>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</si>
  <si>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</si>
  <si>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</si>
  <si>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</si>
  <si>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</si>
  <si>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</si>
  <si>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</si>
  <si>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</si>
  <si>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</si>
  <si>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</si>
  <si>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</si>
  <si>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</si>
  <si>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</si>
  <si>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</si>
  <si>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</si>
  <si>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</si>
  <si>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</si>
  <si>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</si>
  <si>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</si>
  <si>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</si>
  <si>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</si>
  <si>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</si>
  <si>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</si>
  <si>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</si>
  <si>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</si>
  <si>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</si>
  <si>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</si>
  <si>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</si>
  <si>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</si>
  <si>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</si>
  <si>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</si>
  <si>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</si>
  <si>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</si>
  <si>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</si>
  <si>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</si>
  <si>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</si>
  <si>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</si>
  <si>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</si>
  <si>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</si>
  <si>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</si>
  <si>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</si>
  <si>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</si>
  <si>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</si>
  <si>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</si>
  <si>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</si>
  <si>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</si>
  <si>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</si>
  <si>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</si>
  <si>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</si>
  <si>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</si>
  <si>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</si>
  <si>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</si>
  <si>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</si>
  <si>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</si>
  <si>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</si>
  <si>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</si>
  <si>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</si>
  <si>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</si>
  <si>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</si>
  <si>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</si>
  <si>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</si>
  <si>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</si>
  <si>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</si>
  <si>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</si>
  <si>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</si>
  <si>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</si>
  <si>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</si>
  <si>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</si>
  <si>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</si>
  <si>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</si>
  <si>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</si>
  <si>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</si>
  <si>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</si>
  <si>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</si>
  <si>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</si>
  <si>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</si>
  <si>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</si>
  <si>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</si>
  <si>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</si>
  <si>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</si>
  <si>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</si>
  <si>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</si>
  <si>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</si>
  <si>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</si>
  <si>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</si>
  <si>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</si>
  <si>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</si>
  <si>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</si>
  <si>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</si>
  <si>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</si>
  <si>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</si>
  <si>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</si>
  <si>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</si>
  <si>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</si>
  <si>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</si>
  <si>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</si>
  <si>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</si>
  <si>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</si>
  <si>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</si>
  <si>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</si>
  <si>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</si>
  <si>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</si>
  <si>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</si>
  <si>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</si>
  <si>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</si>
  <si>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</si>
  <si>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</si>
  <si>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</si>
  <si>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</si>
  <si>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</si>
  <si>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</si>
  <si>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</si>
  <si>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</si>
  <si>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</si>
  <si>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</si>
  <si>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</si>
  <si>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</si>
  <si>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</si>
  <si>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</si>
  <si>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</si>
  <si>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</si>
  <si>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</si>
  <si>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</si>
  <si>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</si>
  <si>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</si>
  <si>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</si>
  <si>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</si>
  <si>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</si>
  <si>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</si>
  <si>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</si>
  <si>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</si>
  <si>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</si>
  <si>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</si>
  <si>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</si>
  <si>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</si>
  <si>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</si>
  <si>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</si>
  <si>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</si>
  <si>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</si>
  <si>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</si>
  <si>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</si>
  <si>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</si>
  <si>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</si>
  <si>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</si>
  <si>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</si>
  <si>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</si>
  <si>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</si>
  <si>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</si>
  <si>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</si>
  <si>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</si>
  <si>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</si>
  <si>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</si>
  <si>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</si>
  <si>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</si>
  <si>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</si>
  <si>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</si>
  <si>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</si>
  <si>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</si>
  <si>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</si>
  <si>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</si>
  <si>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</si>
  <si>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</si>
  <si>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</si>
  <si>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</si>
  <si>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</si>
  <si>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</si>
  <si>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</si>
  <si>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</si>
  <si>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</si>
  <si>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</si>
  <si>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</si>
  <si>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</si>
  <si>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</si>
  <si>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</si>
  <si>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</si>
  <si>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</si>
  <si>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</si>
  <si>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</si>
  <si>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</si>
  <si>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</si>
  <si>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</si>
  <si>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</si>
  <si>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</si>
  <si>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</si>
  <si>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</si>
  <si>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</si>
  <si>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</si>
  <si>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</si>
  <si>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</si>
  <si>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</si>
  <si>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</si>
  <si>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</si>
  <si>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</si>
  <si>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</si>
  <si>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</si>
  <si>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</si>
  <si>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</si>
  <si>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</si>
  <si>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</si>
  <si>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</si>
  <si>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</si>
  <si>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</si>
  <si>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</si>
  <si>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</si>
  <si>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</si>
  <si>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</si>
  <si>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</si>
  <si>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</si>
  <si>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</si>
  <si>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</si>
  <si>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</si>
  <si>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</si>
  <si>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</si>
  <si>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</si>
  <si>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</si>
  <si>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</si>
  <si>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</si>
  <si>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</si>
  <si>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</si>
  <si>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</si>
  <si>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</si>
  <si>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</si>
  <si>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</si>
  <si>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</si>
  <si>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</si>
  <si>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</si>
  <si>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</si>
  <si>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</si>
  <si>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</si>
  <si>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</si>
  <si>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</si>
  <si>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</si>
  <si>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</si>
  <si>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</si>
  <si>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</si>
  <si>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</si>
  <si>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</si>
  <si>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</si>
  <si>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</si>
  <si>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</si>
  <si>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</si>
  <si>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</si>
  <si>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</si>
  <si>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</si>
  <si>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</si>
  <si>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</si>
  <si>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</si>
  <si>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</si>
  <si>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</si>
  <si>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</si>
  <si>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</si>
  <si>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</si>
  <si>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</si>
  <si>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</si>
  <si>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</si>
  <si>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</si>
  <si>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</si>
  <si>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</si>
  <si>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</si>
  <si>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</si>
  <si>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</si>
  <si>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</si>
  <si>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</si>
  <si>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</si>
  <si>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</si>
  <si>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</si>
  <si>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</si>
  <si>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</si>
  <si>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</si>
  <si>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</si>
  <si>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</si>
  <si>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</si>
  <si>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</si>
  <si>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</si>
  <si>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</si>
  <si>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</si>
  <si>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</si>
  <si>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</si>
  <si>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</si>
  <si>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</si>
  <si>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</si>
  <si>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</si>
  <si>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</si>
  <si>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</si>
  <si>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</si>
  <si>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</si>
  <si>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</si>
  <si>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</si>
  <si>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</si>
  <si>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</si>
  <si>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</si>
  <si>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</si>
  <si>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</si>
  <si>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</si>
  <si>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</si>
  <si>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</si>
  <si>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</si>
  <si>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</si>
  <si>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</si>
  <si>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</si>
  <si>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</si>
  <si>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</si>
  <si>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</si>
  <si>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</si>
  <si>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</si>
  <si>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</si>
  <si>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</si>
  <si>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</si>
  <si>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</si>
  <si>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</si>
  <si>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</si>
  <si>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</si>
  <si>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</si>
  <si>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</si>
  <si>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</si>
  <si>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</si>
  <si>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</si>
  <si>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</si>
  <si>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</si>
  <si>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</si>
  <si>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</si>
  <si>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</si>
  <si>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</si>
  <si>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</si>
  <si>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</si>
  <si>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</si>
  <si>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</si>
  <si>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</si>
  <si>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</si>
  <si>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</si>
  <si>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</si>
  <si>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</si>
  <si>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</si>
  <si>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</si>
  <si>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</si>
  <si>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</si>
  <si>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</si>
  <si>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</si>
  <si>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</si>
  <si>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</si>
  <si>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</si>
  <si>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</si>
  <si>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</si>
  <si>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</si>
  <si>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</si>
  <si>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</si>
  <si>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</si>
  <si>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</si>
  <si>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</si>
  <si>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</si>
  <si>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</si>
  <si>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</si>
  <si>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</si>
  <si>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</si>
  <si>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</si>
  <si>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</si>
  <si>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</si>
  <si>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</si>
  <si>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</si>
  <si>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</si>
  <si>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</si>
  <si>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</si>
  <si>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</si>
  <si>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</si>
  <si>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</si>
  <si>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</si>
  <si>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</si>
  <si>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</si>
  <si>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</si>
  <si>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</si>
  <si>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</si>
  <si>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</si>
  <si>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</si>
  <si>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</si>
  <si>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</si>
  <si>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</si>
  <si>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</si>
  <si>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</si>
  <si>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</si>
  <si>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</si>
  <si>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</si>
  <si>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</si>
  <si>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</si>
  <si>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</si>
  <si>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</si>
  <si>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</si>
  <si>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</si>
  <si>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</si>
  <si>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</si>
  <si>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</si>
  <si>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</si>
  <si>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</si>
  <si>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</si>
  <si>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</si>
  <si>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</si>
  <si>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</si>
  <si>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</si>
  <si>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</si>
  <si>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</si>
  <si>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</si>
  <si>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</si>
  <si>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</si>
  <si>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</si>
  <si>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</si>
  <si>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</si>
  <si>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</si>
  <si>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</si>
  <si>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</si>
  <si>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</si>
  <si>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</si>
  <si>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</si>
  <si>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</si>
  <si>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</si>
  <si>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</si>
  <si>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</si>
  <si>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</si>
  <si>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</si>
  <si>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</si>
  <si>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</si>
  <si>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</si>
  <si>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</si>
  <si>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</si>
  <si>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</si>
  <si>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</si>
  <si>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</si>
  <si>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</si>
  <si>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</si>
  <si>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</si>
  <si>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</si>
  <si>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</si>
  <si>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</si>
  <si>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</si>
  <si>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</si>
  <si>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</si>
  <si>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</si>
  <si>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</si>
  <si>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</si>
  <si>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</si>
  <si>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</si>
  <si>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</si>
  <si>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</si>
  <si>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</si>
  <si>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</si>
  <si>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</si>
  <si>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</si>
  <si>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</si>
  <si>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</si>
  <si>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</si>
  <si>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</si>
  <si>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</si>
  <si>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</si>
  <si>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</si>
  <si>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</si>
  <si>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</si>
  <si>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</si>
  <si>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</si>
  <si>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</si>
  <si>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</si>
  <si>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</si>
  <si>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</si>
  <si>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</si>
  <si>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</si>
  <si>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</si>
  <si>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</si>
  <si>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</si>
  <si>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</si>
  <si>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</si>
  <si>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</si>
  <si>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</si>
  <si>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</si>
  <si>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</si>
  <si>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</si>
  <si>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</si>
  <si>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</si>
  <si>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</si>
  <si>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</si>
  <si>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</si>
  <si>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</si>
  <si>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</si>
  <si>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</si>
  <si>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</si>
  <si>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</si>
  <si>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</si>
  <si>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</si>
  <si>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</si>
  <si>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</si>
  <si>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</si>
  <si>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</si>
  <si>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</si>
  <si>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</si>
  <si>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</si>
  <si>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</si>
  <si>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</si>
  <si>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</si>
  <si>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</si>
  <si>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</si>
  <si>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</si>
  <si>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</si>
  <si>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</si>
  <si>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</si>
  <si>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</si>
  <si>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</si>
  <si>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</si>
  <si>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</si>
  <si>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</si>
  <si>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</si>
  <si>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</si>
  <si>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</si>
  <si>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</si>
  <si>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</si>
  <si>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</si>
  <si>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</si>
  <si>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</si>
  <si>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</si>
  <si>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</si>
  <si>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</si>
  <si>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</si>
  <si>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</si>
  <si>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</si>
  <si>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</si>
  <si>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</si>
  <si>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</si>
  <si>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</si>
  <si>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</si>
  <si>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</si>
  <si>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</si>
  <si>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</si>
  <si>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</si>
  <si>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</si>
  <si>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</si>
  <si>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</si>
  <si>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</si>
  <si>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</si>
  <si>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</si>
  <si>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</si>
  <si>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</si>
  <si>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</si>
  <si>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</si>
  <si>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</si>
  <si>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</si>
  <si>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</si>
  <si>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</si>
  <si>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</si>
  <si>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</si>
  <si>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</si>
  <si>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</si>
  <si>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</si>
  <si>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</si>
  <si>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</si>
  <si>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</si>
  <si>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</si>
  <si>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</si>
  <si>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</si>
  <si>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</si>
  <si>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</si>
  <si>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</si>
  <si>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</si>
  <si>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</si>
  <si>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</si>
  <si>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</si>
  <si>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</si>
  <si>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</si>
  <si>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</si>
  <si>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</si>
  <si>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</si>
  <si>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</si>
  <si>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</si>
  <si>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</si>
  <si>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</si>
  <si>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</si>
  <si>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</si>
  <si>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</si>
  <si>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</si>
  <si>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</si>
  <si>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</si>
  <si>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</si>
  <si>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</si>
  <si>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</si>
  <si>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</si>
  <si>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</si>
  <si>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</si>
  <si>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</si>
  <si>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</si>
  <si>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</si>
  <si>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</si>
  <si>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</si>
  <si>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</si>
  <si>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</si>
  <si>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</si>
  <si>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</si>
  <si>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</si>
  <si>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</si>
  <si>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</si>
  <si>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</si>
  <si>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</si>
  <si>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</si>
  <si>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</si>
  <si>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</si>
  <si>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</si>
  <si>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</si>
  <si>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</si>
  <si>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</si>
  <si>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</si>
  <si>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</si>
  <si>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</si>
  <si>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</si>
  <si>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</si>
  <si>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</si>
  <si>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</si>
  <si>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</si>
  <si>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</si>
  <si>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</si>
  <si>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</si>
  <si>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</si>
  <si>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</si>
  <si>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</si>
  <si>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</si>
  <si>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</si>
  <si>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</si>
  <si>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</si>
  <si>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</si>
  <si>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</si>
  <si>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</si>
  <si>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</si>
  <si>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</si>
  <si>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</si>
  <si>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</si>
  <si>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</si>
  <si>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</si>
  <si>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</si>
  <si>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</si>
  <si>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</si>
  <si>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</si>
  <si>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</si>
  <si>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</si>
  <si>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</si>
  <si>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</si>
  <si>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</si>
  <si>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</si>
  <si>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</si>
  <si>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</si>
  <si>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</si>
  <si>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</si>
  <si>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</si>
  <si>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</si>
  <si>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</si>
  <si>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</si>
  <si>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</si>
  <si>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</si>
  <si>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</si>
  <si>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</si>
  <si>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</si>
  <si>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</si>
  <si>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</si>
  <si>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</si>
  <si>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</si>
  <si>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</si>
  <si>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</si>
  <si>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</si>
  <si>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</si>
  <si>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</si>
  <si>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</si>
  <si>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</si>
  <si>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</si>
  <si>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</si>
  <si>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</si>
  <si>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</si>
  <si>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</si>
  <si>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</si>
  <si>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</si>
  <si>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</si>
  <si>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</si>
  <si>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</si>
  <si>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</si>
  <si>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</si>
  <si>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</si>
  <si>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</si>
  <si>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</si>
  <si>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</si>
  <si>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</si>
  <si>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</si>
  <si>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</si>
  <si>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</si>
  <si>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</si>
  <si>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</si>
  <si>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</si>
  <si>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</si>
  <si>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</si>
  <si>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</si>
  <si>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</si>
  <si>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</si>
  <si>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</si>
  <si>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</si>
  <si>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</si>
  <si>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</si>
  <si>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</si>
  <si>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</si>
  <si>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</si>
  <si>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</si>
  <si>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</si>
  <si>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</si>
  <si>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</si>
  <si>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</si>
  <si>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</si>
  <si>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</si>
  <si>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</si>
  <si>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</si>
  <si>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</si>
  <si>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</si>
  <si>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</si>
  <si>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</si>
  <si>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</si>
  <si>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</si>
  <si>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</si>
  <si>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</si>
  <si>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</si>
  <si>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</si>
  <si>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</si>
  <si>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</si>
  <si>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</si>
  <si>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</si>
  <si>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</si>
  <si>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</si>
  <si>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</si>
  <si>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</si>
  <si>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</si>
  <si>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</si>
  <si>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</si>
  <si>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</si>
  <si>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</si>
  <si>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</si>
  <si>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</si>
  <si>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</si>
  <si>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</si>
  <si>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</si>
  <si>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</si>
  <si>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</si>
  <si>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</si>
  <si>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</si>
  <si>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</si>
  <si>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</si>
  <si>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</si>
  <si>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</si>
  <si>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</si>
  <si>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</si>
  <si>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</si>
  <si>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</si>
  <si>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</si>
  <si>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</si>
  <si>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</si>
  <si>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</si>
  <si>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</si>
  <si>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</si>
  <si>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</si>
  <si>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</si>
  <si>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</si>
  <si>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</si>
  <si>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</si>
  <si>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</si>
  <si>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</si>
  <si>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</si>
  <si>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</si>
  <si>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</si>
  <si>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</si>
  <si>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</si>
  <si>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</si>
  <si>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</si>
  <si>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</si>
  <si>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</si>
  <si>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</si>
  <si>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</si>
  <si>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</si>
  <si>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</si>
  <si>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</si>
  <si>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</si>
  <si>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</si>
  <si>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</si>
  <si>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</si>
  <si>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</si>
  <si>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</si>
  <si>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</si>
  <si>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</si>
  <si>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</si>
  <si>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</si>
  <si>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</si>
  <si>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</si>
  <si>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</si>
  <si>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</si>
  <si>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</si>
  <si>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</si>
  <si>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</si>
  <si>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</si>
  <si>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</si>
  <si>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</si>
  <si>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</si>
  <si>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</si>
  <si>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</si>
  <si>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</si>
  <si>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</si>
  <si>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</si>
  <si>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</si>
  <si>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</si>
  <si>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</si>
  <si>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</si>
  <si>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</si>
  <si>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</si>
  <si>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</si>
  <si>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</si>
  <si>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</si>
  <si>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</si>
  <si>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</si>
  <si>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</si>
  <si>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</si>
  <si>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</si>
  <si>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</si>
  <si>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</si>
  <si>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</si>
  <si>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</si>
  <si>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</si>
  <si>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</si>
  <si>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</si>
  <si>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</si>
  <si>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</si>
  <si>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</si>
  <si>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</si>
  <si>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</si>
  <si>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</si>
  <si>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</si>
  <si>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</si>
  <si>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</si>
  <si>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</si>
  <si>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</si>
  <si>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</si>
  <si>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</si>
  <si>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</si>
  <si>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</si>
  <si>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</si>
  <si>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</si>
  <si>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</si>
  <si>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</si>
  <si>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</si>
  <si>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</si>
  <si>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</si>
  <si>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</si>
  <si>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</si>
  <si>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</si>
  <si>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</si>
  <si>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</si>
  <si>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</si>
  <si>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</si>
  <si>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</si>
  <si>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</si>
  <si>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</si>
  <si>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</si>
  <si>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</si>
  <si>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</si>
  <si>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</si>
  <si>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</si>
  <si>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</si>
  <si>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</si>
  <si>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</si>
  <si>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</si>
  <si>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</si>
  <si>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</si>
  <si>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</si>
  <si>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</si>
  <si>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</si>
  <si>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</si>
  <si>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</si>
  <si>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</si>
  <si>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</si>
  <si>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</si>
  <si>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</si>
  <si>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</si>
  <si>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</si>
  <si>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</si>
  <si>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</si>
  <si>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</si>
  <si>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</si>
  <si>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</si>
  <si>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</si>
  <si>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</si>
  <si>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</si>
  <si>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</si>
  <si>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</si>
  <si>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</si>
  <si>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</si>
  <si>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</si>
  <si>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</si>
  <si>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</si>
  <si>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</si>
  <si>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</si>
  <si>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</si>
  <si>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</si>
  <si>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</si>
  <si>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</si>
  <si>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</si>
  <si>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</si>
  <si>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</si>
  <si>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</si>
  <si>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</si>
  <si>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</si>
  <si>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</si>
  <si>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</si>
  <si>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</si>
  <si>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</si>
  <si>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</si>
  <si>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</si>
  <si>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</si>
  <si>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</si>
  <si>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</si>
  <si>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</si>
  <si>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</si>
  <si>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</si>
  <si>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</si>
  <si>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</si>
  <si>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</si>
  <si>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</si>
  <si>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</si>
  <si>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</si>
  <si>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</si>
  <si>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</si>
  <si>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</si>
  <si>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</si>
  <si>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</si>
  <si>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</si>
  <si>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</si>
  <si>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</si>
  <si>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</si>
  <si>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</si>
  <si>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</si>
  <si>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</si>
  <si>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</si>
  <si>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</si>
  <si>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</si>
  <si>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</si>
  <si>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</si>
  <si>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</si>
  <si>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</si>
  <si>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</si>
  <si>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</si>
  <si>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</si>
  <si>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</si>
  <si>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</si>
  <si>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</si>
  <si>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</si>
  <si>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</si>
  <si>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</si>
  <si>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</si>
  <si>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</si>
  <si>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</si>
  <si>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</si>
  <si>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</si>
  <si>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</si>
  <si>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</si>
  <si>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</si>
  <si>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</si>
  <si>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</si>
  <si>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</si>
  <si>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</si>
  <si>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</si>
  <si>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</si>
  <si>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</si>
  <si>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</si>
  <si>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</si>
  <si>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</si>
  <si>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</si>
  <si>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</si>
  <si>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</si>
  <si>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</si>
  <si>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</si>
  <si>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</si>
  <si>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</si>
  <si>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</si>
  <si>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</si>
  <si>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</si>
  <si>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</si>
  <si>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</si>
  <si>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</si>
  <si>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</si>
  <si>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</si>
  <si>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</si>
  <si>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</si>
  <si>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</si>
  <si>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</si>
  <si>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</si>
  <si>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</si>
  <si>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</si>
  <si>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</si>
  <si>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</si>
  <si>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</si>
  <si>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</si>
  <si>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</si>
  <si>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</si>
  <si>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</si>
  <si>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</si>
  <si>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</si>
  <si>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</si>
  <si>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</si>
  <si>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</si>
  <si>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</si>
  <si>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</si>
  <si>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</si>
  <si>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</si>
  <si>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</si>
  <si>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</si>
  <si>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</si>
  <si>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</si>
  <si>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</si>
  <si>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</si>
  <si>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</si>
  <si>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</si>
  <si>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</si>
  <si>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</si>
  <si>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</si>
  <si>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</si>
  <si>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</si>
  <si>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</si>
  <si>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</si>
  <si>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</si>
  <si>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</si>
  <si>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</si>
  <si>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</si>
  <si>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</si>
  <si>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</si>
  <si>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</si>
  <si>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</si>
  <si>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</si>
  <si>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</si>
  <si>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</si>
  <si>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</si>
  <si>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</si>
  <si>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</si>
  <si>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</si>
  <si>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</si>
  <si>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</si>
  <si>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</si>
  <si>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</si>
  <si>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</si>
  <si>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</si>
  <si>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</si>
  <si>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</si>
  <si>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</si>
  <si>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</si>
  <si>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</si>
  <si>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</si>
  <si>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</si>
  <si>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</si>
  <si>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</si>
  <si>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</si>
  <si>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</si>
  <si>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</si>
  <si>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</si>
  <si>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</si>
  <si>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</si>
  <si>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</si>
  <si>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</si>
  <si>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</si>
  <si>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</si>
  <si>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</si>
  <si>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</si>
  <si>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</si>
  <si>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</si>
  <si>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</si>
  <si>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</si>
  <si>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</si>
  <si>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</si>
  <si>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</si>
  <si>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</si>
  <si>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</si>
  <si>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</si>
  <si>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</si>
  <si>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</si>
  <si>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</si>
  <si>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</si>
  <si>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</si>
  <si>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</si>
  <si>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</si>
  <si>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</si>
  <si>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</si>
  <si>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</si>
  <si>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</si>
  <si>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</si>
  <si>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</si>
  <si>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</si>
  <si>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</si>
  <si>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</si>
  <si>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</si>
  <si>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</si>
  <si>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</si>
  <si>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</si>
  <si>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</si>
  <si>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</si>
  <si>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</si>
  <si>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</si>
  <si>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</si>
  <si>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</si>
  <si>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</si>
  <si>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</si>
  <si>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</si>
  <si>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</si>
  <si>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</si>
  <si>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</si>
  <si>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</si>
  <si>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</si>
  <si>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</si>
  <si>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</si>
  <si>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</si>
  <si>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</si>
  <si>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</si>
  <si>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</si>
  <si>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</si>
  <si>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</si>
  <si>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</si>
  <si>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</si>
  <si>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</si>
  <si>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</si>
  <si>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</si>
  <si>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</si>
  <si>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</si>
  <si>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</si>
  <si>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</si>
  <si>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</si>
  <si>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</si>
  <si>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</si>
  <si>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</si>
  <si>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</si>
  <si>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</si>
  <si>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</si>
  <si>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</si>
  <si>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</si>
  <si>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</si>
  <si>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</si>
  <si>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</si>
  <si>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</si>
  <si>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</si>
  <si>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</si>
  <si>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</si>
  <si>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</si>
  <si>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</si>
  <si>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</si>
  <si>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</si>
  <si>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</si>
  <si>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</si>
  <si>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</si>
  <si>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</si>
  <si>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</si>
  <si>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</si>
  <si>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</si>
  <si>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</si>
  <si>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</si>
  <si>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</si>
  <si>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</si>
  <si>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</si>
  <si>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</si>
  <si>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</si>
  <si>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</si>
  <si>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</si>
  <si>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</si>
  <si>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</si>
  <si>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</si>
  <si>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</si>
  <si>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</si>
  <si>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</si>
  <si>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</si>
  <si>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</si>
  <si>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</si>
  <si>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</si>
  <si>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</si>
  <si>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</si>
  <si>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</si>
  <si>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</si>
  <si>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</si>
  <si>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</si>
  <si>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</si>
  <si>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</si>
  <si>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</si>
  <si>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</si>
  <si>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</si>
  <si>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</si>
  <si>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</si>
  <si>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</si>
  <si>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</si>
  <si>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</si>
  <si>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</si>
  <si>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</si>
  <si>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</si>
  <si>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</si>
  <si>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</si>
  <si>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</si>
  <si>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</si>
  <si>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</si>
  <si>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</si>
  <si>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</si>
  <si>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</si>
  <si>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</si>
  <si>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</si>
  <si>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</si>
  <si>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</si>
  <si>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</si>
  <si>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</si>
  <si>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</si>
  <si>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</si>
  <si>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</si>
  <si>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</si>
  <si>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</si>
  <si>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</si>
  <si>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</si>
  <si>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</si>
  <si>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</si>
  <si>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</si>
  <si>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</si>
  <si>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</si>
  <si>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</si>
  <si>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</si>
  <si>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</si>
  <si>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</si>
  <si>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</si>
  <si>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</si>
  <si>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</si>
  <si>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</si>
  <si>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</si>
  <si>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</si>
  <si>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</si>
  <si>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</si>
  <si>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</si>
  <si>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</si>
  <si>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</si>
  <si>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</si>
  <si>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</si>
  <si>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</si>
  <si>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</si>
  <si>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</si>
  <si>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</si>
  <si>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</si>
  <si>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</si>
  <si>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</si>
  <si>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</si>
  <si>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</si>
  <si>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</si>
  <si>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</si>
  <si>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</si>
  <si>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</si>
  <si>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</si>
  <si>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</si>
  <si>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</si>
  <si>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</si>
  <si>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</si>
  <si>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</si>
  <si>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</si>
  <si>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</si>
  <si>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</si>
  <si>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</si>
  <si>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</si>
  <si>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</si>
  <si>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</si>
  <si>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</si>
  <si>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</si>
  <si>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</si>
  <si>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</si>
  <si>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</si>
  <si>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</si>
  <si>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</si>
  <si>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</si>
  <si>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</si>
  <si>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</si>
  <si>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</si>
  <si>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</si>
  <si>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</si>
  <si>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</si>
  <si>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</si>
  <si>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</si>
  <si>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</si>
  <si>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</si>
  <si>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</si>
  <si>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</si>
  <si>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</si>
  <si>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</si>
  <si>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</si>
  <si>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</si>
  <si>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</si>
  <si>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</si>
  <si>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</si>
  <si>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</si>
  <si>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</si>
  <si>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</si>
  <si>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</si>
  <si>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</si>
  <si>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</si>
  <si>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</si>
  <si>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</si>
  <si>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</si>
  <si>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</si>
  <si>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</si>
  <si>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</si>
  <si>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</si>
  <si>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</si>
  <si>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</si>
  <si>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</si>
  <si>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</si>
  <si>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</si>
  <si>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</si>
  <si>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</si>
  <si>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</si>
  <si>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</si>
  <si>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</si>
  <si>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</si>
  <si>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</si>
  <si>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</si>
  <si>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</si>
  <si>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</si>
  <si>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</si>
  <si>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</si>
  <si>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</si>
  <si>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</si>
  <si>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</si>
  <si>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</si>
  <si>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</si>
  <si>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</si>
  <si>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</si>
  <si>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</si>
  <si>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</si>
  <si>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</si>
  <si>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</si>
  <si>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</si>
  <si>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</si>
  <si>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</si>
  <si>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</si>
  <si>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</si>
  <si>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</si>
  <si>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</si>
  <si>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</si>
  <si>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</si>
  <si>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</si>
  <si>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</si>
  <si>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</si>
  <si>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</si>
  <si>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</si>
  <si>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</si>
  <si>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</si>
  <si>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</si>
  <si>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</si>
  <si>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</si>
  <si>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</si>
  <si>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</si>
  <si>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</si>
  <si>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</si>
  <si>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</si>
  <si>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</si>
  <si>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</si>
  <si>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</si>
  <si>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</si>
  <si>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</si>
  <si>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</si>
  <si>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</si>
  <si>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</si>
  <si>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</si>
  <si>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</si>
  <si>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</si>
  <si>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</si>
  <si>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</si>
  <si>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</si>
  <si>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</si>
  <si>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</si>
  <si>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</si>
  <si>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</si>
  <si>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</si>
  <si>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</si>
  <si>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</si>
  <si>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</si>
  <si>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</si>
  <si>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</si>
  <si>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</si>
  <si>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</si>
  <si>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</si>
  <si>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</si>
  <si>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</si>
  <si>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</si>
  <si>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</si>
  <si>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</si>
  <si>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</si>
  <si>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</si>
  <si>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</si>
  <si>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</si>
  <si>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</si>
  <si>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</si>
  <si>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</si>
  <si>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</si>
  <si>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</si>
  <si>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</si>
  <si>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</si>
  <si>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</si>
  <si>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</si>
  <si>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</si>
  <si>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</si>
  <si>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</si>
  <si>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</si>
  <si>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</si>
  <si>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</si>
  <si>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</si>
  <si>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</si>
  <si>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</si>
  <si>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</si>
  <si>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</si>
  <si>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</si>
  <si>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</si>
  <si>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</si>
  <si>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</si>
  <si>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</si>
  <si>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</si>
  <si>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</si>
  <si>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</si>
  <si>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</si>
  <si>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</si>
  <si>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</si>
  <si>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</si>
  <si>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</si>
  <si>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</si>
  <si>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</si>
  <si>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</si>
  <si>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</si>
  <si>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</si>
  <si>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</si>
  <si>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</si>
  <si>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</si>
  <si>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</si>
  <si>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</si>
  <si>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</si>
  <si>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</si>
  <si>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</si>
  <si>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</si>
  <si>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</si>
  <si>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</si>
  <si>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</si>
  <si>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</si>
  <si>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</si>
  <si>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</si>
  <si>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</si>
  <si>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</si>
  <si>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</si>
  <si>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</si>
  <si>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</si>
  <si>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</si>
  <si>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</si>
  <si>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</si>
  <si>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</si>
  <si>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</si>
  <si>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</si>
  <si>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</si>
  <si>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</si>
  <si>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</si>
  <si>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</si>
  <si>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</si>
  <si>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</si>
  <si>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</si>
  <si>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</si>
  <si>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</si>
  <si>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</si>
  <si>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</si>
  <si>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</si>
  <si>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</si>
  <si>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</si>
  <si>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</si>
  <si>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</si>
  <si>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</si>
  <si>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</si>
  <si>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</si>
  <si>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</si>
  <si>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</si>
  <si>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</si>
  <si>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</si>
  <si>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</si>
  <si>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</si>
  <si>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</si>
  <si>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</si>
  <si>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</si>
  <si>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</si>
  <si>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</si>
  <si>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</si>
  <si>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</si>
  <si>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</si>
  <si>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</si>
  <si>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</si>
  <si>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</si>
  <si>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</si>
  <si>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</si>
  <si>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</si>
  <si>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</si>
  <si>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</si>
  <si>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</si>
  <si>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</si>
  <si>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</si>
  <si>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</si>
  <si>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</si>
  <si>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</si>
  <si>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</si>
  <si>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</si>
  <si>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</si>
  <si>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</si>
  <si>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</si>
  <si>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</si>
  <si>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</si>
  <si>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</si>
  <si>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</si>
  <si>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</si>
  <si>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</si>
  <si>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</si>
  <si>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</si>
  <si>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</si>
  <si>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</si>
  <si>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</si>
  <si>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</si>
  <si>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</si>
  <si>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</si>
  <si>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</si>
  <si>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</si>
  <si>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</si>
  <si>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</si>
  <si>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</si>
  <si>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</si>
  <si>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</si>
  <si>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</si>
  <si>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</si>
  <si>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</si>
  <si>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</si>
  <si>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</si>
  <si>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</si>
  <si>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</si>
  <si>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</si>
  <si>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</si>
  <si>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</si>
  <si>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</si>
  <si>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</si>
  <si>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</si>
  <si>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</si>
  <si>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</si>
  <si>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</si>
  <si>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</si>
  <si>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</si>
  <si>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</si>
  <si>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</si>
  <si>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</si>
  <si>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</si>
  <si>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</si>
  <si>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</si>
  <si>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</si>
  <si>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</si>
  <si>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</si>
  <si>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</si>
  <si>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</si>
  <si>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</si>
  <si>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</si>
  <si>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</si>
  <si>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</si>
  <si>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</si>
  <si>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</si>
  <si>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</si>
  <si>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</si>
  <si>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</si>
  <si>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</si>
  <si>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</si>
  <si>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</si>
  <si>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</si>
  <si>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</si>
  <si>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</si>
  <si>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</si>
  <si>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</si>
  <si>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</si>
  <si>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</si>
  <si>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</si>
  <si>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</si>
  <si>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</si>
  <si>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</si>
  <si>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</si>
  <si>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</si>
  <si>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</si>
  <si>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</si>
  <si>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</si>
  <si>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</si>
  <si>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</si>
  <si>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</si>
  <si>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</si>
  <si>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</si>
  <si>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</si>
  <si>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</si>
  <si>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</si>
  <si>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</si>
  <si>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</si>
  <si>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</si>
  <si>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</si>
  <si>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</si>
  <si>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</si>
  <si>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</si>
  <si>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</si>
  <si>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</si>
  <si>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</si>
  <si>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</si>
  <si>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</si>
  <si>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</si>
  <si>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</si>
  <si>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</si>
  <si>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</si>
  <si>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</si>
  <si>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</si>
  <si>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</si>
  <si>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</si>
  <si>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</si>
  <si>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</si>
  <si>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</si>
  <si>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</si>
  <si>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</si>
  <si>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</si>
  <si>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</si>
  <si>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</si>
  <si>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</si>
  <si>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</si>
  <si>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</si>
  <si>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</si>
  <si>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</si>
  <si>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</si>
  <si>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</si>
  <si>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</si>
  <si>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</si>
  <si>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</si>
  <si>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</si>
  <si>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</si>
  <si>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</si>
  <si>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</si>
  <si>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</si>
  <si>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</si>
  <si>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</si>
  <si>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</si>
  <si>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</si>
  <si>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</si>
  <si>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</si>
  <si>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</si>
  <si>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</si>
  <si>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</si>
  <si>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</si>
  <si>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</si>
  <si>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</si>
  <si>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</si>
  <si>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</si>
  <si>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</si>
  <si>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</si>
  <si>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</si>
  <si>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</si>
  <si>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</si>
  <si>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</si>
  <si>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</si>
  <si>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</si>
  <si>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</si>
  <si>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</si>
  <si>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</si>
  <si>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</si>
  <si>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</si>
  <si>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</si>
  <si>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</si>
  <si>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</si>
  <si>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</si>
  <si>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</si>
  <si>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</si>
  <si>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</si>
  <si>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</si>
  <si>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</si>
  <si>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</si>
  <si>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</si>
  <si>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</si>
  <si>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</si>
  <si>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</si>
  <si>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</si>
  <si>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</si>
  <si>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</si>
  <si>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</si>
  <si>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</si>
  <si>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</si>
  <si>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</si>
  <si>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</si>
  <si>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</si>
  <si>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</si>
  <si>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</si>
  <si>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</si>
  <si>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</si>
  <si>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</si>
  <si>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</si>
  <si>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</si>
  <si>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</si>
  <si>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</si>
  <si>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</si>
  <si>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</si>
  <si>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</si>
  <si>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</si>
  <si>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</si>
  <si>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</si>
  <si>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</si>
  <si>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</si>
  <si>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</si>
  <si>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</si>
  <si>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</si>
  <si>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</si>
  <si>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</si>
  <si>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</si>
  <si>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</si>
  <si>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</si>
  <si>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</si>
  <si>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</si>
  <si>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</si>
  <si>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</si>
  <si>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</si>
  <si>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</si>
  <si>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</si>
  <si>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</si>
  <si>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</si>
  <si>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</si>
  <si>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</si>
  <si>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</si>
  <si>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</si>
  <si>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</si>
  <si>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</si>
  <si>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</si>
  <si>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</si>
  <si>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</si>
  <si>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</si>
  <si>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</si>
  <si>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</si>
  <si>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</si>
  <si>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</si>
  <si>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</si>
  <si>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</si>
  <si>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</si>
  <si>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</si>
  <si>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</si>
  <si>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</si>
  <si>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</si>
  <si>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</si>
  <si>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</si>
  <si>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</si>
  <si>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</si>
  <si>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</si>
  <si>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</si>
  <si>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</si>
  <si>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</si>
  <si>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</si>
  <si>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</si>
  <si>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</si>
  <si>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</si>
  <si>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</si>
  <si>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</si>
  <si>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</si>
  <si>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</si>
  <si>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</si>
  <si>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</si>
  <si>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</si>
  <si>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</si>
  <si>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</si>
  <si>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</si>
  <si>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</si>
  <si>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</si>
  <si>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</si>
  <si>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</si>
  <si>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</si>
  <si>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</si>
  <si>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</si>
  <si>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</si>
  <si>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</si>
  <si>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</si>
  <si>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</si>
  <si>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</si>
  <si>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</si>
  <si>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</si>
  <si>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</si>
  <si>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</si>
  <si>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</si>
  <si>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</si>
  <si>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</si>
  <si>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</si>
  <si>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</si>
  <si>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</si>
  <si>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</si>
  <si>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</si>
  <si>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</si>
  <si>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</si>
  <si>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</si>
  <si>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</si>
  <si>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</si>
  <si>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</si>
  <si>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</si>
  <si>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</si>
  <si>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</si>
  <si>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</si>
  <si>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</si>
  <si>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</si>
  <si>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</si>
  <si>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</si>
  <si>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</si>
  <si>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</si>
  <si>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</si>
  <si>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</si>
  <si>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</si>
  <si>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</si>
  <si>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</si>
  <si>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</si>
  <si>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</si>
  <si>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</si>
  <si>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</si>
  <si>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</si>
  <si>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</si>
  <si>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</si>
  <si>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</si>
  <si>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</si>
  <si>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</si>
  <si>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</si>
  <si>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</si>
  <si>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</si>
  <si>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</si>
  <si>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</si>
  <si>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</si>
  <si>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</si>
  <si>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</si>
  <si>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</si>
  <si>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</si>
  <si>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</si>
  <si>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</si>
  <si>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</si>
  <si>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</si>
  <si>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</si>
  <si>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</si>
  <si>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</si>
  <si>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</si>
  <si>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</si>
  <si>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</si>
  <si>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</si>
  <si>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</si>
  <si>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</si>
  <si>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</si>
  <si>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</si>
  <si>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</si>
  <si>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</si>
  <si>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</si>
  <si>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</si>
  <si>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</si>
  <si>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</si>
  <si>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</si>
  <si>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</si>
  <si>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</si>
  <si>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</si>
  <si>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</si>
  <si>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</si>
  <si>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</si>
  <si>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</si>
  <si>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</si>
  <si>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</si>
  <si>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</si>
  <si>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</si>
  <si>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</si>
  <si>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</si>
  <si>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</si>
  <si>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</si>
  <si>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</si>
  <si>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</si>
  <si>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</si>
  <si>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</si>
  <si>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</si>
  <si>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</si>
  <si>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</si>
  <si>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</si>
  <si>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</si>
  <si>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</si>
  <si>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</si>
  <si>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</si>
  <si>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</si>
  <si>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</si>
  <si>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</si>
  <si>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</si>
  <si>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</si>
  <si>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</si>
  <si>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</si>
  <si>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</si>
  <si>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</si>
  <si>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</si>
  <si>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</si>
  <si>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</si>
  <si>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</si>
  <si>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</si>
  <si>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</si>
  <si>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</si>
  <si>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</si>
  <si>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</si>
  <si>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</si>
  <si>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</si>
  <si>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</si>
  <si>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</si>
  <si>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</si>
  <si>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</si>
  <si>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</si>
  <si>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</si>
  <si>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</si>
  <si>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</si>
  <si>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</si>
  <si>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</si>
  <si>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</si>
  <si>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</si>
  <si>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</si>
  <si>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</si>
  <si>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</si>
  <si>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</si>
  <si>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</si>
  <si>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</si>
  <si>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</si>
  <si>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</si>
  <si>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</si>
  <si>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</si>
  <si>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</si>
  <si>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</si>
  <si>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</si>
  <si>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</si>
  <si>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</si>
  <si>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</si>
  <si>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</si>
  <si>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</si>
  <si>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</si>
  <si>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</si>
  <si>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</si>
  <si>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</si>
  <si>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</si>
  <si>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</si>
  <si>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</si>
  <si>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</si>
  <si>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</si>
  <si>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</si>
  <si>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</si>
  <si>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</si>
  <si>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</si>
  <si>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</si>
  <si>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</si>
  <si>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</si>
  <si>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</si>
  <si>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</si>
  <si>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</si>
  <si>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</si>
  <si>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</si>
  <si>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</si>
  <si>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</si>
  <si>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</si>
  <si>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</si>
  <si>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</si>
  <si>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</si>
  <si>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</si>
  <si>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</si>
  <si>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</si>
  <si>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</si>
  <si>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</si>
  <si>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</si>
  <si>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</si>
  <si>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</si>
  <si>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</si>
  <si>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</si>
  <si>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</si>
  <si>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</si>
  <si>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</si>
  <si>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</si>
  <si>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</si>
  <si>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</si>
  <si>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</si>
  <si>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</si>
  <si>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</si>
  <si>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</si>
  <si>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</si>
  <si>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</si>
  <si>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</si>
  <si>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</si>
  <si>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</si>
  <si>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</si>
  <si>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</si>
  <si>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</si>
  <si>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</si>
  <si>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</si>
  <si>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</si>
  <si>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</si>
  <si>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</si>
  <si>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</si>
  <si>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</si>
  <si>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</si>
  <si>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</si>
  <si>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</si>
  <si>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</si>
  <si>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</si>
  <si>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</si>
  <si>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</si>
  <si>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</si>
  <si>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</si>
  <si>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</si>
  <si>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</si>
  <si>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</si>
  <si>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</si>
  <si>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</si>
  <si>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</si>
  <si>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</si>
  <si>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</si>
  <si>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</si>
  <si>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</si>
  <si>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</si>
  <si>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</si>
  <si>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</si>
  <si>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</si>
  <si>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</si>
  <si>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</si>
  <si>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</si>
  <si>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</si>
  <si>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</si>
  <si>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</si>
  <si>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</si>
  <si>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</si>
  <si>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</si>
  <si>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</si>
  <si>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</si>
  <si>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</si>
  <si>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</si>
  <si>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</si>
  <si>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</si>
  <si>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</si>
  <si>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</si>
  <si>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</si>
  <si>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</si>
  <si>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</si>
  <si>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</si>
  <si>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</si>
  <si>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</si>
  <si>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</si>
  <si>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</si>
  <si>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</si>
  <si>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</si>
  <si>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</si>
  <si>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</si>
  <si>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</si>
  <si>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</si>
  <si>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</si>
  <si>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</si>
  <si>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</si>
  <si>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</si>
  <si>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</si>
  <si>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</si>
  <si>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</si>
  <si>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</si>
  <si>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</si>
  <si>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</si>
  <si>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</si>
  <si>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</si>
  <si>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</si>
  <si>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</si>
  <si>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</si>
  <si>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</si>
  <si>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</si>
  <si>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</si>
  <si>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</si>
  <si>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</si>
  <si>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</si>
  <si>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</si>
  <si>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</si>
  <si>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</si>
  <si>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</si>
  <si>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</si>
  <si>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</si>
  <si>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</si>
  <si>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</si>
  <si>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</si>
  <si>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</si>
  <si>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</si>
  <si>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</si>
  <si>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</si>
  <si>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</si>
  <si>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</si>
  <si>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</si>
  <si>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</si>
  <si>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</si>
  <si>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</si>
  <si>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</si>
  <si>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</si>
  <si>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</si>
  <si>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</si>
  <si>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</si>
  <si>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</si>
  <si>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</si>
  <si>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</si>
  <si>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</si>
  <si>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</si>
  <si>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</si>
  <si>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</si>
  <si>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</si>
  <si>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</si>
  <si>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</si>
  <si>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</si>
  <si>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</si>
  <si>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</si>
  <si>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</si>
  <si>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</si>
  <si>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</si>
  <si>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</si>
  <si>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</si>
  <si>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</si>
  <si>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</si>
  <si>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</si>
  <si>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</si>
  <si>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</si>
  <si>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</si>
  <si>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</si>
  <si>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</si>
  <si>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</si>
  <si>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</si>
  <si>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</si>
  <si>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</si>
  <si>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</si>
  <si>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</si>
  <si>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</si>
  <si>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</si>
  <si>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</si>
  <si>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</si>
  <si>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</si>
  <si>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</si>
  <si>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</si>
  <si>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</si>
  <si>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</si>
  <si>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</si>
  <si>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</si>
  <si>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</si>
  <si>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</si>
  <si>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</si>
  <si>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</si>
  <si>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</si>
  <si>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</si>
  <si>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</si>
  <si>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</si>
  <si>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</si>
  <si>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</si>
  <si>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</si>
  <si>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</si>
  <si>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</si>
  <si>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</si>
  <si>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</si>
  <si>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</si>
  <si>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</si>
  <si>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</si>
  <si>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</si>
  <si>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</si>
  <si>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</si>
  <si>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</si>
  <si>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</si>
  <si>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</si>
  <si>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</si>
  <si>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</si>
  <si>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</si>
  <si>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</si>
  <si>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</si>
  <si>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</si>
  <si>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</si>
  <si>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</si>
  <si>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</si>
  <si>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</si>
  <si>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</si>
  <si>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</si>
  <si>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</si>
  <si>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</si>
  <si>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</si>
  <si>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</si>
  <si>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</si>
  <si>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</si>
  <si>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</si>
  <si>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</si>
  <si>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</si>
  <si>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</si>
  <si>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</si>
  <si>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</si>
  <si>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</si>
  <si>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</si>
  <si>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</si>
  <si>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</si>
  <si>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</si>
  <si>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</si>
  <si>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</si>
  <si>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</si>
  <si>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</si>
  <si>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</si>
  <si>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</si>
  <si>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</si>
  <si>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</si>
  <si>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</si>
  <si>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</si>
  <si>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</si>
  <si>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</si>
  <si>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</si>
  <si>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</si>
  <si>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</si>
  <si>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</si>
  <si>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</si>
  <si>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</si>
  <si>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</si>
  <si>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</si>
  <si>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</si>
  <si>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</si>
  <si>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</si>
  <si>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</si>
  <si>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</si>
  <si>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</si>
  <si>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</si>
  <si>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</si>
  <si>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</si>
  <si>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</si>
  <si>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</si>
  <si>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</si>
  <si>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</si>
  <si>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</si>
  <si>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</si>
  <si>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</si>
  <si>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</si>
  <si>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</si>
  <si>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</si>
  <si>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</si>
  <si>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</si>
  <si>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</si>
  <si>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</si>
  <si>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</si>
  <si>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</si>
  <si>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</si>
  <si>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</si>
  <si>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</si>
  <si>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</si>
  <si>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</si>
  <si>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</si>
  <si>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</si>
  <si>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</si>
  <si>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</si>
  <si>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</si>
  <si>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</si>
  <si>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</si>
  <si>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</si>
  <si>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</si>
  <si>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</si>
  <si>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</si>
  <si>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</si>
  <si>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</si>
  <si>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</si>
  <si>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</si>
  <si>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</si>
  <si>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</si>
  <si>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</si>
  <si>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</si>
  <si>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</si>
  <si>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</si>
  <si>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</si>
  <si>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</si>
  <si>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</si>
  <si>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</si>
  <si>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</si>
  <si>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</si>
  <si>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</si>
  <si>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</si>
  <si>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</si>
  <si>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</si>
  <si>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</si>
  <si>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</si>
  <si>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</si>
  <si>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</si>
  <si>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</si>
  <si>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</si>
  <si>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</si>
  <si>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</si>
  <si>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</si>
  <si>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</si>
  <si>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</si>
  <si>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</si>
  <si>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</si>
  <si>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</si>
  <si>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</si>
  <si>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</si>
  <si>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</si>
  <si>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</si>
  <si>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</si>
  <si>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</si>
  <si>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</si>
  <si>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</si>
  <si>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</si>
  <si>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</si>
  <si>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</si>
  <si>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</si>
  <si>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</si>
  <si>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</si>
  <si>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</si>
  <si>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</si>
  <si>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</si>
  <si>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</si>
  <si>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</si>
  <si>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</si>
  <si>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</si>
  <si>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</si>
  <si>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</si>
  <si>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</si>
  <si>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</si>
  <si>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</si>
  <si>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</si>
  <si>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</si>
  <si>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</si>
  <si>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</si>
  <si>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</si>
  <si>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</si>
  <si>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</si>
  <si>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</si>
  <si>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</si>
  <si>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</si>
  <si>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</si>
  <si>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</si>
  <si>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</si>
  <si>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</si>
  <si>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</si>
  <si>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</si>
  <si>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</si>
  <si>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</si>
  <si>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</si>
  <si>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</si>
  <si>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</si>
  <si>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</si>
  <si>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</si>
  <si>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</si>
  <si>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</si>
  <si>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</si>
  <si>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</si>
  <si>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</si>
  <si>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</si>
  <si>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</si>
  <si>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</si>
  <si>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</si>
  <si>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</si>
  <si>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</si>
  <si>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</si>
  <si>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</si>
  <si>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</si>
  <si>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</si>
  <si>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</si>
  <si>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</si>
  <si>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</si>
  <si>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</si>
  <si>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</si>
  <si>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</si>
  <si>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</si>
  <si>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</si>
  <si>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</si>
  <si>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</si>
  <si>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</si>
  <si>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</si>
  <si>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</si>
  <si>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</si>
  <si>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</si>
  <si>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</si>
  <si>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</si>
  <si>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</si>
  <si>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</si>
  <si>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</si>
  <si>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</si>
  <si>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</si>
  <si>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</si>
  <si>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</si>
  <si>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</si>
  <si>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</si>
  <si>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</si>
  <si>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</si>
  <si>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</si>
  <si>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</si>
  <si>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</si>
  <si>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</si>
  <si>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</si>
  <si>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</si>
  <si>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</si>
  <si>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</si>
  <si>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</si>
  <si>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</si>
  <si>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</si>
  <si>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</si>
  <si>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</si>
  <si>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</si>
  <si>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</si>
  <si>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</si>
  <si>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</si>
  <si>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</si>
  <si>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</si>
  <si>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</si>
  <si>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</si>
  <si>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</si>
  <si>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</si>
  <si>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</si>
  <si>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</si>
  <si>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</si>
  <si>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</si>
  <si>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</si>
  <si>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</si>
  <si>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</si>
  <si>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</si>
  <si>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</si>
  <si>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</si>
  <si>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</si>
  <si>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</si>
  <si>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</si>
  <si>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</si>
  <si>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</si>
  <si>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</si>
  <si>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</si>
  <si>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</si>
  <si>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</si>
  <si>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</si>
  <si>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</si>
  <si>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</si>
  <si>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</si>
  <si>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</si>
  <si>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</si>
  <si>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</si>
  <si>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</si>
  <si>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</si>
  <si>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</si>
  <si>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</si>
  <si>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</si>
  <si>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</si>
  <si>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</si>
  <si>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</si>
  <si>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</si>
  <si>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</si>
  <si>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</si>
  <si>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</si>
  <si>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</si>
  <si>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</si>
  <si>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</si>
  <si>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</si>
  <si>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</si>
  <si>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</si>
  <si>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</si>
  <si>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</si>
  <si>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</si>
  <si>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</si>
  <si>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</si>
  <si>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</si>
  <si>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</si>
  <si>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</si>
  <si>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</si>
  <si>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</si>
  <si>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</si>
  <si>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</si>
  <si>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</si>
  <si>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</si>
  <si>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</si>
  <si>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</si>
  <si>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</si>
  <si>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</si>
  <si>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</si>
  <si>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</si>
  <si>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</si>
  <si>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</si>
  <si>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</si>
  <si>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</si>
  <si>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</si>
  <si>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</si>
  <si>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</si>
  <si>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</si>
  <si>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</si>
  <si>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</si>
  <si>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</si>
  <si>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</si>
  <si>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</si>
  <si>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</si>
  <si>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</si>
  <si>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</si>
  <si>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</si>
  <si>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</si>
  <si>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</si>
  <si>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</si>
  <si>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</si>
  <si>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</si>
  <si>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</si>
  <si>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</si>
  <si>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</si>
  <si>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</si>
  <si>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</si>
  <si>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</si>
  <si>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</si>
  <si>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</si>
  <si>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</si>
  <si>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</si>
  <si>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</si>
  <si>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</si>
  <si>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</si>
  <si>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</si>
  <si>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</si>
  <si>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</si>
  <si>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</si>
  <si>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</si>
  <si>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</si>
  <si>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</si>
  <si>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</si>
  <si>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</si>
  <si>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</si>
  <si>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</si>
  <si>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</si>
  <si>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</si>
  <si>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</si>
  <si>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</si>
  <si>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</si>
  <si>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</si>
  <si>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</si>
  <si>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</si>
  <si>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</si>
  <si>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</si>
  <si>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</si>
  <si>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</si>
  <si>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</si>
  <si>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</si>
  <si>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</si>
  <si>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</si>
  <si>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</si>
  <si>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</si>
  <si>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</si>
  <si>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</si>
  <si>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</si>
  <si>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</si>
  <si>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</si>
  <si>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</si>
  <si>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</si>
  <si>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</si>
  <si>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</si>
  <si>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</si>
  <si>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</si>
  <si>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</si>
  <si>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</si>
  <si>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</si>
  <si>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</si>
  <si>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</si>
  <si>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</si>
  <si>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</si>
  <si>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</si>
  <si>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</si>
  <si>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</si>
  <si>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</si>
  <si>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</si>
  <si>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</si>
  <si>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</si>
  <si>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</si>
  <si>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</si>
  <si>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</si>
  <si>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</si>
  <si>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</si>
  <si>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</si>
  <si>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</si>
  <si>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</si>
  <si>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</si>
  <si>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</si>
  <si>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</si>
  <si>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</si>
  <si>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</si>
  <si>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</si>
  <si>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</si>
  <si>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</si>
  <si>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</si>
  <si>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</si>
  <si>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</si>
  <si>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</si>
  <si>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</si>
  <si>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</si>
  <si>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</si>
  <si>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</si>
  <si>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</si>
  <si>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</si>
  <si>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</si>
  <si>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</si>
  <si>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</si>
  <si>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</si>
  <si>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</si>
  <si>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</si>
  <si>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</si>
  <si>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</si>
  <si>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</si>
  <si>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</si>
  <si>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</si>
  <si>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</si>
  <si>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</si>
  <si>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</si>
  <si>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</si>
  <si>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</si>
  <si>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</si>
  <si>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</si>
  <si>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</si>
  <si>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</si>
  <si>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</si>
  <si>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</si>
  <si>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</si>
  <si>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</si>
  <si>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</si>
  <si>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</si>
  <si>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</si>
  <si>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</si>
  <si>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</si>
  <si>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</si>
  <si>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</si>
  <si>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</si>
  <si>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</si>
  <si>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</si>
  <si>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</si>
  <si>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</si>
  <si>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</si>
  <si>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</si>
  <si>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</si>
  <si>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</si>
  <si>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</si>
  <si>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</si>
  <si>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</si>
  <si>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</si>
  <si>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</si>
  <si>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</si>
  <si>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</si>
  <si>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</si>
  <si>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</si>
  <si>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</si>
  <si>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</si>
  <si>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</si>
  <si>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</si>
  <si>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</si>
  <si>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</si>
  <si>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</si>
  <si>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</si>
  <si>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</si>
  <si>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</si>
  <si>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</si>
  <si>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</si>
  <si>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</si>
  <si>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</si>
  <si>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</si>
  <si>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</si>
  <si>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</si>
  <si>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</si>
  <si>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</si>
  <si>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</si>
  <si>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</si>
  <si>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</si>
  <si>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</si>
  <si>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</si>
  <si>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</si>
  <si>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</si>
  <si>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</si>
  <si>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</si>
  <si>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</si>
  <si>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</si>
  <si>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</si>
  <si>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</si>
  <si>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</si>
  <si>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</si>
  <si>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</si>
  <si>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</si>
  <si>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</si>
  <si>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</si>
  <si>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</si>
  <si>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</si>
  <si>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</si>
  <si>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</si>
  <si>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</si>
  <si>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</si>
  <si>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</si>
  <si>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</si>
  <si>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</si>
  <si>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</si>
  <si>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</si>
  <si>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</si>
  <si>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</si>
  <si>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</si>
  <si>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</si>
  <si>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</si>
  <si>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</si>
  <si>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</si>
  <si>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</si>
  <si>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</si>
  <si>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</si>
  <si>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</si>
  <si>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</si>
  <si>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</si>
  <si>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</si>
  <si>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</si>
  <si>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</si>
  <si>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</si>
  <si>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</si>
  <si>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</si>
  <si>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</si>
  <si>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</si>
  <si>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</si>
  <si>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</si>
  <si>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</si>
  <si>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</si>
  <si>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</si>
  <si>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</si>
  <si>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</si>
  <si>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</si>
  <si>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</si>
  <si>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</si>
  <si>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</si>
  <si>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</si>
  <si>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</si>
  <si>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</si>
  <si>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</si>
  <si>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</si>
  <si>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</si>
  <si>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</si>
  <si>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</si>
  <si>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</si>
  <si>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</si>
  <si>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</si>
  <si>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</si>
  <si>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</si>
  <si>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</si>
  <si>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</si>
  <si>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</si>
  <si>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</si>
  <si>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</si>
  <si>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</si>
  <si>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</si>
  <si>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</si>
  <si>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</si>
  <si>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</si>
  <si>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</si>
  <si>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</si>
  <si>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</si>
  <si>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</si>
  <si>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</si>
  <si>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</si>
  <si>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</si>
  <si>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</si>
  <si>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</si>
  <si>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</si>
  <si>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</si>
  <si>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</si>
  <si>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</si>
  <si>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</si>
  <si>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</si>
  <si>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</si>
  <si>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</si>
  <si>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</si>
  <si>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</si>
  <si>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</si>
  <si>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</si>
  <si>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</si>
  <si>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</si>
  <si>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</si>
  <si>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</si>
  <si>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</si>
  <si>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</si>
  <si>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</si>
  <si>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</si>
  <si>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</si>
  <si>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</si>
  <si>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</si>
  <si>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</si>
  <si>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</si>
  <si>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</si>
  <si>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</si>
  <si>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</si>
  <si>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</si>
  <si>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</si>
  <si>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</si>
  <si>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</si>
  <si>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</si>
  <si>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</si>
  <si>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</si>
  <si>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</si>
  <si>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</si>
  <si>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</si>
  <si>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</si>
  <si>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</si>
  <si>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</si>
  <si>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</si>
  <si>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</si>
  <si>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</si>
  <si>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</si>
  <si>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</si>
  <si>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</si>
  <si>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</si>
  <si>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</si>
  <si>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</si>
  <si>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</si>
  <si>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</si>
  <si>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</si>
  <si>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</si>
  <si>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</si>
  <si>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</si>
  <si>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</si>
  <si>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</si>
  <si>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</si>
  <si>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</si>
  <si>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</si>
  <si>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</si>
  <si>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</si>
  <si>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</si>
  <si>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</si>
  <si>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</si>
  <si>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</si>
  <si>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</si>
  <si>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</si>
  <si>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</si>
  <si>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</si>
  <si>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</si>
  <si>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</si>
  <si>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</si>
  <si>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</si>
  <si>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</si>
  <si>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</si>
  <si>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</si>
  <si>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</si>
  <si>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</si>
  <si>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</si>
  <si>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</si>
  <si>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</si>
  <si>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</si>
  <si>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</si>
  <si>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</si>
  <si>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</si>
  <si>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</si>
  <si>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</si>
  <si>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</si>
  <si>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</si>
  <si>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</si>
  <si>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</si>
  <si>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</si>
  <si>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</si>
  <si>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</si>
  <si>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</si>
  <si>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</si>
  <si>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</si>
  <si>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</si>
  <si>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</si>
  <si>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</si>
  <si>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</si>
  <si>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</si>
  <si>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</si>
  <si>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</si>
  <si>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</si>
  <si>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</si>
  <si>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</si>
  <si>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</si>
  <si>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</si>
  <si>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</si>
  <si>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</si>
  <si>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</si>
  <si>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</si>
  <si>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</si>
  <si>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</si>
  <si>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</si>
  <si>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</si>
  <si>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</si>
  <si>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</si>
  <si>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</si>
  <si>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</si>
  <si>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</si>
  <si>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</si>
  <si>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</si>
  <si>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</si>
  <si>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</si>
  <si>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</si>
  <si>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</si>
  <si>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</si>
  <si>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</si>
  <si>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</si>
  <si>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</si>
  <si>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</si>
  <si>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</si>
  <si>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</si>
  <si>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</si>
  <si>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</si>
  <si>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</si>
  <si>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</si>
  <si>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</si>
  <si>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</si>
  <si>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</si>
  <si>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</si>
  <si>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</si>
  <si>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</si>
  <si>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</si>
  <si>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</si>
  <si>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</si>
  <si>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</si>
  <si>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</si>
  <si>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</si>
  <si>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</si>
  <si>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</si>
  <si>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</si>
  <si>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</si>
  <si>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</si>
  <si>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</si>
  <si>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</si>
  <si>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</si>
  <si>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</si>
  <si>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</si>
  <si>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</si>
  <si>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</si>
  <si>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</si>
  <si>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</si>
  <si>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</si>
  <si>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</si>
  <si>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</si>
  <si>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</si>
  <si>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</si>
  <si>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</si>
  <si>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</si>
  <si>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</si>
  <si>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</si>
  <si>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</si>
  <si>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</si>
  <si>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</si>
  <si>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</si>
  <si>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</si>
  <si>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</si>
  <si>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</si>
  <si>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</si>
  <si>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</si>
  <si>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</si>
  <si>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</si>
  <si>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</si>
  <si>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</si>
  <si>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</si>
  <si>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</si>
  <si>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</si>
  <si>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</si>
  <si>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</si>
  <si>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</si>
  <si>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</si>
  <si>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</si>
  <si>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</si>
  <si>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</si>
  <si>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</si>
  <si>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</si>
  <si>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</si>
  <si>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</si>
  <si>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</si>
  <si>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</si>
  <si>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</si>
  <si>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</si>
  <si>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</si>
  <si>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</si>
  <si>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</si>
  <si>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</si>
  <si>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</si>
  <si>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</si>
  <si>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</si>
  <si>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</si>
  <si>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</si>
  <si>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</si>
  <si>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</si>
  <si>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</si>
  <si>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</si>
  <si>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</si>
  <si>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</si>
  <si>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</si>
  <si>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</si>
  <si>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</si>
  <si>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</si>
  <si>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</si>
  <si>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</si>
  <si>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</si>
  <si>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</si>
  <si>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</si>
  <si>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</si>
  <si>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</si>
  <si>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</si>
  <si>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</si>
  <si>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</si>
  <si>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</si>
  <si>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</si>
  <si>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</si>
  <si>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</si>
  <si>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</si>
  <si>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</si>
  <si>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</si>
  <si>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</si>
  <si>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</si>
  <si>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</si>
  <si>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</si>
  <si>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</si>
  <si>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</si>
  <si>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</si>
  <si>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</si>
  <si>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</si>
  <si>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</si>
  <si>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</si>
  <si>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</si>
  <si>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</si>
  <si>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</si>
  <si>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</si>
  <si>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</si>
  <si>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</si>
  <si>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</si>
  <si>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</si>
  <si>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</si>
  <si>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</si>
  <si>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</si>
  <si>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</si>
  <si>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</si>
  <si>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</si>
  <si>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</si>
  <si>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</si>
  <si>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</si>
  <si>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</si>
  <si>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</si>
  <si>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</si>
  <si>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</si>
  <si>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</si>
  <si>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</si>
  <si>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</si>
  <si>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</si>
  <si>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</si>
  <si>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</si>
  <si>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</si>
  <si>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</si>
  <si>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</si>
  <si>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</si>
  <si>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</si>
  <si>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</si>
  <si>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</si>
  <si>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</si>
  <si>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</si>
  <si>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</si>
  <si>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</si>
  <si>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</si>
  <si>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</si>
  <si>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</si>
  <si>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</si>
  <si>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</si>
  <si>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</si>
  <si>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</si>
  <si>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</si>
  <si>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</si>
  <si>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</si>
  <si>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</si>
  <si>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</si>
  <si>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</si>
  <si>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</si>
  <si>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</si>
  <si>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</si>
  <si>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</si>
  <si>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</si>
  <si>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</si>
  <si>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</si>
  <si>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</si>
  <si>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</si>
  <si>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</si>
  <si>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</si>
  <si>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</si>
  <si>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</si>
  <si>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</si>
  <si>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</si>
  <si>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</si>
  <si>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</si>
  <si>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</si>
  <si>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</si>
  <si>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</si>
  <si>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</si>
  <si>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</si>
  <si>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</si>
  <si>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</si>
  <si>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</si>
  <si>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</si>
  <si>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</si>
  <si>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</si>
  <si>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</si>
  <si>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</si>
  <si>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</si>
  <si>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</si>
  <si>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</si>
  <si>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</si>
  <si>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</si>
  <si>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</si>
  <si>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</si>
  <si>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</si>
  <si>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</si>
  <si>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</si>
  <si>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</si>
  <si>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</si>
  <si>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</si>
  <si>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</si>
  <si>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</si>
  <si>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</si>
  <si>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</si>
  <si>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</si>
  <si>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</si>
  <si>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</si>
  <si>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</si>
  <si>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</si>
  <si>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</si>
  <si>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</si>
  <si>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</si>
  <si>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</si>
  <si>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</si>
  <si>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</si>
  <si>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</si>
  <si>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</si>
  <si>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</si>
  <si>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</si>
  <si>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</si>
  <si>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</si>
  <si>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</si>
  <si>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</si>
  <si>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</si>
  <si>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</si>
  <si>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</si>
  <si>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</si>
  <si>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</si>
  <si>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</si>
  <si>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</si>
  <si>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</si>
  <si>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</si>
  <si>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</si>
  <si>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</si>
  <si>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</si>
  <si>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</si>
  <si>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</si>
  <si>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</si>
  <si>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</si>
  <si>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</si>
  <si>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</si>
  <si>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</si>
  <si>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</si>
  <si>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</si>
  <si>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</si>
  <si>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</si>
  <si>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</si>
  <si>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</si>
  <si>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</si>
  <si>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</si>
  <si>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</si>
  <si>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</si>
  <si>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</si>
  <si>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</si>
  <si>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</si>
  <si>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</si>
  <si>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</si>
  <si>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</si>
  <si>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</si>
  <si>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</si>
  <si>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</si>
  <si>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</si>
  <si>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</si>
  <si>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</si>
  <si>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</si>
  <si>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</si>
  <si>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</si>
  <si>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</si>
  <si>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</si>
  <si>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</si>
  <si>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</si>
  <si>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</si>
  <si>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</si>
  <si>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</si>
  <si>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</si>
  <si>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</si>
  <si>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</si>
  <si>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</si>
  <si>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</si>
  <si>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</si>
  <si>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</si>
  <si>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</si>
  <si>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</si>
  <si>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</si>
  <si>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</si>
  <si>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</si>
  <si>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</si>
  <si>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</si>
  <si>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</si>
  <si>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</si>
  <si>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</si>
  <si>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</si>
  <si>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</si>
  <si>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</si>
  <si>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</si>
  <si>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</si>
  <si>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</si>
  <si>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</si>
  <si>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</si>
  <si>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</si>
  <si>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</si>
  <si>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</si>
  <si>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</si>
  <si>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</si>
  <si>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</si>
  <si>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</si>
  <si>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</si>
  <si>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</si>
  <si>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</si>
  <si>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</si>
  <si>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</si>
  <si>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</si>
  <si>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</si>
  <si>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</si>
  <si>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</si>
  <si>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</si>
  <si>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</si>
  <si>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</si>
  <si>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</si>
  <si>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</si>
  <si>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</si>
  <si>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</si>
  <si>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</si>
  <si>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</si>
  <si>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</si>
  <si>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</si>
  <si>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</si>
  <si>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</si>
  <si>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</si>
  <si>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</si>
  <si>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</si>
  <si>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</si>
  <si>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</si>
  <si>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</si>
  <si>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</si>
  <si>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</si>
  <si>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</si>
  <si>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</si>
  <si>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</si>
  <si>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</si>
  <si>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</si>
  <si>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</si>
  <si>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</si>
  <si>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</si>
  <si>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</si>
  <si>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</si>
  <si>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</si>
  <si>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</si>
  <si>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</si>
  <si>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</si>
  <si>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</si>
  <si>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</si>
  <si>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</si>
  <si>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</si>
  <si>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</si>
  <si>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</si>
  <si>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</si>
  <si>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</si>
  <si>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</si>
  <si>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</si>
  <si>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</si>
  <si>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</si>
  <si>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</si>
  <si>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</si>
  <si>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</si>
  <si>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</si>
  <si>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</si>
  <si>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</si>
  <si>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</si>
  <si>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</si>
  <si>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</si>
  <si>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</si>
  <si>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</si>
  <si>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</si>
  <si>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</si>
  <si>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</si>
  <si>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</si>
  <si>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</si>
  <si>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</si>
  <si>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</si>
  <si>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</si>
  <si>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</si>
  <si>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</si>
  <si>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</si>
  <si>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</si>
  <si>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</si>
  <si>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</si>
  <si>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</si>
  <si>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</si>
  <si>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</si>
  <si>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</si>
  <si>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</si>
  <si>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</si>
  <si>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</si>
  <si>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</si>
  <si>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</si>
  <si>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</si>
  <si>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</si>
  <si>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</si>
  <si>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</si>
  <si>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</si>
  <si>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</si>
  <si>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</si>
  <si>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</si>
  <si>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</si>
  <si>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</si>
  <si>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</si>
  <si>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</si>
  <si>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</si>
  <si>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</si>
  <si>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</si>
  <si>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</si>
  <si>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</si>
  <si>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</si>
  <si>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</si>
  <si>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</si>
  <si>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</si>
  <si>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</si>
  <si>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</si>
  <si>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</si>
  <si>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</si>
  <si>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</si>
  <si>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</si>
  <si>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</si>
  <si>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</si>
  <si>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</si>
  <si>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</si>
  <si>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</si>
  <si>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</si>
  <si>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</si>
  <si>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</si>
  <si>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</si>
  <si>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</si>
  <si>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</si>
  <si>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</si>
  <si>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</si>
  <si>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</si>
  <si>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</si>
  <si>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</si>
  <si>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</si>
  <si>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</si>
  <si>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</si>
  <si>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</si>
  <si>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</si>
  <si>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</si>
  <si>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</si>
  <si>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</si>
  <si>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</si>
  <si>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</si>
  <si>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</si>
  <si>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</si>
  <si>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</si>
  <si>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</si>
  <si>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</si>
  <si>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</si>
  <si>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</si>
  <si>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</si>
  <si>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</si>
  <si>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</si>
  <si>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</si>
  <si>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</si>
  <si>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</si>
  <si>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</si>
  <si>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</si>
  <si>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</si>
  <si>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</si>
  <si>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</si>
  <si>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</si>
  <si>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</si>
  <si>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</si>
  <si>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</si>
  <si>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</si>
  <si>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</si>
  <si>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</si>
  <si>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</si>
  <si>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</si>
  <si>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</si>
  <si>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</si>
  <si>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</si>
  <si>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</si>
  <si>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</si>
  <si>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</si>
  <si>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</si>
  <si>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</si>
  <si>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</si>
  <si>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</si>
  <si>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</si>
  <si>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</si>
  <si>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</si>
  <si>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</si>
  <si>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</si>
  <si>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</si>
  <si>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</si>
  <si>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</si>
  <si>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</si>
  <si>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</si>
  <si>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</si>
  <si>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</si>
  <si>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</si>
  <si>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</si>
  <si>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</si>
  <si>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</si>
  <si>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</si>
  <si>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</si>
  <si>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</si>
  <si>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</si>
  <si>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</si>
  <si>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</si>
  <si>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</si>
  <si>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</si>
  <si>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</si>
  <si>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</si>
  <si>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</si>
  <si>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</si>
  <si>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</si>
  <si>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</si>
  <si>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</si>
  <si>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</si>
  <si>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</si>
  <si>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</si>
  <si>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</si>
  <si>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</si>
  <si>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</si>
  <si>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</si>
  <si>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</si>
  <si>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</si>
  <si>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</si>
  <si>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</si>
  <si>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</si>
  <si>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</si>
  <si>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</si>
  <si>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</si>
  <si>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</si>
  <si>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</si>
  <si>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</si>
  <si>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</si>
  <si>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</si>
  <si>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</si>
  <si>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</si>
  <si>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</si>
  <si>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</si>
  <si>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</si>
  <si>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</si>
  <si>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</si>
  <si>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</si>
  <si>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</si>
  <si>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</si>
  <si>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</si>
  <si>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</si>
  <si>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</si>
  <si>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</si>
  <si>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</si>
  <si>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</si>
  <si>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</si>
  <si>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</si>
  <si>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</si>
  <si>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</si>
  <si>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</si>
  <si>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</si>
  <si>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</si>
  <si>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</si>
  <si>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</si>
  <si>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</si>
  <si>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</si>
  <si>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</si>
  <si>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</si>
  <si>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</si>
  <si>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</si>
  <si>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</si>
  <si>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</si>
  <si>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</si>
  <si>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</si>
  <si>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</si>
  <si>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</si>
  <si>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</si>
  <si>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</si>
  <si>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</si>
  <si>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</si>
  <si>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</si>
  <si>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</si>
  <si>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</si>
  <si>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</si>
  <si>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</si>
  <si>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</si>
  <si>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</si>
  <si>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</si>
  <si>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</si>
  <si>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</si>
  <si>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</si>
  <si>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</si>
  <si>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</si>
  <si>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</si>
  <si>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</si>
  <si>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</si>
  <si>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</si>
  <si>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</si>
  <si>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</si>
  <si>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</si>
  <si>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</si>
  <si>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</si>
  <si>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</si>
  <si>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</si>
  <si>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</si>
  <si>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</si>
  <si>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</si>
  <si>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</si>
  <si>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</si>
  <si>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</si>
  <si>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</si>
  <si>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</si>
  <si>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</si>
  <si>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</si>
  <si>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</si>
  <si>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</si>
  <si>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</si>
  <si>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</si>
  <si>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</si>
  <si>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</si>
  <si>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</si>
  <si>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</si>
  <si>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</si>
  <si>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</si>
  <si>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</si>
  <si>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</si>
  <si>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</si>
  <si>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</si>
  <si>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</si>
  <si>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</si>
  <si>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</si>
  <si>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</si>
  <si>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</si>
  <si>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</si>
  <si>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</si>
  <si>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</si>
  <si>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</si>
  <si>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</si>
  <si>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</si>
  <si>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</si>
  <si>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</si>
  <si>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</si>
  <si>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</si>
  <si>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</si>
  <si>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</si>
  <si>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</si>
  <si>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</si>
  <si>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</si>
  <si>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</si>
  <si>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</si>
  <si>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</si>
  <si>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</si>
  <si>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</si>
  <si>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</si>
  <si>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</si>
  <si>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</si>
  <si>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</si>
  <si>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</si>
  <si>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</si>
  <si>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</si>
  <si>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</si>
  <si>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</si>
  <si>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</si>
  <si>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</si>
  <si>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</si>
  <si>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</si>
  <si>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</si>
  <si>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</si>
  <si>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</si>
  <si>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</si>
  <si>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</si>
  <si>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</si>
  <si>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</si>
  <si>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</si>
  <si>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</si>
  <si>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</si>
  <si>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</si>
  <si>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</si>
  <si>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</si>
  <si>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</si>
  <si>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</si>
  <si>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</si>
  <si>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</si>
  <si>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</si>
  <si>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</si>
  <si>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</si>
  <si>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</si>
  <si>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</si>
  <si>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</si>
  <si>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</si>
  <si>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</si>
  <si>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</si>
  <si>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</si>
  <si>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</si>
  <si>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</si>
  <si>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</si>
  <si>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</si>
  <si>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</si>
  <si>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</si>
  <si>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</si>
  <si>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</si>
  <si>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</si>
  <si>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</si>
  <si>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</si>
  <si>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</si>
  <si>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</si>
  <si>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</si>
  <si>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</si>
  <si>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</si>
  <si>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</si>
  <si>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</si>
  <si>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</si>
  <si>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</si>
  <si>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</si>
  <si>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</si>
  <si>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</si>
  <si>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</si>
  <si>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</si>
  <si>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</si>
  <si>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</si>
  <si>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</si>
  <si>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</si>
  <si>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</si>
  <si>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</si>
  <si>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</si>
  <si>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</si>
  <si>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</si>
  <si>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</si>
  <si>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</si>
  <si>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</si>
  <si>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</si>
  <si>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</si>
  <si>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</si>
  <si>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</si>
  <si>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</si>
  <si>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</si>
  <si>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</si>
  <si>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</si>
  <si>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</si>
  <si>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</si>
  <si>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</si>
  <si>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</si>
  <si>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</si>
  <si>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</si>
  <si>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</si>
  <si>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</si>
  <si>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</si>
  <si>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</si>
  <si>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</si>
  <si>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</si>
  <si>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</si>
  <si>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</si>
  <si>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</si>
  <si>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</si>
  <si>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</si>
  <si>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</si>
  <si>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</si>
  <si>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</si>
  <si>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</si>
  <si>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</si>
  <si>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</si>
  <si>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</si>
  <si>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</si>
  <si>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</si>
  <si>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</si>
  <si>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</si>
  <si>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</si>
  <si>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</si>
  <si>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</si>
  <si>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</si>
  <si>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</si>
  <si>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</si>
  <si>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</si>
  <si>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</si>
  <si>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</si>
  <si>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</si>
  <si>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</si>
  <si>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</si>
  <si>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</si>
  <si>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</si>
  <si>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</si>
  <si>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</si>
  <si>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</si>
  <si>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</si>
  <si>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</si>
  <si>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</si>
  <si>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</si>
  <si>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</si>
  <si>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</si>
  <si>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</si>
  <si>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</si>
  <si>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</si>
  <si>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</si>
  <si>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</si>
  <si>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</si>
  <si>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</si>
  <si>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</si>
  <si>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</si>
  <si>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</si>
  <si>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</si>
  <si>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</si>
  <si>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</si>
  <si>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</si>
  <si>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</si>
  <si>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</si>
  <si>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</si>
  <si>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</si>
  <si>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</si>
  <si>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</si>
  <si>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</si>
  <si>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</si>
  <si>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</si>
  <si>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</si>
  <si>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</si>
  <si>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</si>
  <si>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</si>
  <si>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</si>
  <si>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</si>
  <si>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</si>
  <si>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</si>
  <si>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</si>
  <si>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</si>
  <si>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</si>
  <si>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</si>
  <si>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</si>
  <si>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</si>
  <si>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</si>
  <si>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</si>
  <si>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</si>
  <si>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</si>
  <si>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</si>
  <si>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</si>
  <si>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</si>
  <si>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</si>
  <si>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</si>
  <si>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</si>
  <si>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</si>
  <si>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</si>
  <si>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</si>
  <si>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</si>
  <si>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</si>
  <si>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</si>
  <si>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</si>
  <si>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</si>
  <si>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</si>
  <si>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</si>
  <si>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</si>
  <si>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</si>
  <si>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</si>
  <si>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</si>
  <si>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</si>
  <si>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</si>
  <si>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</si>
  <si>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</si>
  <si>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</si>
  <si>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</si>
  <si>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</si>
  <si>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</si>
  <si>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</si>
  <si>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</si>
  <si>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</si>
  <si>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</si>
  <si>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</si>
  <si>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</si>
  <si>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</si>
  <si>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</si>
  <si>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</si>
  <si>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</si>
  <si>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</si>
  <si>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</si>
  <si>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</si>
  <si>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</si>
  <si>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</si>
  <si>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</si>
  <si>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</si>
  <si>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</si>
  <si>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</si>
  <si>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</si>
  <si>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</si>
  <si>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</si>
  <si>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</si>
  <si>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</si>
  <si>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</si>
  <si>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</si>
  <si>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</si>
  <si>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</si>
  <si>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</si>
  <si>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</si>
  <si>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</si>
  <si>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</si>
  <si>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</si>
  <si>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</si>
  <si>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</si>
  <si>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</si>
  <si>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</si>
  <si>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</si>
  <si>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</si>
  <si>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</si>
  <si>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</si>
  <si>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</si>
  <si>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</si>
  <si>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</si>
  <si>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</si>
  <si>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</si>
  <si>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</si>
  <si>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</si>
  <si>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</si>
  <si>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</si>
  <si>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</si>
  <si>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</si>
  <si>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</si>
  <si>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</si>
  <si>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</si>
  <si>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</si>
  <si>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</si>
  <si>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</si>
  <si>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</si>
  <si>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</si>
  <si>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</si>
  <si>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</si>
  <si>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</si>
  <si>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</si>
  <si>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</si>
  <si>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</si>
  <si>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</si>
  <si>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</si>
  <si>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</si>
  <si>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</si>
  <si>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</si>
  <si>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</si>
  <si>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</si>
  <si>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</si>
  <si>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</si>
  <si>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</si>
  <si>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</si>
  <si>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</si>
  <si>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</si>
  <si>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</si>
  <si>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</si>
  <si>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</si>
  <si>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</si>
  <si>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</si>
  <si>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</si>
  <si>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</si>
  <si>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</si>
  <si>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</si>
  <si>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</si>
  <si>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</si>
  <si>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</si>
  <si>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</si>
  <si>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</si>
  <si>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</si>
  <si>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</si>
  <si>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</si>
  <si>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</si>
  <si>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</si>
  <si>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</si>
  <si>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</si>
  <si>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</si>
  <si>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</si>
  <si>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</si>
  <si>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</si>
  <si>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</si>
  <si>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</si>
  <si>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</si>
  <si>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</si>
  <si>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</si>
  <si>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</si>
  <si>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</si>
  <si>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</si>
  <si>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</si>
  <si>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</si>
  <si>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</si>
  <si>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</si>
  <si>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</si>
  <si>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</si>
  <si>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</si>
  <si>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</si>
  <si>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</si>
  <si>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</si>
  <si>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</si>
  <si>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</si>
  <si>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</si>
  <si>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</si>
  <si>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</si>
  <si>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</si>
  <si>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</si>
  <si>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</si>
  <si>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</si>
  <si>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</si>
  <si>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</si>
  <si>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</si>
  <si>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</si>
  <si>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</si>
  <si>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</si>
  <si>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</si>
  <si>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</si>
  <si>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</si>
  <si>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</si>
  <si>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</si>
  <si>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</si>
  <si>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</si>
  <si>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</si>
  <si>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</si>
  <si>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</si>
  <si>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</si>
  <si>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</si>
  <si>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</si>
  <si>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</si>
  <si>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</si>
  <si>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</si>
  <si>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</si>
  <si>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</si>
  <si>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</si>
  <si>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</si>
  <si>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</si>
  <si>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</si>
  <si>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</si>
  <si>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</si>
  <si>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</si>
  <si>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</si>
  <si>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</si>
  <si>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</si>
  <si>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</si>
  <si>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</si>
  <si>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</si>
  <si>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</si>
  <si>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</si>
  <si>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</si>
  <si>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</si>
  <si>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</si>
  <si>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</si>
  <si>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</si>
  <si>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</si>
  <si>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</si>
  <si>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</si>
  <si>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</si>
  <si>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</si>
  <si>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</si>
  <si>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</si>
  <si>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</si>
  <si>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</si>
  <si>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</si>
  <si>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</si>
  <si>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</si>
  <si>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</si>
  <si>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</si>
  <si>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</si>
  <si>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</si>
  <si>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</si>
  <si>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</si>
  <si>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</si>
  <si>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</si>
  <si>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</si>
  <si>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</si>
  <si>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</si>
  <si>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</si>
  <si>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</si>
  <si>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</si>
  <si>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</si>
  <si>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</si>
  <si>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</si>
  <si>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</si>
  <si>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</si>
  <si>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</si>
  <si>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</si>
  <si>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</si>
  <si>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</si>
  <si>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</si>
  <si>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</si>
  <si>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</si>
  <si>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</si>
  <si>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</si>
  <si>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</si>
  <si>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</si>
  <si>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</si>
  <si>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</si>
  <si>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</si>
  <si>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</si>
  <si>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</si>
  <si>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</si>
  <si>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</si>
  <si>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</si>
  <si>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</si>
  <si>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</si>
  <si>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</si>
  <si>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</si>
  <si>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</si>
  <si>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</si>
  <si>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</si>
  <si>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</si>
  <si>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</si>
  <si>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</si>
  <si>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</si>
  <si>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</si>
  <si>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</si>
  <si>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</si>
  <si>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</si>
  <si>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</si>
  <si>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</si>
  <si>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</si>
  <si>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</si>
  <si>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</si>
  <si>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</si>
  <si>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</si>
  <si>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</si>
  <si>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</si>
  <si>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</si>
  <si>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</si>
  <si>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</si>
  <si>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</si>
  <si>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</si>
  <si>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</si>
  <si>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</si>
  <si>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</si>
  <si>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</si>
  <si>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</si>
  <si>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</si>
  <si>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</si>
  <si>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</si>
  <si>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</si>
  <si>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</si>
  <si>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</si>
  <si>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</si>
  <si>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</si>
  <si>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</si>
  <si>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</si>
  <si>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</si>
  <si>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</si>
  <si>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</si>
  <si>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</si>
  <si>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</si>
  <si>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</si>
  <si>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</si>
  <si>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</si>
  <si>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</si>
  <si>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</si>
  <si>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</si>
  <si>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</si>
  <si>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</si>
  <si>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</si>
  <si>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</si>
  <si>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</si>
  <si>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</si>
  <si>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</si>
  <si>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</si>
  <si>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</si>
  <si>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</si>
  <si>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</si>
  <si>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</si>
  <si>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</si>
  <si>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</si>
  <si>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</si>
  <si>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</si>
  <si>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</si>
  <si>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</si>
  <si>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</si>
  <si>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</si>
  <si>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</si>
  <si>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</si>
  <si>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</si>
  <si>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</si>
  <si>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</si>
  <si>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</si>
  <si>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</si>
  <si>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</si>
  <si>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</si>
  <si>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</si>
  <si>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</si>
  <si>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</si>
  <si>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</si>
  <si>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</si>
  <si>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</si>
  <si>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</si>
  <si>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</si>
  <si>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</si>
  <si>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</si>
  <si>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</si>
  <si>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</si>
  <si>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</si>
  <si>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</si>
  <si>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</si>
  <si>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</si>
  <si>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</si>
  <si>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</si>
  <si>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</si>
  <si>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</si>
  <si>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</si>
  <si>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</si>
  <si>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</si>
  <si>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</si>
  <si>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</si>
  <si>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</si>
  <si>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</si>
  <si>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</si>
  <si>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</si>
  <si>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</si>
  <si>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</si>
  <si>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</si>
  <si>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</si>
  <si>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</si>
  <si>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</si>
  <si>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</si>
  <si>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</si>
  <si>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</si>
  <si>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</si>
  <si>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</si>
  <si>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</si>
  <si>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</si>
  <si>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</si>
  <si>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</si>
  <si>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</si>
  <si>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</si>
  <si>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</si>
  <si>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</si>
  <si>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</si>
  <si>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</si>
  <si>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</si>
  <si>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</si>
  <si>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</si>
  <si>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</si>
  <si>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</si>
  <si>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</si>
  <si>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</si>
  <si>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</si>
  <si>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</si>
  <si>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</si>
  <si>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</si>
  <si>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</si>
  <si>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</si>
  <si>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</si>
  <si>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</si>
  <si>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</si>
  <si>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</si>
  <si>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</si>
  <si>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</si>
  <si>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</si>
  <si>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</si>
  <si>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</si>
  <si>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</si>
  <si>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</si>
  <si>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</si>
  <si>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</si>
  <si>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</si>
  <si>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</si>
  <si>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</si>
  <si>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</si>
  <si>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</si>
  <si>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</si>
  <si>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</si>
  <si>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</si>
  <si>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</si>
  <si>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</si>
  <si>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</si>
  <si>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</si>
  <si>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</si>
  <si>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</si>
  <si>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</si>
  <si>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</si>
  <si>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</si>
  <si>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</si>
  <si>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</si>
  <si>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</si>
  <si>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</si>
  <si>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</si>
  <si>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</si>
  <si>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</si>
  <si>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</si>
  <si>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</si>
  <si>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</si>
  <si>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</si>
  <si>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</si>
  <si>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</si>
  <si>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</si>
  <si>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</si>
  <si>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</si>
  <si>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</si>
  <si>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</si>
  <si>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</si>
  <si>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</si>
  <si>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</si>
  <si>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</si>
  <si>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</si>
  <si>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</si>
  <si>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</si>
  <si>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</si>
  <si>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</si>
  <si>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</si>
  <si>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</si>
  <si>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</si>
  <si>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</si>
  <si>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</si>
  <si>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</si>
  <si>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</si>
  <si>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</si>
  <si>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</si>
  <si>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</si>
  <si>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</si>
  <si>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</si>
  <si>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</si>
  <si>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</si>
  <si>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</si>
  <si>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</si>
  <si>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</si>
  <si>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</si>
  <si>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</si>
  <si>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</si>
  <si>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</si>
  <si>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</si>
  <si>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</si>
  <si>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</si>
  <si>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</si>
  <si>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</si>
  <si>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</si>
  <si>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</si>
  <si>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</si>
  <si>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</si>
  <si>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</si>
  <si>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</si>
  <si>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</si>
  <si>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</si>
  <si>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</si>
  <si>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</si>
  <si>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</si>
  <si>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</si>
  <si>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</si>
  <si>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</si>
  <si>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</si>
  <si>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</si>
  <si>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</si>
  <si>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</si>
  <si>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</si>
  <si>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</si>
  <si>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</si>
  <si>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</si>
  <si>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</si>
  <si>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</si>
  <si>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</si>
  <si>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</si>
  <si>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</si>
  <si>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</si>
  <si>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</si>
  <si>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</si>
  <si>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</si>
  <si>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</si>
  <si>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</si>
  <si>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</si>
  <si>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</si>
  <si>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</si>
  <si>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</si>
  <si>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</si>
  <si>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</si>
  <si>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</si>
  <si>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</si>
  <si>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</si>
  <si>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</si>
  <si>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</si>
  <si>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</si>
  <si>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</si>
  <si>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</si>
  <si>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</si>
  <si>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</si>
  <si>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</si>
  <si>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</si>
  <si>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</si>
  <si>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</si>
  <si>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</si>
  <si>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</si>
  <si>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</si>
  <si>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</si>
  <si>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</si>
  <si>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</si>
  <si>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</si>
  <si>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</si>
  <si>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</si>
  <si>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</si>
  <si>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</si>
  <si>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</si>
  <si>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</si>
  <si>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</si>
  <si>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</si>
  <si>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</si>
  <si>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</si>
  <si>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</si>
  <si>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</si>
  <si>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</si>
  <si>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</si>
  <si>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</si>
  <si>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</si>
  <si>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</si>
  <si>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</si>
  <si>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</si>
  <si>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</si>
  <si>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</si>
  <si>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</si>
  <si>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</si>
  <si>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</si>
  <si>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</si>
  <si>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</si>
  <si>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</si>
  <si>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</si>
  <si>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</si>
  <si>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</si>
  <si>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</si>
  <si>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</si>
  <si>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</si>
  <si>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</si>
  <si>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</si>
  <si>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</si>
  <si>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</si>
  <si>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</si>
  <si>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</si>
  <si>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</si>
  <si>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</si>
  <si>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</si>
  <si>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</si>
  <si>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</si>
  <si>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</si>
  <si>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</si>
  <si>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</si>
  <si>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</si>
  <si>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</si>
  <si>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</si>
  <si>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</si>
  <si>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</si>
  <si>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</si>
  <si>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</si>
  <si>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</si>
  <si>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</si>
  <si>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</si>
  <si>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</si>
  <si>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</si>
  <si>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</si>
  <si>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</si>
  <si>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</si>
  <si>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</si>
  <si>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</si>
  <si>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</si>
  <si>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</si>
  <si>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</si>
  <si>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</si>
  <si>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</si>
  <si>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</si>
  <si>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</si>
  <si>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</si>
  <si>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</si>
  <si>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</si>
  <si>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</si>
  <si>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</si>
  <si>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</si>
  <si>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</si>
  <si>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</si>
  <si>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</si>
  <si>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</si>
  <si>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</si>
  <si>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</si>
  <si>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</si>
  <si>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</si>
  <si>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</si>
  <si>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</si>
  <si>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</si>
  <si>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</si>
  <si>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</si>
  <si>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</si>
  <si>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</si>
  <si>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</si>
  <si>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</si>
  <si>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</si>
  <si>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</si>
  <si>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</si>
  <si>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</si>
  <si>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</si>
  <si>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</si>
  <si>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</si>
  <si>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</si>
  <si>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</si>
  <si>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</si>
  <si>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</si>
  <si>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</si>
  <si>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</si>
  <si>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</si>
  <si>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</si>
  <si>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</si>
  <si>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</si>
  <si>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</si>
  <si>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</si>
  <si>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</si>
  <si>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</si>
  <si>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</si>
  <si>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</si>
  <si>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</si>
  <si>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</si>
  <si>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</si>
  <si>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</si>
  <si>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</si>
  <si>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</si>
  <si>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</si>
  <si>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</si>
  <si>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</si>
  <si>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</si>
  <si>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</si>
  <si>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</si>
  <si>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</si>
  <si>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</si>
  <si>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</si>
  <si>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</si>
  <si>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</si>
  <si>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</si>
  <si>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</si>
  <si>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</si>
  <si>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</si>
  <si>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</si>
  <si>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</si>
  <si>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</si>
  <si>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</si>
  <si>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</si>
  <si>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</si>
  <si>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</si>
  <si>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</si>
  <si>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</si>
  <si>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</si>
  <si>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</si>
  <si>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</si>
  <si>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</si>
  <si>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</si>
  <si>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</si>
  <si>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</si>
  <si>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</si>
  <si>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</si>
  <si>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</si>
  <si>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</si>
  <si>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</si>
  <si>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</si>
  <si>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</si>
  <si>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</si>
  <si>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</si>
  <si>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</si>
  <si>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</si>
  <si>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</si>
  <si>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</si>
  <si>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</si>
  <si>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</si>
  <si>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</si>
  <si>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</si>
  <si>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</si>
  <si>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</si>
  <si>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</si>
  <si>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</si>
  <si>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</si>
  <si>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</si>
  <si>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</si>
  <si>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</si>
  <si>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</si>
  <si>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</si>
  <si>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</si>
  <si>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</si>
  <si>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</si>
  <si>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</si>
  <si>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</si>
  <si>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</si>
  <si>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</si>
  <si>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</si>
  <si>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</si>
  <si>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</si>
  <si>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</si>
  <si>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</si>
  <si>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</si>
  <si>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</si>
  <si>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</si>
  <si>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</si>
  <si>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</si>
  <si>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</si>
  <si>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</si>
  <si>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</si>
  <si>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</si>
  <si>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</si>
  <si>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</si>
  <si>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</si>
  <si>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</si>
  <si>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</si>
  <si>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</si>
  <si>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</si>
  <si>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</si>
  <si>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</si>
  <si>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</si>
  <si>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</si>
  <si>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</si>
  <si>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</si>
  <si>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</si>
  <si>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</si>
  <si>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</si>
  <si>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</si>
  <si>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</si>
  <si>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</si>
  <si>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</si>
  <si>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</si>
  <si>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</si>
  <si>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</si>
  <si>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</si>
  <si>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</si>
  <si>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</si>
  <si>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</si>
  <si>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</si>
  <si>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</si>
  <si>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</si>
  <si>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</si>
  <si>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</si>
  <si>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</si>
  <si>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</si>
  <si>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</si>
  <si>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</si>
  <si>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</si>
  <si>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</si>
  <si>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</si>
  <si>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</si>
  <si>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</si>
  <si>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</si>
  <si>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</si>
  <si>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</si>
  <si>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</si>
  <si>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</si>
  <si>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</si>
  <si>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</si>
  <si>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</si>
  <si>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</si>
  <si>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</si>
  <si>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</si>
  <si>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</si>
  <si>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</si>
  <si>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</si>
  <si>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</si>
  <si>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</si>
  <si>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</si>
  <si>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</si>
  <si>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</si>
  <si>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</si>
  <si>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</si>
  <si>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</si>
  <si>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</si>
  <si>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</si>
  <si>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</si>
  <si>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</si>
  <si>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</si>
  <si>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</si>
  <si>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</si>
  <si>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</si>
  <si>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</si>
  <si>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</si>
  <si>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</si>
  <si>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</si>
  <si>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</si>
  <si>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</si>
  <si>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</si>
  <si>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</si>
  <si>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</si>
  <si>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</si>
  <si>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</si>
  <si>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</si>
  <si>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</si>
  <si>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</si>
  <si>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</si>
  <si>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</si>
  <si>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</si>
  <si>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</si>
  <si>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</si>
  <si>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</si>
  <si>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</si>
  <si>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</si>
  <si>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</si>
  <si>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</si>
  <si>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</si>
  <si>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</si>
  <si>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</si>
  <si>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</si>
  <si>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</si>
  <si>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</si>
  <si>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</si>
  <si>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</si>
  <si>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</si>
  <si>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</si>
  <si>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</si>
  <si>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</si>
  <si>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</si>
  <si>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</si>
  <si>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</si>
  <si>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</si>
  <si>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</si>
  <si>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</si>
  <si>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</si>
  <si>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</si>
  <si>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</si>
  <si>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</si>
  <si>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</si>
  <si>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</si>
  <si>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</si>
  <si>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</si>
  <si>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</si>
  <si>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</si>
  <si>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</si>
  <si>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</si>
  <si>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</si>
  <si>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</si>
  <si>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</si>
  <si>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</si>
  <si>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</si>
  <si>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</si>
  <si>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</si>
  <si>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</si>
  <si>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</si>
  <si>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</si>
  <si>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</si>
  <si>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</si>
  <si>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</si>
  <si>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</si>
  <si>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</si>
  <si>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</si>
  <si>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</si>
  <si>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</si>
  <si>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</si>
  <si>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</si>
  <si>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</si>
  <si>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</si>
  <si>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</si>
  <si>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</si>
  <si>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</si>
  <si>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</si>
  <si>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</si>
  <si>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</si>
  <si>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</si>
  <si>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</si>
  <si>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</si>
  <si>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</si>
  <si>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</si>
  <si>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</si>
  <si>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</si>
  <si>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</si>
  <si>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</si>
  <si>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</si>
  <si>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</si>
  <si>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</si>
  <si>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</si>
  <si>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</si>
  <si>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</si>
  <si>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</si>
  <si>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</si>
  <si>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</si>
  <si>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</si>
  <si>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</si>
  <si>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</si>
  <si>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</si>
  <si>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</si>
  <si>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</si>
  <si>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</si>
  <si>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</si>
  <si>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</si>
  <si>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</si>
  <si>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</si>
  <si>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</si>
  <si>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</si>
  <si>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</si>
  <si>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</si>
  <si>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</si>
  <si>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</si>
  <si>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</si>
  <si>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</si>
  <si>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</si>
  <si>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</si>
  <si>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</si>
  <si>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</si>
  <si>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</si>
  <si>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</si>
  <si>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</si>
  <si>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</si>
  <si>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</si>
  <si>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</si>
  <si>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</si>
  <si>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</si>
  <si>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</si>
  <si>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</si>
  <si>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</si>
  <si>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</si>
  <si>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</si>
  <si>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</si>
  <si>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</si>
  <si>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</si>
  <si>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</si>
  <si>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</si>
  <si>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</si>
  <si>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</si>
  <si>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</si>
  <si>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</si>
  <si>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</si>
  <si>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</si>
  <si>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</si>
  <si>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</si>
  <si>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</si>
  <si>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</si>
  <si>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</si>
  <si>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</si>
  <si>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</si>
  <si>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</si>
  <si>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</si>
  <si>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</si>
  <si>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</si>
  <si>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</si>
  <si>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</si>
  <si>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</si>
  <si>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</si>
  <si>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</si>
  <si>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</si>
  <si>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</si>
  <si>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</si>
  <si>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</si>
  <si>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</si>
  <si>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</si>
  <si>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</si>
  <si>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</si>
  <si>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</si>
  <si>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</si>
  <si>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</si>
  <si>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</si>
  <si>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</si>
  <si>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</si>
  <si>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</si>
  <si>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</si>
  <si>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</si>
  <si>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</si>
  <si>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</si>
  <si>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</si>
  <si>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</si>
  <si>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</si>
  <si>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</si>
  <si>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</si>
  <si>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</si>
  <si>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</si>
  <si>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</si>
  <si>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</si>
  <si>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</si>
  <si>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</si>
  <si>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</si>
  <si>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</si>
  <si>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</si>
  <si>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</si>
  <si>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</si>
  <si>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</si>
  <si>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</si>
  <si>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</si>
  <si>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</si>
  <si>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</si>
  <si>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</si>
  <si>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</si>
  <si>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</si>
  <si>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</si>
  <si>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</si>
  <si>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</si>
  <si>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</si>
  <si>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</si>
  <si>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</si>
  <si>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</si>
  <si>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</si>
  <si>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</si>
  <si>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</si>
  <si>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</si>
  <si>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</si>
  <si>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</si>
  <si>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</si>
  <si>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</si>
  <si>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</si>
  <si>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</si>
  <si>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</si>
  <si>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</si>
  <si>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</si>
  <si>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</si>
  <si>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</si>
  <si>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</si>
  <si>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</si>
  <si>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</si>
  <si>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</si>
  <si>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</si>
  <si>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</si>
  <si>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</si>
  <si>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</si>
  <si>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</si>
  <si>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</si>
  <si>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</si>
  <si>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</si>
  <si>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</si>
  <si>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</si>
  <si>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</si>
  <si>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</si>
  <si>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</si>
  <si>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</si>
  <si>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</si>
  <si>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</si>
  <si>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</si>
  <si>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</si>
  <si>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</si>
  <si>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</si>
  <si>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</si>
  <si>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</si>
  <si>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</si>
  <si>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</si>
  <si>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</si>
  <si>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</si>
  <si>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</si>
  <si>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</si>
  <si>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</si>
  <si>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</si>
  <si>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</si>
  <si>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</si>
  <si>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</si>
  <si>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</si>
  <si>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</si>
  <si>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</si>
  <si>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</si>
  <si>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</si>
  <si>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</si>
  <si>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</si>
  <si>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</si>
  <si>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</si>
  <si>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</si>
  <si>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</si>
  <si>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</si>
  <si>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</si>
  <si>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</si>
  <si>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</si>
  <si>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</si>
  <si>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</si>
  <si>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</si>
  <si>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</si>
  <si>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</si>
  <si>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</si>
  <si>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</si>
  <si>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</si>
  <si>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</si>
  <si>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</si>
  <si>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</si>
  <si>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</si>
  <si>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</si>
  <si>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</si>
  <si>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</si>
  <si>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</si>
  <si>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</si>
  <si>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</si>
  <si>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</si>
  <si>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</si>
  <si>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</si>
  <si>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</si>
  <si>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</si>
  <si>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</si>
  <si>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</si>
  <si>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</si>
  <si>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</si>
  <si>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</si>
  <si>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</si>
  <si>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</si>
  <si>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</si>
  <si>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</si>
  <si>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</si>
  <si>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</si>
  <si>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</si>
  <si>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</si>
  <si>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</si>
  <si>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</si>
  <si>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</si>
  <si>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</si>
  <si>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</si>
  <si>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</si>
  <si>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</si>
  <si>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</si>
  <si>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</si>
  <si>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</si>
  <si>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</si>
  <si>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</si>
  <si>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</si>
  <si>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</si>
  <si>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</si>
  <si>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</si>
  <si>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</si>
  <si>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</si>
  <si>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</si>
  <si>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</si>
  <si>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</si>
  <si>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</si>
  <si>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</si>
  <si>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</si>
  <si>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</si>
  <si>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</si>
  <si>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</si>
  <si>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</si>
  <si>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</si>
  <si>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</si>
  <si>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</si>
  <si>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</si>
  <si>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</si>
  <si>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</si>
  <si>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</si>
  <si>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</si>
  <si>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</si>
  <si>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</si>
  <si>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</si>
  <si>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</si>
  <si>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</si>
  <si>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</si>
  <si>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</si>
  <si>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</si>
  <si>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</si>
  <si>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</si>
  <si>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</si>
  <si>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</si>
  <si>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</si>
  <si>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</si>
  <si>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</si>
  <si>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</si>
  <si>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</si>
  <si>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</si>
  <si>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</si>
  <si>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</si>
  <si>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</si>
  <si>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</si>
  <si>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</si>
  <si>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</si>
  <si>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</si>
  <si>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</si>
  <si>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</si>
  <si>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</si>
  <si>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</si>
  <si>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</si>
  <si>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</si>
  <si>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</si>
  <si>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</si>
  <si>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</si>
  <si>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</si>
  <si>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</si>
  <si>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</si>
  <si>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</si>
  <si>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</si>
  <si>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</si>
  <si>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</si>
  <si>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</si>
  <si>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</si>
  <si>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</si>
  <si>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</si>
  <si>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</si>
  <si>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</si>
  <si>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</si>
  <si>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</si>
  <si>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</si>
  <si>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</si>
  <si>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</si>
  <si>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</si>
  <si>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</si>
  <si>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</si>
  <si>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</si>
  <si>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</si>
  <si>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</si>
  <si>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</si>
  <si>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</si>
  <si>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</si>
  <si>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</si>
  <si>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</si>
  <si>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</si>
  <si>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</si>
  <si>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</si>
  <si>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</si>
  <si>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</si>
  <si>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</si>
  <si>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</si>
  <si>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</si>
  <si>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</si>
  <si>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</si>
  <si>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</si>
  <si>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</si>
  <si>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</si>
  <si>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</si>
  <si>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</si>
  <si>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</si>
  <si>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</si>
  <si>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</si>
  <si>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</si>
  <si>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</si>
  <si>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</si>
  <si>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</si>
  <si>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</si>
  <si>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</si>
  <si>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</si>
  <si>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</si>
  <si>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</si>
  <si>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</si>
  <si>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</si>
  <si>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</si>
  <si>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</si>
  <si>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</si>
  <si>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</si>
  <si>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</si>
  <si>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</si>
  <si>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</si>
  <si>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</si>
  <si>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</si>
  <si>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</si>
  <si>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</si>
  <si>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</si>
  <si>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</si>
  <si>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</si>
  <si>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</si>
  <si>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</si>
  <si>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</si>
  <si>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</si>
  <si>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</si>
  <si>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</si>
  <si>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</si>
  <si>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</si>
  <si>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</si>
  <si>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</si>
  <si>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</si>
  <si>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</si>
  <si>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</si>
  <si>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</si>
  <si>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</si>
  <si>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</si>
  <si>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</si>
  <si>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</si>
  <si>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</si>
  <si>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</si>
  <si>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</si>
  <si>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</si>
  <si>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</si>
  <si>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</si>
  <si>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</si>
  <si>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</si>
  <si>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</si>
  <si>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</si>
  <si>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</si>
  <si>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</si>
  <si>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</si>
  <si>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</si>
  <si>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</si>
  <si>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</si>
  <si>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</si>
  <si>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</si>
  <si>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</si>
  <si>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</si>
  <si>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</si>
  <si>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</si>
  <si>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</si>
  <si>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</si>
  <si>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</si>
  <si>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</si>
  <si>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</si>
  <si>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</si>
  <si>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</si>
  <si>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</si>
  <si>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</si>
  <si>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</si>
  <si>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</si>
  <si>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</si>
  <si>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</si>
  <si>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</si>
  <si>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</si>
  <si>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</si>
  <si>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</si>
  <si>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</si>
  <si>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</si>
  <si>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</si>
  <si>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</si>
  <si>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</si>
  <si>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</si>
  <si>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</si>
  <si>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</si>
  <si>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</si>
  <si>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</si>
  <si>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</si>
  <si>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</si>
  <si>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</si>
  <si>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</si>
  <si>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</si>
  <si>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</si>
  <si>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</si>
  <si>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</si>
  <si>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</si>
  <si>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</si>
  <si>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</si>
  <si>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</si>
  <si>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</si>
  <si>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</si>
  <si>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</si>
  <si>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</si>
  <si>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</si>
  <si>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</si>
  <si>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</si>
  <si>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</si>
  <si>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</si>
  <si>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</si>
  <si>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</si>
  <si>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</si>
  <si>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</si>
  <si>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</si>
  <si>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</si>
  <si>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</si>
  <si>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</si>
  <si>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</si>
  <si>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</si>
  <si>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</si>
  <si>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</si>
  <si>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</si>
  <si>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</si>
  <si>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</si>
  <si>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</si>
  <si>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</si>
  <si>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</si>
  <si>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</si>
  <si>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</si>
  <si>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</si>
  <si>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</si>
  <si>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</si>
  <si>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</si>
  <si>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</si>
  <si>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</si>
  <si>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</si>
  <si>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</si>
  <si>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</si>
  <si>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</si>
  <si>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</si>
  <si>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</si>
  <si>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</si>
  <si>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</si>
  <si>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</si>
  <si>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</si>
  <si>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</si>
  <si>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</si>
  <si>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</si>
  <si>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</si>
  <si>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</si>
  <si>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</si>
  <si>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</si>
  <si>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</si>
  <si>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</si>
  <si>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</si>
  <si>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</si>
  <si>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</si>
  <si>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</si>
  <si>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</si>
  <si>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</si>
  <si>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</si>
  <si>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</si>
  <si>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</si>
  <si>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</si>
  <si>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</si>
  <si>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</si>
  <si>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</si>
  <si>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</si>
  <si>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</si>
  <si>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</si>
  <si>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</si>
  <si>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</si>
  <si>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</si>
  <si>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</si>
  <si>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</si>
  <si>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</si>
  <si>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</si>
  <si>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</si>
  <si>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</si>
  <si>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</si>
  <si>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</si>
  <si>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</si>
  <si>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</si>
  <si>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</si>
  <si>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</si>
  <si>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</si>
  <si>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</si>
  <si>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</si>
  <si>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</si>
  <si>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</si>
  <si>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</si>
  <si>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</si>
  <si>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</si>
  <si>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</si>
  <si>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</si>
  <si>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</si>
  <si>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</si>
  <si>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</si>
  <si>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</si>
  <si>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</si>
  <si>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</si>
  <si>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</si>
  <si>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</si>
  <si>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</si>
  <si>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</si>
  <si>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</si>
  <si>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</si>
  <si>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</si>
  <si>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</si>
  <si>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</si>
  <si>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</si>
  <si>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</si>
  <si>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</si>
  <si>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</si>
  <si>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</si>
  <si>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</si>
  <si>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</si>
  <si>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</si>
  <si>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</si>
  <si>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</si>
  <si>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</si>
  <si>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</si>
  <si>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</si>
  <si>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</si>
  <si>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</si>
  <si>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</si>
  <si>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</si>
  <si>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</si>
  <si>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</si>
  <si>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</si>
  <si>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</si>
  <si>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</si>
  <si>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</si>
  <si>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</si>
  <si>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</si>
  <si>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</si>
  <si>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</si>
  <si>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</si>
  <si>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</si>
  <si>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</si>
  <si>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</si>
  <si>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</si>
  <si>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</si>
  <si>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</si>
  <si>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</si>
  <si>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</si>
  <si>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</si>
  <si>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</si>
  <si>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</si>
  <si>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</si>
  <si>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</si>
  <si>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</si>
  <si>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</si>
  <si>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</si>
  <si>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</si>
  <si>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</si>
  <si>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</si>
  <si>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</si>
  <si>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</si>
  <si>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</si>
  <si>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</si>
  <si>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</si>
  <si>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</si>
  <si>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</si>
  <si>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</si>
  <si>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</si>
  <si>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</si>
  <si>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</si>
  <si>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</si>
  <si>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</si>
  <si>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</si>
  <si>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</si>
  <si>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</si>
  <si>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</si>
  <si>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</si>
  <si>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</si>
  <si>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</si>
  <si>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</si>
  <si>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</si>
  <si>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</si>
  <si>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</si>
  <si>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</si>
  <si>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</si>
  <si>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</si>
  <si>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</si>
  <si>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</si>
  <si>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</si>
  <si>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</si>
  <si>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</si>
  <si>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</si>
  <si>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</si>
  <si>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</si>
  <si>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</si>
  <si>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</si>
  <si>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</si>
  <si>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</si>
  <si>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</si>
  <si>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</si>
  <si>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</si>
  <si>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</si>
  <si>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</si>
  <si>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</si>
  <si>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</si>
  <si>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</si>
  <si>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</si>
  <si>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</si>
  <si>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</si>
  <si>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</si>
  <si>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</si>
  <si>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</si>
  <si>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</si>
  <si>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</si>
  <si>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</si>
  <si>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</si>
  <si>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</si>
  <si>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</si>
  <si>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</si>
  <si>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</si>
  <si>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</si>
  <si>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</si>
  <si>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</si>
  <si>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</si>
  <si>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</si>
  <si>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</si>
  <si>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</si>
  <si>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</si>
  <si>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</si>
  <si>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</si>
  <si>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</si>
  <si>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</si>
  <si>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</si>
  <si>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</si>
  <si>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</si>
  <si>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</si>
  <si>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</si>
  <si>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</si>
  <si>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</si>
  <si>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</si>
  <si>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</si>
  <si>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</si>
  <si>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</si>
  <si>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</si>
  <si>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</si>
  <si>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</si>
  <si>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</si>
  <si>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</si>
  <si>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</si>
  <si>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</si>
  <si>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</si>
  <si>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</si>
  <si>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</si>
  <si>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</si>
  <si>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</si>
  <si>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</si>
  <si>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</si>
  <si>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</si>
  <si>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</si>
  <si>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</si>
  <si>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</si>
  <si>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</si>
  <si>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</si>
  <si>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</si>
  <si>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</si>
  <si>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</si>
  <si>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</si>
  <si>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</si>
  <si>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</si>
  <si>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</si>
  <si>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</si>
  <si>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</si>
  <si>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</si>
  <si>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</si>
  <si>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</si>
  <si>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</si>
  <si>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</si>
  <si>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</si>
  <si>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</si>
  <si>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</si>
  <si>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</si>
  <si>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</si>
  <si>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</si>
  <si>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</si>
  <si>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</si>
  <si>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</si>
  <si>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</si>
  <si>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</si>
  <si>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</si>
  <si>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</si>
  <si>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</si>
  <si>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</si>
  <si>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</si>
  <si>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</si>
  <si>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</si>
  <si>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</si>
  <si>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</si>
  <si>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</si>
  <si>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</si>
  <si>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</si>
  <si>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</si>
  <si>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</si>
  <si>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</si>
  <si>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</si>
  <si>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</si>
  <si>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</si>
  <si>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</si>
  <si>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</si>
  <si>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</si>
  <si>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</si>
  <si>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</si>
  <si>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</si>
  <si>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</si>
  <si>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</si>
  <si>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</si>
  <si>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</si>
  <si>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</si>
  <si>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</si>
  <si>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</si>
  <si>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</si>
  <si>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</si>
  <si>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</si>
  <si>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</si>
  <si>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</si>
  <si>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</si>
  <si>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</si>
  <si>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</si>
  <si>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</si>
  <si>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</si>
  <si>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</si>
  <si>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</si>
  <si>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</si>
  <si>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</si>
  <si>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</si>
  <si>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</si>
  <si>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</si>
  <si>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</si>
  <si>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</si>
  <si>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</si>
  <si>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</si>
  <si>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</si>
  <si>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</si>
  <si>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</si>
  <si>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</si>
  <si>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</si>
  <si>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</si>
  <si>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</si>
  <si>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</si>
  <si>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</si>
  <si>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</si>
  <si>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</si>
  <si>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</si>
  <si>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</si>
  <si>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</si>
  <si>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</si>
  <si>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</si>
  <si>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</si>
  <si>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</si>
  <si>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</si>
  <si>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</si>
  <si>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</si>
  <si>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</si>
  <si>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</si>
  <si>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</si>
  <si>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</si>
  <si>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</si>
  <si>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</si>
  <si>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</si>
  <si>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</si>
  <si>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</si>
  <si>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</si>
  <si>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</si>
  <si>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</si>
  <si>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</si>
  <si>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</si>
  <si>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</si>
  <si>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</si>
  <si>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</si>
  <si>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</si>
  <si>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</si>
  <si>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</si>
  <si>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</si>
  <si>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</si>
  <si>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</si>
  <si>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</si>
  <si>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</si>
  <si>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</si>
  <si>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</si>
  <si>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</si>
  <si>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</si>
  <si>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</si>
  <si>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</si>
  <si>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</si>
  <si>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</si>
  <si>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</si>
  <si>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</si>
  <si>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</si>
  <si>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</si>
  <si>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</si>
  <si>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</si>
  <si>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</si>
  <si>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</si>
  <si>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</si>
  <si>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</si>
  <si>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</si>
  <si>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</si>
  <si>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</si>
  <si>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</si>
  <si>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</si>
  <si>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</si>
  <si>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</si>
  <si>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</si>
  <si>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</si>
  <si>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</si>
  <si>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</si>
  <si>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</si>
  <si>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</si>
  <si>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</si>
  <si>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</si>
  <si>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</si>
  <si>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</si>
  <si>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</si>
  <si>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</si>
  <si>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</si>
  <si>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</si>
  <si>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</si>
  <si>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</si>
  <si>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</si>
  <si>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</si>
  <si>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</si>
  <si>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</si>
  <si>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</si>
  <si>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</si>
  <si>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</si>
  <si>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</si>
  <si>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</si>
  <si>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</si>
  <si>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</si>
  <si>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</si>
  <si>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</si>
  <si>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</si>
  <si>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</si>
  <si>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</si>
  <si>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</si>
  <si>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</si>
  <si>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</si>
  <si>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</si>
  <si>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</si>
  <si>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</si>
  <si>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</si>
  <si>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</si>
  <si>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</si>
  <si>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</si>
  <si>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</si>
  <si>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</si>
  <si>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</si>
  <si>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</si>
  <si>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</si>
  <si>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</si>
  <si>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</si>
  <si>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</si>
  <si>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</si>
  <si>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</si>
  <si>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</si>
  <si>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</si>
  <si>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</si>
  <si>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</si>
  <si>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</si>
  <si>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</si>
  <si>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</si>
  <si>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</si>
  <si>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</si>
  <si>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</si>
  <si>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</si>
  <si>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</si>
  <si>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</si>
  <si>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</si>
  <si>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</si>
  <si>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</si>
  <si>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</si>
  <si>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</si>
  <si>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</si>
  <si>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</si>
  <si>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</si>
  <si>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</si>
  <si>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</si>
  <si>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</si>
  <si>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</si>
  <si>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</si>
  <si>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</si>
  <si>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</si>
  <si>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</si>
  <si>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</si>
  <si>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</si>
  <si>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</si>
  <si>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</si>
  <si>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</si>
  <si>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</si>
  <si>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</si>
  <si>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</si>
  <si>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</si>
  <si>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</si>
  <si>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</si>
  <si>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</si>
  <si>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</si>
  <si>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</si>
  <si>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</si>
  <si>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</si>
  <si>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</si>
  <si>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</si>
  <si>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</si>
  <si>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</si>
  <si>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</si>
  <si>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</si>
  <si>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</si>
  <si>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</si>
  <si>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</si>
  <si>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</si>
  <si>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</si>
  <si>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</si>
  <si>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</si>
  <si>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</si>
  <si>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</si>
  <si>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</si>
  <si>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</si>
  <si>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</si>
  <si>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</si>
  <si>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</si>
  <si>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</si>
  <si>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</si>
  <si>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</si>
  <si>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</si>
  <si>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</si>
  <si>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</si>
  <si>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</si>
  <si>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</si>
  <si>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</si>
  <si>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</si>
  <si>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</si>
  <si>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</si>
  <si>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</si>
  <si>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</si>
  <si>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</si>
  <si>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</si>
  <si>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</si>
  <si>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</si>
  <si>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</si>
  <si>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</si>
  <si>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</si>
  <si>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</si>
  <si>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</si>
  <si>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</si>
  <si>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</si>
  <si>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</si>
  <si>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</si>
  <si>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</si>
  <si>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</si>
  <si>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</si>
  <si>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</si>
  <si>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</si>
  <si>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</si>
  <si>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</si>
  <si>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</si>
  <si>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</si>
  <si>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</si>
  <si>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</si>
  <si>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</si>
  <si>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</si>
  <si>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</si>
  <si>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</si>
  <si>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</si>
  <si>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</si>
  <si>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</si>
  <si>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</si>
  <si>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</si>
  <si>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</si>
  <si>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</si>
  <si>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</si>
  <si>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</si>
  <si>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</si>
  <si>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</si>
  <si>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</si>
  <si>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</si>
  <si>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</si>
  <si>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</si>
  <si>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</si>
  <si>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</si>
  <si>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</si>
  <si>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</si>
  <si>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</si>
  <si>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</si>
  <si>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</si>
  <si>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</si>
  <si>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</si>
  <si>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</si>
  <si>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</si>
  <si>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</si>
  <si>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</si>
  <si>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</si>
  <si>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</si>
  <si>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</si>
  <si>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</si>
  <si>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</si>
  <si>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</si>
  <si>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</si>
  <si>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</si>
  <si>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</si>
  <si>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</si>
  <si>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</si>
  <si>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</si>
  <si>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</si>
  <si>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</si>
  <si>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</si>
  <si>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</si>
  <si>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</si>
  <si>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</si>
  <si>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</si>
  <si>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</si>
  <si>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</si>
  <si>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</si>
  <si>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</si>
  <si>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</si>
  <si>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</si>
  <si>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</si>
  <si>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</si>
  <si>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</si>
  <si>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</si>
  <si>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</si>
  <si>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</si>
  <si>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</si>
  <si>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</si>
  <si>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</si>
  <si>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</si>
  <si>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</si>
  <si>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</si>
  <si>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</si>
  <si>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</si>
  <si>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</si>
  <si>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</si>
  <si>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</si>
  <si>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</si>
  <si>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</si>
  <si>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</si>
  <si>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</si>
  <si>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</si>
  <si>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</si>
  <si>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</si>
  <si>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</si>
  <si>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</si>
  <si>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</si>
  <si>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</si>
  <si>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</si>
  <si>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</si>
  <si>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</si>
  <si>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</si>
  <si>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</si>
  <si>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</si>
  <si>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</si>
  <si>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</si>
  <si>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</si>
  <si>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</si>
  <si>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</si>
  <si>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</si>
  <si>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</si>
  <si>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</si>
  <si>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</si>
  <si>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</si>
  <si>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</si>
  <si>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</si>
  <si>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</si>
  <si>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</si>
  <si>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</si>
  <si>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</si>
  <si>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</si>
  <si>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</si>
  <si>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</si>
  <si>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</si>
  <si>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</si>
  <si>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</si>
  <si>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</si>
  <si>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</si>
  <si>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</si>
  <si>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</si>
  <si>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</si>
  <si>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</si>
  <si>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</si>
  <si>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</si>
  <si>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</si>
  <si>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</si>
  <si>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</si>
  <si>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</si>
  <si>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</si>
  <si>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</si>
  <si>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</si>
  <si>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</si>
  <si>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</si>
  <si>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</si>
  <si>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</si>
  <si>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</si>
  <si>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</si>
  <si>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</si>
  <si>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</si>
  <si>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</si>
  <si>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</si>
  <si>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</si>
  <si>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</si>
  <si>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</si>
  <si>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</si>
  <si>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</si>
  <si>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</si>
  <si>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</si>
  <si>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</si>
  <si>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</si>
  <si>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</si>
  <si>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</si>
  <si>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</si>
  <si>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</si>
  <si>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</si>
  <si>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</si>
  <si>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</si>
  <si>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</si>
  <si>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</si>
  <si>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</si>
  <si>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</si>
  <si>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</si>
  <si>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</si>
  <si>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</si>
  <si>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</si>
  <si>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</si>
  <si>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</si>
  <si>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</si>
  <si>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</si>
  <si>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</si>
  <si>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</si>
  <si>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</si>
  <si>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</si>
  <si>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</si>
  <si>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</si>
  <si>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</si>
  <si>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</si>
  <si>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</si>
  <si>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</si>
  <si>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</si>
  <si>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</si>
  <si>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</si>
  <si>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</si>
  <si>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</si>
  <si>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</si>
  <si>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</si>
  <si>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</si>
  <si>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</si>
  <si>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</si>
  <si>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</si>
  <si>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</si>
  <si>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</si>
  <si>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</si>
  <si>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</si>
  <si>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</si>
  <si>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</si>
  <si>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</si>
  <si>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</si>
  <si>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</si>
  <si>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</si>
  <si>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</si>
  <si>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</si>
  <si>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</si>
  <si>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</si>
  <si>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</si>
  <si>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</si>
  <si>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</si>
  <si>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</si>
  <si>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</si>
  <si>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</si>
  <si>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</si>
  <si>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</si>
  <si>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</si>
  <si>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</si>
  <si>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</si>
  <si>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</si>
  <si>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</si>
  <si>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</si>
  <si>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</si>
  <si>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</si>
  <si>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</si>
  <si>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</si>
  <si>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</si>
  <si>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</si>
  <si>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</si>
  <si>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</si>
  <si>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</si>
  <si>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</si>
  <si>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</si>
  <si>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</si>
  <si>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</si>
  <si>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</si>
  <si>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</si>
  <si>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</si>
  <si>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</si>
  <si>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</si>
  <si>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</si>
  <si>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</si>
  <si>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</si>
  <si>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</si>
  <si>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</si>
  <si>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</si>
  <si>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</si>
  <si>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</si>
  <si>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</si>
  <si>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</si>
  <si>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</si>
  <si>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</si>
  <si>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</si>
  <si>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</si>
  <si>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</si>
  <si>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</si>
  <si>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</si>
  <si>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</si>
  <si>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</si>
  <si>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</si>
  <si>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</si>
  <si>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</si>
  <si>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</si>
  <si>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</si>
  <si>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</si>
  <si>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</si>
  <si>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</si>
  <si>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</si>
  <si>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</si>
  <si>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</si>
  <si>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</si>
  <si>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</si>
  <si>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</si>
  <si>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</si>
  <si>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</si>
  <si>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</si>
  <si>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</si>
  <si>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</si>
  <si>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</si>
  <si>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</si>
  <si>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</si>
  <si>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</si>
  <si>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</si>
  <si>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</si>
  <si>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</si>
  <si>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</si>
  <si>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</si>
  <si>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</si>
  <si>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</si>
  <si>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</si>
  <si>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</si>
  <si>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</si>
  <si>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</si>
  <si>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</si>
  <si>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</si>
  <si>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</si>
  <si>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</si>
  <si>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</si>
  <si>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</si>
  <si>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</si>
  <si>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</si>
  <si>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</si>
  <si>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</si>
  <si>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</si>
  <si>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</si>
  <si>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</si>
  <si>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</si>
  <si>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</si>
  <si>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</si>
  <si>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</si>
  <si>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</si>
  <si>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</si>
  <si>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</si>
  <si>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</si>
  <si>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</si>
  <si>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</si>
  <si>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</si>
  <si>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</si>
  <si>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</si>
  <si>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</si>
  <si>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</si>
  <si>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</si>
  <si>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</si>
  <si>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</si>
  <si>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</si>
  <si>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</si>
  <si>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</si>
  <si>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</si>
  <si>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</si>
  <si>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</si>
  <si>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</si>
  <si>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</si>
  <si>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</si>
  <si>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</si>
  <si>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</si>
  <si>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</si>
  <si>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</si>
  <si>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</si>
  <si>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</si>
  <si>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</si>
  <si>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</si>
  <si>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</si>
  <si>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</si>
  <si>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</si>
  <si>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</si>
  <si>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</si>
  <si>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</si>
  <si>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</si>
  <si>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</si>
  <si>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</si>
  <si>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</si>
  <si>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</si>
  <si>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</si>
  <si>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</si>
  <si>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</si>
  <si>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</si>
  <si>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</si>
  <si>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</si>
  <si>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</si>
  <si>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</si>
  <si>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</si>
  <si>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</si>
  <si>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</si>
  <si>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</si>
  <si>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</si>
  <si>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</si>
  <si>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</si>
  <si>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</si>
  <si>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</si>
  <si>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</si>
  <si>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</si>
  <si>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</si>
  <si>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</si>
  <si>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</si>
  <si>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</si>
  <si>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</si>
  <si>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</si>
  <si>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</si>
  <si>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</si>
  <si>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</si>
  <si>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</si>
  <si>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</si>
  <si>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</si>
  <si>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</si>
  <si>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</si>
  <si>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</si>
  <si>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</si>
  <si>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</si>
  <si>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</si>
  <si>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</si>
  <si>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</si>
  <si>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</si>
  <si>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</si>
  <si>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</si>
  <si>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</si>
  <si>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</si>
  <si>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</si>
  <si>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</si>
  <si>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</si>
  <si>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</si>
  <si>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</si>
  <si>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</si>
  <si>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</si>
  <si>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</si>
  <si>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</si>
  <si>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</si>
  <si>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</si>
  <si>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</si>
  <si>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</si>
  <si>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</si>
  <si>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</si>
  <si>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</si>
  <si>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</si>
  <si>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</si>
  <si>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</si>
  <si>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</si>
  <si>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</si>
  <si>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</si>
  <si>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</si>
  <si>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</si>
  <si>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</si>
  <si>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</si>
  <si>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</si>
  <si>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</si>
  <si>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</si>
  <si>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</si>
  <si>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</si>
  <si>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</si>
  <si>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</si>
  <si>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</si>
  <si>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</si>
  <si>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</si>
  <si>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</si>
  <si>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</si>
  <si>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</si>
  <si>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</si>
  <si>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</si>
  <si>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</si>
  <si>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</si>
  <si>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</si>
  <si>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</si>
  <si>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</si>
  <si>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</si>
  <si>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</si>
  <si>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</si>
  <si>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</si>
  <si>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</si>
  <si>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</si>
  <si>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</si>
  <si>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</si>
  <si>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</si>
  <si>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</si>
  <si>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</si>
  <si>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</si>
  <si>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</si>
  <si>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</si>
  <si>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</si>
  <si>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</si>
  <si>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</si>
  <si>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</si>
  <si>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</si>
  <si>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</si>
  <si>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</si>
  <si>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</si>
  <si>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</si>
  <si>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</si>
  <si>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</si>
  <si>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</si>
  <si>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</si>
  <si>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</si>
  <si>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</si>
  <si>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</si>
  <si>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</si>
  <si>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</si>
  <si>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</si>
  <si>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</si>
  <si>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</si>
  <si>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</si>
  <si>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</si>
  <si>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</si>
  <si>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</si>
  <si>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</si>
  <si>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</si>
  <si>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</si>
  <si>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</si>
  <si>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</si>
  <si>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</si>
  <si>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</si>
  <si>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</si>
  <si>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</si>
  <si>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</si>
  <si>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</si>
  <si>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</si>
  <si>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</si>
  <si>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</si>
  <si>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</si>
  <si>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</si>
  <si>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</si>
  <si>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</si>
  <si>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</si>
  <si>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</si>
  <si>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</si>
  <si>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</si>
  <si>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</si>
  <si>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</si>
  <si>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</si>
  <si>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</si>
  <si>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</si>
  <si>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</si>
  <si>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</si>
  <si>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</si>
  <si>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</si>
  <si>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</si>
  <si>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</si>
  <si>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</si>
  <si>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</si>
  <si>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</si>
  <si>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</si>
  <si>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</si>
  <si>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</si>
  <si>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</si>
  <si>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</si>
  <si>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</si>
  <si>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</si>
  <si>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</si>
  <si>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</si>
  <si>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</si>
  <si>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</si>
  <si>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</si>
  <si>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</si>
  <si>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</si>
  <si>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</si>
  <si>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</si>
  <si>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</si>
  <si>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</si>
  <si>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</si>
  <si>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</si>
  <si>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</si>
  <si>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</si>
  <si>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</si>
  <si>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</si>
  <si>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</si>
  <si>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</si>
  <si>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</si>
  <si>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</si>
  <si>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</si>
  <si>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</si>
  <si>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</si>
  <si>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</si>
  <si>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</si>
  <si>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</si>
  <si>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</si>
  <si>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</si>
  <si>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</si>
  <si>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</si>
  <si>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</si>
  <si>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</si>
  <si>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</si>
  <si>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</si>
  <si>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</si>
  <si>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</si>
  <si>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</si>
  <si>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</si>
  <si>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</si>
  <si>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</si>
  <si>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</si>
  <si>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</si>
  <si>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</si>
  <si>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</si>
  <si>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</si>
  <si>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</si>
  <si>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</si>
  <si>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</si>
  <si>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</si>
  <si>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</si>
  <si>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</si>
  <si>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</si>
  <si>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</si>
  <si>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</si>
  <si>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</si>
  <si>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</si>
  <si>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</si>
  <si>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</si>
  <si>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</si>
  <si>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</si>
  <si>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</si>
  <si>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</si>
  <si>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</si>
  <si>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</si>
  <si>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</si>
  <si>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</si>
  <si>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</si>
  <si>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</si>
  <si>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</si>
  <si>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</si>
  <si>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</si>
  <si>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</si>
  <si>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</si>
  <si>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</si>
  <si>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</si>
  <si>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</si>
  <si>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</si>
  <si>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</si>
  <si>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</si>
  <si>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</si>
  <si>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</si>
  <si>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</si>
  <si>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</si>
  <si>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</si>
  <si>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</si>
  <si>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</si>
  <si>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</si>
  <si>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</si>
  <si>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</si>
  <si>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</si>
  <si>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</si>
  <si>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</si>
  <si>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</si>
  <si>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</si>
  <si>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</si>
  <si>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</si>
  <si>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</si>
  <si>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</si>
  <si>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</si>
  <si>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</si>
  <si>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</si>
  <si>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</si>
  <si>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</si>
  <si>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</si>
  <si>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</si>
  <si>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</si>
  <si>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</si>
  <si>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</si>
  <si>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</si>
  <si>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</si>
  <si>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</si>
  <si>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</si>
  <si>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</si>
  <si>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</si>
  <si>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</si>
  <si>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</si>
  <si>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</si>
  <si>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</si>
  <si>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</si>
  <si>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</si>
  <si>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</si>
  <si>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</si>
  <si>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</si>
  <si>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</si>
  <si>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</si>
  <si>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</si>
  <si>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</si>
  <si>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</si>
  <si>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</si>
  <si>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</si>
  <si>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</si>
  <si>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</si>
  <si>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</si>
  <si>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</si>
  <si>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</si>
  <si>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</si>
  <si>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</si>
  <si>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</si>
  <si>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</si>
  <si>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</si>
  <si>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</si>
  <si>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</si>
  <si>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</si>
  <si>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</si>
  <si>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</si>
  <si>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</si>
  <si>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</si>
  <si>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</si>
  <si>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</si>
  <si>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</si>
  <si>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</si>
  <si>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</si>
  <si>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</si>
  <si>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</si>
  <si>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</si>
  <si>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</si>
  <si>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</si>
  <si>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</si>
  <si>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</si>
  <si>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</si>
  <si>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</si>
  <si>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</si>
  <si>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</si>
  <si>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</si>
  <si>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</si>
  <si>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</si>
  <si>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</si>
  <si>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</si>
  <si>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</si>
  <si>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</si>
  <si>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</si>
  <si>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</si>
  <si>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</si>
  <si>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</si>
  <si>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</si>
  <si>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</si>
  <si>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</si>
  <si>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</si>
  <si>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</si>
  <si>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</si>
  <si>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</si>
  <si>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</si>
  <si>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</si>
  <si>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</si>
  <si>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</si>
  <si>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</si>
  <si>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</si>
  <si>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</si>
  <si>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</si>
  <si>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</si>
  <si>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</si>
  <si>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</si>
  <si>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</si>
  <si>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</si>
  <si>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</si>
  <si>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</si>
  <si>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</si>
  <si>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</si>
  <si>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</si>
  <si>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</si>
  <si>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</si>
  <si>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</si>
  <si>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</si>
  <si>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</si>
  <si>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</si>
  <si>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</si>
  <si>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</si>
  <si>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</si>
  <si>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</si>
  <si>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</si>
  <si>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</si>
  <si>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</si>
  <si>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</si>
  <si>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</si>
  <si>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</si>
  <si>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</si>
  <si>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</si>
  <si>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</si>
  <si>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</si>
  <si>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</si>
  <si>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</si>
  <si>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</si>
  <si>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</si>
  <si>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</si>
  <si>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</si>
  <si>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</si>
  <si>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</si>
  <si>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</si>
  <si>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</si>
  <si>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</si>
  <si>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</si>
  <si>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</si>
  <si>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</si>
  <si>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</si>
  <si>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</si>
  <si>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</si>
  <si>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</si>
  <si>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</si>
  <si>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</si>
  <si>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</si>
  <si>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</si>
  <si>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</si>
  <si>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</si>
  <si>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</si>
  <si>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</si>
  <si>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</si>
  <si>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</si>
  <si>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</si>
  <si>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</si>
  <si>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</si>
  <si>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</si>
  <si>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</si>
  <si>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</si>
  <si>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</si>
  <si>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</si>
  <si>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</si>
  <si>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</si>
  <si>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</si>
  <si>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</si>
  <si>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</si>
  <si>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</si>
  <si>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</si>
  <si>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</si>
  <si>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</si>
  <si>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</si>
  <si>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</si>
  <si>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</si>
  <si>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</si>
  <si>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</si>
  <si>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</si>
  <si>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</si>
  <si>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</si>
  <si>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</si>
  <si>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</si>
  <si>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</si>
  <si>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</si>
  <si>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</si>
  <si>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</si>
  <si>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</si>
  <si>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</si>
  <si>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</si>
  <si>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</si>
  <si>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</si>
  <si>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</si>
  <si>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</si>
  <si>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</si>
  <si>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</si>
  <si>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</si>
  <si>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</si>
  <si>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</si>
  <si>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</si>
  <si>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</si>
  <si>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</si>
  <si>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</si>
  <si>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</si>
  <si>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</si>
  <si>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</si>
  <si>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</si>
  <si>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</si>
  <si>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</si>
  <si>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</si>
  <si>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</si>
  <si>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</si>
  <si>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</si>
  <si>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</si>
  <si>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</si>
  <si>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</si>
  <si>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</si>
  <si>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</si>
  <si>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</si>
  <si>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</si>
  <si>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</si>
  <si>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</si>
  <si>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</si>
  <si>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</si>
  <si>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</si>
  <si>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</si>
  <si>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</si>
  <si>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</si>
  <si>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</si>
  <si>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</si>
  <si>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</si>
  <si>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</si>
  <si>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</si>
  <si>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</si>
  <si>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</si>
  <si>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</si>
  <si>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</si>
  <si>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</si>
  <si>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</si>
  <si>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</si>
  <si>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</si>
  <si>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</si>
  <si>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</si>
  <si>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</si>
  <si>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</si>
  <si>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</si>
  <si>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</si>
  <si>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</si>
  <si>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</si>
  <si>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</si>
  <si>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</si>
  <si>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</si>
  <si>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</si>
  <si>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</si>
  <si>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</si>
  <si>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</si>
  <si>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</si>
  <si>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</si>
  <si>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</si>
  <si>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</si>
  <si>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</si>
  <si>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</si>
  <si>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</si>
  <si>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</si>
  <si>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</si>
  <si>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</si>
  <si>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</si>
  <si>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</si>
  <si>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</si>
  <si>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</si>
  <si>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</si>
  <si>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</si>
  <si>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</si>
  <si>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</si>
  <si>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</si>
  <si>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</si>
  <si>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</si>
  <si>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</si>
  <si>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</si>
  <si>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</si>
  <si>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</si>
  <si>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</si>
  <si>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</si>
  <si>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</si>
  <si>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</si>
  <si>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</si>
  <si>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</si>
  <si>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</si>
  <si>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</si>
  <si>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</si>
  <si>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</si>
  <si>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</si>
  <si>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</si>
  <si>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</si>
  <si>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</si>
  <si>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</si>
  <si>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</si>
  <si>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</si>
  <si>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</si>
  <si>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</si>
  <si>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</si>
  <si>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</si>
  <si>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</si>
  <si>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</si>
  <si>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</si>
  <si>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</si>
  <si>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</si>
  <si>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</si>
  <si>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</si>
  <si>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</si>
  <si>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</si>
  <si>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</si>
  <si>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</si>
  <si>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</si>
  <si>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</si>
  <si>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</si>
  <si>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</si>
  <si>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</si>
  <si>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</si>
  <si>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</si>
  <si>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</si>
  <si>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</si>
  <si>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</si>
  <si>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</si>
  <si>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</si>
  <si>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</si>
  <si>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</si>
  <si>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</si>
  <si>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</si>
  <si>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</si>
  <si>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</si>
  <si>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</si>
  <si>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</si>
  <si>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</si>
  <si>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</si>
  <si>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</si>
  <si>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</si>
  <si>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</si>
  <si>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</si>
  <si>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</si>
  <si>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</si>
  <si>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</si>
  <si>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</si>
  <si>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</si>
  <si>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</si>
  <si>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</si>
  <si>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</si>
  <si>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</si>
  <si>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</si>
  <si>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</si>
  <si>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</si>
  <si>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</si>
  <si>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</si>
  <si>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</si>
  <si>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</si>
  <si>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</si>
  <si>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</si>
  <si>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</si>
  <si>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</si>
  <si>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</si>
  <si>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</si>
  <si>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</si>
  <si>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</si>
  <si>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</si>
  <si>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</si>
  <si>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</si>
  <si>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</si>
  <si>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</si>
  <si>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</si>
  <si>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</si>
  <si>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</si>
  <si>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</si>
  <si>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</si>
  <si>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</si>
  <si>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</si>
  <si>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</si>
  <si>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</si>
  <si>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</si>
  <si>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</si>
  <si>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</si>
  <si>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</si>
  <si>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</si>
  <si>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</si>
  <si>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</si>
  <si>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</si>
  <si>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</si>
  <si>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</si>
  <si>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</si>
  <si>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</si>
  <si>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</si>
  <si>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</si>
  <si>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</si>
  <si>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</si>
  <si>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</si>
  <si>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</si>
  <si>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</si>
  <si>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</si>
  <si>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</si>
  <si>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</si>
  <si>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</si>
  <si>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</si>
  <si>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</si>
  <si>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</si>
  <si>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</si>
  <si>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</si>
  <si>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</si>
  <si>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</si>
  <si>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</si>
  <si>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</si>
  <si>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</si>
  <si>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</si>
  <si>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</si>
  <si>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</si>
  <si>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</si>
  <si>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</si>
  <si>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</si>
  <si>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</si>
  <si>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</si>
  <si>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</si>
  <si>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</si>
  <si>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</si>
  <si>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</si>
  <si>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</si>
  <si>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</si>
  <si>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</si>
  <si>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</si>
  <si>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</si>
  <si>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</si>
  <si>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</si>
  <si>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</si>
  <si>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</si>
  <si>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</si>
  <si>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</si>
  <si>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</si>
  <si>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</si>
  <si>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</si>
  <si>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</si>
  <si>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</si>
  <si>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</si>
  <si>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</si>
  <si>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</si>
  <si>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</si>
  <si>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</si>
  <si>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</si>
  <si>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</si>
  <si>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</si>
  <si>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</si>
  <si>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</si>
  <si>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</si>
  <si>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</si>
  <si>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</si>
  <si>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</si>
  <si>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</si>
  <si>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</si>
  <si>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</si>
  <si>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</si>
  <si>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</si>
  <si>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</si>
  <si>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</si>
  <si>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</si>
  <si>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</si>
  <si>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</si>
  <si>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</si>
  <si>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</si>
  <si>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</si>
  <si>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</si>
  <si>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</si>
  <si>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</si>
  <si>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</si>
  <si>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</si>
  <si>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</si>
  <si>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</si>
  <si>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</si>
  <si>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</si>
  <si>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</si>
  <si>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</si>
  <si>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</si>
  <si>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</si>
  <si>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</si>
  <si>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</si>
  <si>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</si>
  <si>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</si>
  <si>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</si>
  <si>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</si>
  <si>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</si>
  <si>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</si>
  <si>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</si>
  <si>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</si>
  <si>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</si>
  <si>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</si>
  <si>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</si>
  <si>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</si>
  <si>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</si>
  <si>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</si>
  <si>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</si>
  <si>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</si>
  <si>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</si>
  <si>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</si>
  <si>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</si>
  <si>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</si>
  <si>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</si>
  <si>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</si>
  <si>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</si>
  <si>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</si>
  <si>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</si>
  <si>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</si>
  <si>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</si>
  <si>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</si>
  <si>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</si>
  <si>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</si>
  <si>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</si>
  <si>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</si>
  <si>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</si>
  <si>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</si>
  <si>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</si>
  <si>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</si>
  <si>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</si>
  <si>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</si>
  <si>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</si>
  <si>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</si>
  <si>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</si>
  <si>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</si>
  <si>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</si>
  <si>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</si>
  <si>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</si>
  <si>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</si>
  <si>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</si>
  <si>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</si>
  <si>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</si>
  <si>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</si>
  <si>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</si>
  <si>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</si>
  <si>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</si>
  <si>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</si>
  <si>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</si>
  <si>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</si>
  <si>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</si>
  <si>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</si>
  <si>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</si>
  <si>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</si>
  <si>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</si>
  <si>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</si>
  <si>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</si>
  <si>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</si>
  <si>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</si>
  <si>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</si>
  <si>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</si>
  <si>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</si>
  <si>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</si>
  <si>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</si>
  <si>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</si>
  <si>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</si>
  <si>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</si>
  <si>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</si>
  <si>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</si>
  <si>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</si>
  <si>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</si>
  <si>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</si>
  <si>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</si>
  <si>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</si>
  <si>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</si>
  <si>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</si>
  <si>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</si>
  <si>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</si>
  <si>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</si>
  <si>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</si>
  <si>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</si>
  <si>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</si>
  <si>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</si>
  <si>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</si>
  <si>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</si>
  <si>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</si>
  <si>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</si>
  <si>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</si>
  <si>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</si>
  <si>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</si>
  <si>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</si>
  <si>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</si>
  <si>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</si>
  <si>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</si>
  <si>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</si>
  <si>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</si>
  <si>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</si>
  <si>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</si>
  <si>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</si>
  <si>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</si>
  <si>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</si>
  <si>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</si>
  <si>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</si>
  <si>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</si>
  <si>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</si>
  <si>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</si>
  <si>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</si>
  <si>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</si>
  <si>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</si>
  <si>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</si>
  <si>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</si>
  <si>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</si>
  <si>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</si>
  <si>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</si>
  <si>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</si>
  <si>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</si>
  <si>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</si>
  <si>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</si>
  <si>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</si>
  <si>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</si>
  <si>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</si>
  <si>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</si>
  <si>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</si>
  <si>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</si>
  <si>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</si>
  <si>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</si>
  <si>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</si>
  <si>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</si>
  <si>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</si>
  <si>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</si>
  <si>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</si>
  <si>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</si>
  <si>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</si>
  <si>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</si>
  <si>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</si>
  <si>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</si>
  <si>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</si>
  <si>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</si>
  <si>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</si>
  <si>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</si>
  <si>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</si>
  <si>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</si>
  <si>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</si>
  <si>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</si>
  <si>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</si>
  <si>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</si>
  <si>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</si>
  <si>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</si>
  <si>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</si>
  <si>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</si>
  <si>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</si>
  <si>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</si>
  <si>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</si>
  <si>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</si>
  <si>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</si>
  <si>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</si>
  <si>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</si>
  <si>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</si>
  <si>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</si>
  <si>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</si>
  <si>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</si>
  <si>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</si>
  <si>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</si>
  <si>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</si>
  <si>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</si>
  <si>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</si>
  <si>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</si>
  <si>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</si>
  <si>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</si>
  <si>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</si>
  <si>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</si>
  <si>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</si>
  <si>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</si>
  <si>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</si>
  <si>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</si>
  <si>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</si>
  <si>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</si>
  <si>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</si>
  <si>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</si>
  <si>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</si>
  <si>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</si>
  <si>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</si>
  <si>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</si>
  <si>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</si>
  <si>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</si>
  <si>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</si>
  <si>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</si>
  <si>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</si>
  <si>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</si>
  <si>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</si>
  <si>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</si>
  <si>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</si>
  <si>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</si>
  <si>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</si>
  <si>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</si>
  <si>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</si>
  <si>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</si>
  <si>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</si>
  <si>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</si>
  <si>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</si>
  <si>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</si>
  <si>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</si>
  <si>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</si>
  <si>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</si>
  <si>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</si>
  <si>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</si>
  <si>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</si>
  <si>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</si>
  <si>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</si>
  <si>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</si>
  <si>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</si>
  <si>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</si>
  <si>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</si>
  <si>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</si>
  <si>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</si>
  <si>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</si>
  <si>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</si>
  <si>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</si>
  <si>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</si>
  <si>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</si>
  <si>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</si>
  <si>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</si>
  <si>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</si>
  <si>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</si>
  <si>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</si>
  <si>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</si>
  <si>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</si>
  <si>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</si>
  <si>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</si>
  <si>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</si>
  <si>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</si>
  <si>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</si>
  <si>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</si>
  <si>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</si>
  <si>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</si>
  <si>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</si>
  <si>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</si>
  <si>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</si>
  <si>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</si>
  <si>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</si>
  <si>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</si>
  <si>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</si>
  <si>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</si>
  <si>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</si>
  <si>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</si>
  <si>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</si>
  <si>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</si>
  <si>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</si>
  <si>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</si>
  <si>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</si>
  <si>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</si>
  <si>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</si>
  <si>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</si>
  <si>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</si>
  <si>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</si>
  <si>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</si>
  <si>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</si>
  <si>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</si>
  <si>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</si>
  <si>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</si>
  <si>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</si>
  <si>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</si>
  <si>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</si>
  <si>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</si>
  <si>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</si>
  <si>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</si>
  <si>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</si>
  <si>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</si>
  <si>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</si>
  <si>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</si>
  <si>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</si>
  <si>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</si>
  <si>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</si>
  <si>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</si>
  <si>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</si>
  <si>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</si>
  <si>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</si>
  <si>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</si>
  <si>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</si>
  <si>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</si>
  <si>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</si>
  <si>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</si>
  <si>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</si>
  <si>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</si>
  <si>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</si>
  <si>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</si>
  <si>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</si>
  <si>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</si>
  <si>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</si>
  <si>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</si>
  <si>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</si>
  <si>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</si>
  <si>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</si>
  <si>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</si>
  <si>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</si>
  <si>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</si>
  <si>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</si>
  <si>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</si>
  <si>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</si>
  <si>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</si>
  <si>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</si>
  <si>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</si>
  <si>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</si>
  <si>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</si>
  <si>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</si>
  <si>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</si>
  <si>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</si>
  <si>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</si>
  <si>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</si>
  <si>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</si>
  <si>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</si>
  <si>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</si>
  <si>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</si>
  <si>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</si>
  <si>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</si>
  <si>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</si>
  <si>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</si>
  <si>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</si>
  <si>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</si>
  <si>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</si>
  <si>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</si>
  <si>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</si>
  <si>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</si>
  <si>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</si>
  <si>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</si>
  <si>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</si>
  <si>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</si>
  <si>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</si>
  <si>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</si>
  <si>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</si>
  <si>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</si>
  <si>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</si>
  <si>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</si>
  <si>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</si>
  <si>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</si>
  <si>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</si>
  <si>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</si>
  <si>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</si>
  <si>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</si>
  <si>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</si>
  <si>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</si>
  <si>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</si>
  <si>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</si>
  <si>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</si>
  <si>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</si>
  <si>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</si>
  <si>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</si>
  <si>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</si>
  <si>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</si>
  <si>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</si>
  <si>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</si>
  <si>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</si>
  <si>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</si>
  <si>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</si>
  <si>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</si>
  <si>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</si>
  <si>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</si>
  <si>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</si>
  <si>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</si>
  <si>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</si>
  <si>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</si>
  <si>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</si>
  <si>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</si>
  <si>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</si>
  <si>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</si>
  <si>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</si>
  <si>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</si>
  <si>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</si>
  <si>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</si>
  <si>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</si>
  <si>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</si>
  <si>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</si>
  <si>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</si>
  <si>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</si>
  <si>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</si>
  <si>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</si>
  <si>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</si>
  <si>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</si>
  <si>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</si>
  <si>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</si>
  <si>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</si>
  <si>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</si>
  <si>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</si>
  <si>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</si>
  <si>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</si>
  <si>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</si>
  <si>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</si>
  <si>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</si>
  <si>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</si>
  <si>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</si>
  <si>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</si>
  <si>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</si>
  <si>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</si>
  <si>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</si>
  <si>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</si>
  <si>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</si>
  <si>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</si>
  <si>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</si>
  <si>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</si>
  <si>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</si>
  <si>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</si>
  <si>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</si>
  <si>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</si>
  <si>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</si>
  <si>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</si>
  <si>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</si>
  <si>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</si>
  <si>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</si>
  <si>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</si>
  <si>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</si>
  <si>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</si>
  <si>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</si>
  <si>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</si>
  <si>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</si>
  <si>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</si>
  <si>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</si>
  <si>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</si>
  <si>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</si>
  <si>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</si>
  <si>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</si>
  <si>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</si>
  <si>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</si>
  <si>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</si>
  <si>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</si>
  <si>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</si>
  <si>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</si>
  <si>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</si>
  <si>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</si>
  <si>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</si>
  <si>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</si>
  <si>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</si>
  <si>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</si>
  <si>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</si>
  <si>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</si>
  <si>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</si>
  <si>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</si>
  <si>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</si>
  <si>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</si>
  <si>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</si>
  <si>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</si>
  <si>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</si>
  <si>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</si>
  <si>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</si>
  <si>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</si>
  <si>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</si>
  <si>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</si>
  <si>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</si>
  <si>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</si>
  <si>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</si>
  <si>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</si>
  <si>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</si>
  <si>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</si>
  <si>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</si>
  <si>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</si>
  <si>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</si>
  <si>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</si>
  <si>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</si>
  <si>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</si>
  <si>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</si>
  <si>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</si>
  <si>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</si>
  <si>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</si>
  <si>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</si>
  <si>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</si>
  <si>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</si>
  <si>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</si>
  <si>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</si>
  <si>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</si>
  <si>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</si>
  <si>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</si>
  <si>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</si>
  <si>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</si>
  <si>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</si>
  <si>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</si>
  <si>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</si>
  <si>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</si>
  <si>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</si>
  <si>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</si>
  <si>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</si>
  <si>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</si>
  <si>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</si>
  <si>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</si>
  <si>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</si>
  <si>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</si>
  <si>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</si>
  <si>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</si>
  <si>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</si>
  <si>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</si>
  <si>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</si>
  <si>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</si>
  <si>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</si>
  <si>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</si>
  <si>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</si>
  <si>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</si>
  <si>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</si>
  <si>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</si>
  <si>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</si>
  <si>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</si>
  <si>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</si>
  <si>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</si>
  <si>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</si>
  <si>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</si>
  <si>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</si>
  <si>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</si>
  <si>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</si>
  <si>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</si>
  <si>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</si>
  <si>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</si>
  <si>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</si>
  <si>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</si>
  <si>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</si>
  <si>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</si>
  <si>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</si>
  <si>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</si>
  <si>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</si>
  <si>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</si>
  <si>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</si>
  <si>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</si>
  <si>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</si>
  <si>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</si>
  <si>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</si>
  <si>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</si>
  <si>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</si>
  <si>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</si>
  <si>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</si>
  <si>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</si>
  <si>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</si>
  <si>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</si>
  <si>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</si>
  <si>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</si>
  <si>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</si>
  <si>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</si>
  <si>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</si>
  <si>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</si>
  <si>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</si>
  <si>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</si>
  <si>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</si>
  <si>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</si>
  <si>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</si>
  <si>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</si>
  <si>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</si>
  <si>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</si>
  <si>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</si>
  <si>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</si>
  <si>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</si>
  <si>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</si>
  <si>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</si>
  <si>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</si>
  <si>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</si>
  <si>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</si>
  <si>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</si>
  <si>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</si>
  <si>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</si>
  <si>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</si>
  <si>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</si>
  <si>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</si>
  <si>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</si>
  <si>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</si>
  <si>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</si>
  <si>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</si>
  <si>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</si>
  <si>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</si>
  <si>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</si>
  <si>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</si>
  <si>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</si>
  <si>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</si>
  <si>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</si>
  <si>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</si>
  <si>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</si>
  <si>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</si>
  <si>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</si>
  <si>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</si>
  <si>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</si>
  <si>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</si>
  <si>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</si>
  <si>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</si>
  <si>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</si>
  <si>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</si>
  <si>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</si>
  <si>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</si>
  <si>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</si>
  <si>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</si>
  <si>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</si>
  <si>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</si>
  <si>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</si>
  <si>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</si>
  <si>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</si>
  <si>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</si>
  <si>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</si>
  <si>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</si>
  <si>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</si>
  <si>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</si>
  <si>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</si>
  <si>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</si>
  <si>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</si>
  <si>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</si>
  <si>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</si>
  <si>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</si>
  <si>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</si>
  <si>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</si>
  <si>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</si>
  <si>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</si>
  <si>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</si>
  <si>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</si>
  <si>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</si>
  <si>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</si>
  <si>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</si>
  <si>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</si>
  <si>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</si>
  <si>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</si>
  <si>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</si>
  <si>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</si>
  <si>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</si>
  <si>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</si>
  <si>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</si>
  <si>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</si>
  <si>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</si>
  <si>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</si>
  <si>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</si>
  <si>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</si>
  <si>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</si>
  <si>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</si>
  <si>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</si>
  <si>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</si>
  <si>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</si>
  <si>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</si>
  <si>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</si>
  <si>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</si>
  <si>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</si>
  <si>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</si>
  <si>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</si>
  <si>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</si>
  <si>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</si>
  <si>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</si>
  <si>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</si>
  <si>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</si>
  <si>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</si>
  <si>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</si>
  <si>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</si>
  <si>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</si>
  <si>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</si>
  <si>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</si>
  <si>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</si>
  <si>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</si>
  <si>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</si>
  <si>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</si>
  <si>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</si>
  <si>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</si>
  <si>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</si>
  <si>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</si>
  <si>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</si>
  <si>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</si>
  <si>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</si>
  <si>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</si>
  <si>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</si>
  <si>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</si>
  <si>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</si>
  <si>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</si>
  <si>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</si>
  <si>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</si>
  <si>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</si>
  <si>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</si>
  <si>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</si>
  <si>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</si>
  <si>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</si>
  <si>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</si>
  <si>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</si>
  <si>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</si>
  <si>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</si>
  <si>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</si>
  <si>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</si>
  <si>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</si>
  <si>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</si>
  <si>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</si>
  <si>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</si>
  <si>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</si>
  <si>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</si>
  <si>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</si>
  <si>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</si>
  <si>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</si>
  <si>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</si>
  <si>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</si>
  <si>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</si>
  <si>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</si>
  <si>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</si>
  <si>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</si>
  <si>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</si>
  <si>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</si>
  <si>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</si>
  <si>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</si>
  <si>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</si>
  <si>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</si>
  <si>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</si>
  <si>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</si>
  <si>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</si>
  <si>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</si>
  <si>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</si>
  <si>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</si>
  <si>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</si>
  <si>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</si>
  <si>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</si>
  <si>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</si>
  <si>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</si>
  <si>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</si>
  <si>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</si>
  <si>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</si>
  <si>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</si>
  <si>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</si>
  <si>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</si>
  <si>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</si>
  <si>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</si>
  <si>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</si>
  <si>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</si>
  <si>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</si>
  <si>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</si>
  <si>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</si>
  <si>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</si>
  <si>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</si>
  <si>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</si>
  <si>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</si>
  <si>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</si>
  <si>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</si>
  <si>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</si>
  <si>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</si>
  <si>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</si>
  <si>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</si>
  <si>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</si>
  <si>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</si>
  <si>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</si>
  <si>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</si>
  <si>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</si>
  <si>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</si>
  <si>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</si>
  <si>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</si>
  <si>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</si>
  <si>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</si>
  <si>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</si>
  <si>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</si>
  <si>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</si>
  <si>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</si>
  <si>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</si>
  <si>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</si>
  <si>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</si>
  <si>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</si>
  <si>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</si>
  <si>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</si>
  <si>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</si>
  <si>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</si>
  <si>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</si>
  <si>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</si>
  <si>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</si>
  <si>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</si>
  <si>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</si>
  <si>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</si>
  <si>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</si>
  <si>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</si>
  <si>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</si>
  <si>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</si>
  <si>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</si>
  <si>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</si>
  <si>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</si>
  <si>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</si>
  <si>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</si>
  <si>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</si>
  <si>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</si>
  <si>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</si>
  <si>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</si>
  <si>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</si>
  <si>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</si>
  <si>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</si>
  <si>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</si>
  <si>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</si>
  <si>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</si>
  <si>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</si>
  <si>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</si>
  <si>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</si>
  <si>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</si>
  <si>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</si>
  <si>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</si>
  <si>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</si>
  <si>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</si>
  <si>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</si>
  <si>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</si>
  <si>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</si>
  <si>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</si>
  <si>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</si>
  <si>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</si>
  <si>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</si>
  <si>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</si>
  <si>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</si>
  <si>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</si>
  <si>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</si>
  <si>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</si>
  <si>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</si>
  <si>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</si>
  <si>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</si>
  <si>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</si>
  <si>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</si>
  <si>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</si>
  <si>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</si>
  <si>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</si>
  <si>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</si>
  <si>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</si>
  <si>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</si>
  <si>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</si>
  <si>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</si>
  <si>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</si>
  <si>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</si>
  <si>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</si>
  <si>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</si>
  <si>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</si>
  <si>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</si>
  <si>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</si>
  <si>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</si>
  <si>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</si>
  <si>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</si>
  <si>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</si>
  <si>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</si>
  <si>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</si>
  <si>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</si>
  <si>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</si>
  <si>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</si>
  <si>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</si>
  <si>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</si>
  <si>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</si>
  <si>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</si>
  <si>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</si>
  <si>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</si>
  <si>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</si>
  <si>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</si>
  <si>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</si>
  <si>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</si>
  <si>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</si>
  <si>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</si>
  <si>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</si>
  <si>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</si>
  <si>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</si>
  <si>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</si>
  <si>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</si>
  <si>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</si>
  <si>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</si>
  <si>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</si>
  <si>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</si>
  <si>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</si>
  <si>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</si>
  <si>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</si>
  <si>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</si>
  <si>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</si>
  <si>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</si>
  <si>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</si>
  <si>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</si>
  <si>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</si>
  <si>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</si>
  <si>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</si>
  <si>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</si>
  <si>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</si>
  <si>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</si>
  <si>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</si>
  <si>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</si>
  <si>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</si>
  <si>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</si>
  <si>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</si>
  <si>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</si>
  <si>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</si>
  <si>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</si>
  <si>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</si>
  <si>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</si>
  <si>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</si>
  <si>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</si>
  <si>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</si>
  <si>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</si>
  <si>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</si>
  <si>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</si>
  <si>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</si>
  <si>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</si>
  <si>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</si>
  <si>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</si>
  <si>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</si>
  <si>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</si>
  <si>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</si>
  <si>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</si>
  <si>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</si>
  <si>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</si>
  <si>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</si>
  <si>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</si>
  <si>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</si>
  <si>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</si>
  <si>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</si>
  <si>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</si>
  <si>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</si>
  <si>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</si>
  <si>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</si>
  <si>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</si>
  <si>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</si>
  <si>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</si>
  <si>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</si>
  <si>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</si>
  <si>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</si>
  <si>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</si>
  <si>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</si>
  <si>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</si>
  <si>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</si>
  <si>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</si>
  <si>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</si>
  <si>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</si>
  <si>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</si>
  <si>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</si>
  <si>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</si>
  <si>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</si>
  <si>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</si>
  <si>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</si>
  <si>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</si>
  <si>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</si>
  <si>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</si>
  <si>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</si>
  <si>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</si>
  <si>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</si>
  <si>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</si>
  <si>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</si>
  <si>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</si>
  <si>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</si>
  <si>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</si>
  <si>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</si>
  <si>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</si>
  <si>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</si>
  <si>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</si>
  <si>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</si>
  <si>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</si>
  <si>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</si>
  <si>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</si>
  <si>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</si>
  <si>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</si>
  <si>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</si>
  <si>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</si>
  <si>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</si>
  <si>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</si>
  <si>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</si>
  <si>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</si>
  <si>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</si>
  <si>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</si>
  <si>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</si>
  <si>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</si>
  <si>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</si>
  <si>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</si>
  <si>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</si>
  <si>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</si>
  <si>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</si>
  <si>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</si>
  <si>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</si>
  <si>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</si>
  <si>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</si>
  <si>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</si>
  <si>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</si>
  <si>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</si>
  <si>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</si>
  <si>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</si>
  <si>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</si>
  <si>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</si>
  <si>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</si>
  <si>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</si>
  <si>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</si>
  <si>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</si>
  <si>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</si>
  <si>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</si>
  <si>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</si>
  <si>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</si>
  <si>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</si>
  <si>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</si>
  <si>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</si>
  <si>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</si>
  <si>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</si>
  <si>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</si>
  <si>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</si>
  <si>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</si>
  <si>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</si>
  <si>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</si>
  <si>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</si>
  <si>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</si>
  <si>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</si>
  <si>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</si>
  <si>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</si>
  <si>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</si>
  <si>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</si>
  <si>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</si>
  <si>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</si>
  <si>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</si>
  <si>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</si>
  <si>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</si>
  <si>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</si>
  <si>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</si>
  <si>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</si>
  <si>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</si>
  <si>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</si>
  <si>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</si>
  <si>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</si>
  <si>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</si>
  <si>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</si>
  <si>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</si>
  <si>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</si>
  <si>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</si>
  <si>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</si>
  <si>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</si>
  <si>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</si>
  <si>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</si>
  <si>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</si>
  <si>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</si>
  <si>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</si>
  <si>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</si>
  <si>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</si>
  <si>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</si>
  <si>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</si>
  <si>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</si>
  <si>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</si>
  <si>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</si>
  <si>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</si>
  <si>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</si>
  <si>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</si>
  <si>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</si>
  <si>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</si>
  <si>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</si>
  <si>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</si>
  <si>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</si>
  <si>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</si>
  <si>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</si>
  <si>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</si>
  <si>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</si>
  <si>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</si>
  <si>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</si>
  <si>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</si>
  <si>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</si>
  <si>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</si>
  <si>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</si>
  <si>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</si>
  <si>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</si>
  <si>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</si>
  <si>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</si>
  <si>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</si>
  <si>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</si>
  <si>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</si>
  <si>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</si>
  <si>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</si>
  <si>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</si>
  <si>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</si>
  <si>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</si>
  <si>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</si>
  <si>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</si>
  <si>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</si>
  <si>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</si>
  <si>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</si>
  <si>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</si>
  <si>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</si>
  <si>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</si>
  <si>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</si>
  <si>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</si>
  <si>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</si>
  <si>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</si>
  <si>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</si>
  <si>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</si>
  <si>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</si>
  <si>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</si>
  <si>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</si>
  <si>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</si>
  <si>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</si>
  <si>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</si>
  <si>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</si>
  <si>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</si>
  <si>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</si>
  <si>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</si>
  <si>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</si>
  <si>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</si>
  <si>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</si>
  <si>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</si>
  <si>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</si>
  <si>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</si>
  <si>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</si>
  <si>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</si>
  <si>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</si>
  <si>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</si>
  <si>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</si>
  <si>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</si>
  <si>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</si>
  <si>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</si>
  <si>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</si>
  <si>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</si>
  <si>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</si>
  <si>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</si>
  <si>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</si>
  <si>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</si>
  <si>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</si>
  <si>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</si>
  <si>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</si>
  <si>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</si>
  <si>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</si>
  <si>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</si>
  <si>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</si>
  <si>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</si>
  <si>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</si>
  <si>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</si>
  <si>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</si>
  <si>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</si>
  <si>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</si>
  <si>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</si>
  <si>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</si>
  <si>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</si>
  <si>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</si>
  <si>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</si>
  <si>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</si>
  <si>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</si>
  <si>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</si>
  <si>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</si>
  <si>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</si>
  <si>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</si>
  <si>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</si>
  <si>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</si>
  <si>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</si>
  <si>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</si>
  <si>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</si>
  <si>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</si>
  <si>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</si>
  <si>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</si>
  <si>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</si>
  <si>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</si>
  <si>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</si>
  <si>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</si>
  <si>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</si>
  <si>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</si>
  <si>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</si>
  <si>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</si>
  <si>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</si>
  <si>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</si>
  <si>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</si>
  <si>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</si>
  <si>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</si>
  <si>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</si>
  <si>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</si>
  <si>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</si>
  <si>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</si>
  <si>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</si>
  <si>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</si>
  <si>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</si>
  <si>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</si>
  <si>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</si>
  <si>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</si>
  <si>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</si>
  <si>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</si>
  <si>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</si>
  <si>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</si>
  <si>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</si>
  <si>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</si>
  <si>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</si>
  <si>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</si>
  <si>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</si>
  <si>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</si>
  <si>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</si>
  <si>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</si>
  <si>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</si>
  <si>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</si>
  <si>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</si>
  <si>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</si>
  <si>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</si>
  <si>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</si>
  <si>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</si>
  <si>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</si>
  <si>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</si>
  <si>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</si>
  <si>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</si>
  <si>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</si>
  <si>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</si>
  <si>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</si>
  <si>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</si>
  <si>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</si>
  <si>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</si>
  <si>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</si>
  <si>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</si>
  <si>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</si>
  <si>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</si>
  <si>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</si>
  <si>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</si>
  <si>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</si>
  <si>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</si>
  <si>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</si>
  <si>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</si>
  <si>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</si>
  <si>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</si>
  <si>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</si>
  <si>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</si>
  <si>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</si>
  <si>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</si>
  <si>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</si>
  <si>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</si>
  <si>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</si>
  <si>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</si>
  <si>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</si>
  <si>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</si>
  <si>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</si>
  <si>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</si>
  <si>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</si>
  <si>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</si>
  <si>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</si>
  <si>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</si>
  <si>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</si>
  <si>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</si>
  <si>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</si>
  <si>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</si>
  <si>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</si>
  <si>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</si>
  <si>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</si>
  <si>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</si>
  <si>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</si>
  <si>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</si>
  <si>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</si>
  <si>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</si>
  <si>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</si>
  <si>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</si>
  <si>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</si>
  <si>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</si>
  <si>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</si>
  <si>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</si>
  <si>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</si>
  <si>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</si>
  <si>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</si>
  <si>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</si>
  <si>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</si>
  <si>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</si>
  <si>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</si>
  <si>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</si>
  <si>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</si>
  <si>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</si>
  <si>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</si>
  <si>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</si>
  <si>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</si>
  <si>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</si>
  <si>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</si>
  <si>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</si>
  <si>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</si>
  <si>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</si>
  <si>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</si>
  <si>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</si>
  <si>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</si>
  <si>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</si>
  <si>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</si>
  <si>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</si>
  <si>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</si>
  <si>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</si>
  <si>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</si>
  <si>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</si>
  <si>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</si>
  <si>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</si>
  <si>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</si>
  <si>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</si>
  <si>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</si>
  <si>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</si>
  <si>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</si>
  <si>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</si>
  <si>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</si>
  <si>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</si>
  <si>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</si>
  <si>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</si>
  <si>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</si>
  <si>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</si>
  <si>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</si>
  <si>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</si>
  <si>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</si>
  <si>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</si>
  <si>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</si>
  <si>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</si>
  <si>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</si>
  <si>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</si>
  <si>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</si>
  <si>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</si>
  <si>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</si>
  <si>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</si>
  <si>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</si>
  <si>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</si>
  <si>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</si>
  <si>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</si>
  <si>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</si>
  <si>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</si>
  <si>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</si>
  <si>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</si>
  <si>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</si>
  <si>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</si>
  <si>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</si>
  <si>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</si>
  <si>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</si>
  <si>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</si>
  <si>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</si>
  <si>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</si>
  <si>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</si>
  <si>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</si>
  <si>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</si>
  <si>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</si>
  <si>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</si>
  <si>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</si>
  <si>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</si>
  <si>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</si>
  <si>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</si>
  <si>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</si>
  <si>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</si>
  <si>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</si>
  <si>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</si>
  <si>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</si>
  <si>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</si>
  <si>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</si>
  <si>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</si>
  <si>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</si>
  <si>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</si>
  <si>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</si>
  <si>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</si>
  <si>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</si>
  <si>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</si>
  <si>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</si>
  <si>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</si>
  <si>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</si>
  <si>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</si>
  <si>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</si>
  <si>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</si>
  <si>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</si>
  <si>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</si>
  <si>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</si>
  <si>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</si>
  <si>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</si>
  <si>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</si>
  <si>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</si>
  <si>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</si>
  <si>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</si>
  <si>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</si>
  <si>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</si>
  <si>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</si>
  <si>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</si>
  <si>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</si>
  <si>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</si>
  <si>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</si>
  <si>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</si>
  <si>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</si>
  <si>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</si>
  <si>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</si>
  <si>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</si>
  <si>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</si>
  <si>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</si>
  <si>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</si>
  <si>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</si>
  <si>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</si>
  <si>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</si>
  <si>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</si>
  <si>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</si>
  <si>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</si>
  <si>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</si>
  <si>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</si>
  <si>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</si>
  <si>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</si>
  <si>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</si>
  <si>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</si>
  <si>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</si>
  <si>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</si>
  <si>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</si>
  <si>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</si>
  <si>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</si>
  <si>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</si>
  <si>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</si>
  <si>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</si>
  <si>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</si>
  <si>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</si>
  <si>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</si>
  <si>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</si>
  <si>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</si>
  <si>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</si>
  <si>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</si>
  <si>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</si>
  <si>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</si>
  <si>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</si>
  <si>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</si>
  <si>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</si>
  <si>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</si>
  <si>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</si>
  <si>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</si>
  <si>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</si>
  <si>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</si>
  <si>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</si>
  <si>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</si>
  <si>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</si>
  <si>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</si>
  <si>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</si>
  <si>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</si>
  <si>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</si>
  <si>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</si>
  <si>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</si>
  <si>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</si>
  <si>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</si>
  <si>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</si>
  <si>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</si>
  <si>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</si>
  <si>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</si>
  <si>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</si>
  <si>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</si>
  <si>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</si>
  <si>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</si>
  <si>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</si>
  <si>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</si>
  <si>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</si>
  <si>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</si>
  <si>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</si>
  <si>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</si>
  <si>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</si>
  <si>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</si>
  <si>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</si>
  <si>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</si>
  <si>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</si>
  <si>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</si>
  <si>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</si>
  <si>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</si>
  <si>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</si>
  <si>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</si>
  <si>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</si>
  <si>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</si>
  <si>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</si>
  <si>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</si>
  <si>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</si>
  <si>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</si>
  <si>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</si>
  <si>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</si>
  <si>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</si>
  <si>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</si>
  <si>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</si>
  <si>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</si>
  <si>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</si>
  <si>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</si>
  <si>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</si>
  <si>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</si>
  <si>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</si>
  <si>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</si>
  <si>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</si>
  <si>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</si>
  <si>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</si>
  <si>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</si>
  <si>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</si>
  <si>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</si>
  <si>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</si>
  <si>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</si>
  <si>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</si>
  <si>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</si>
  <si>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</si>
  <si>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</si>
  <si>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</si>
  <si>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</si>
  <si>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</si>
  <si>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</si>
  <si>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</si>
  <si>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</si>
  <si>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</si>
  <si>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</si>
  <si>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</si>
  <si>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</si>
  <si>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</si>
  <si>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</si>
  <si>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</si>
  <si>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</si>
  <si>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</si>
  <si>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</si>
  <si>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</si>
  <si>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</si>
  <si>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</si>
  <si>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</si>
  <si>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</si>
  <si>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</si>
  <si>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</si>
  <si>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</si>
  <si>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</si>
  <si>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</si>
  <si>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</si>
  <si>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</si>
  <si>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</si>
  <si>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</si>
  <si>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</si>
  <si>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</si>
  <si>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</si>
  <si>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</si>
  <si>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</si>
  <si>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</si>
  <si>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</si>
  <si>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</si>
  <si>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</si>
  <si>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</si>
  <si>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</si>
  <si>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</si>
  <si>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</si>
  <si>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</si>
  <si>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</si>
  <si>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</si>
  <si>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</si>
  <si>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</si>
  <si>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</si>
  <si>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</si>
  <si>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</si>
  <si>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</si>
  <si>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</si>
  <si>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</si>
  <si>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</si>
  <si>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</si>
  <si>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</si>
  <si>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</si>
  <si>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</si>
  <si>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</si>
  <si>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</si>
  <si>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</si>
  <si>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</si>
  <si>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</si>
  <si>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</si>
  <si>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</si>
  <si>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</si>
  <si>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</si>
  <si>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</si>
  <si>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</si>
  <si>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</si>
  <si>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</si>
  <si>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</si>
  <si>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</si>
  <si>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</si>
  <si>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</si>
  <si>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</si>
  <si>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</si>
  <si>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</si>
  <si>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</si>
  <si>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</si>
  <si>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</si>
  <si>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</si>
  <si>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</si>
  <si>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</si>
  <si>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</si>
  <si>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</si>
  <si>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</si>
  <si>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</si>
  <si>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</si>
  <si>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</si>
  <si>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</si>
  <si>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</si>
  <si>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</si>
  <si>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</si>
  <si>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</si>
  <si>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</si>
  <si>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</si>
  <si>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</si>
  <si>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</si>
  <si>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</si>
  <si>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</si>
  <si>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</si>
  <si>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</si>
  <si>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</si>
  <si>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</si>
  <si>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</si>
  <si>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</si>
  <si>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</si>
  <si>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</si>
  <si>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</si>
  <si>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</si>
  <si>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</si>
  <si>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</si>
  <si>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</si>
  <si>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</si>
  <si>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</si>
  <si>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</si>
  <si>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</si>
  <si>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</si>
  <si>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</si>
  <si>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</si>
  <si>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</si>
  <si>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</si>
  <si>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</si>
  <si>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</si>
  <si>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</si>
  <si>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</si>
  <si>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</si>
  <si>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</si>
  <si>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</si>
  <si>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</si>
  <si>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</si>
  <si>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</si>
  <si>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</si>
  <si>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</si>
  <si>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</si>
  <si>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</si>
  <si>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</si>
  <si>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</si>
  <si>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</si>
  <si>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</si>
  <si>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</si>
  <si>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</si>
  <si>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</si>
  <si>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</si>
  <si>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</si>
  <si>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</si>
  <si>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</si>
  <si>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</si>
  <si>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</si>
  <si>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</si>
  <si>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</si>
  <si>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</si>
  <si>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</si>
  <si>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</si>
  <si>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</si>
  <si>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</si>
  <si>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</si>
  <si>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</si>
  <si>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</si>
  <si>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</si>
  <si>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</si>
  <si>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</si>
  <si>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</si>
  <si>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</si>
  <si>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</si>
  <si>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</si>
  <si>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</si>
  <si>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</si>
  <si>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</si>
  <si>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</si>
  <si>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</si>
  <si>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</si>
  <si>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</si>
  <si>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</si>
  <si>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</si>
  <si>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</si>
  <si>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</si>
  <si>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</si>
  <si>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</si>
  <si>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</si>
  <si>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</si>
  <si>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</si>
  <si>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</si>
  <si>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</si>
  <si>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</si>
  <si>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</si>
  <si>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</si>
  <si>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</si>
  <si>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</si>
  <si>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</si>
  <si>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</si>
  <si>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</si>
  <si>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</si>
  <si>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</si>
  <si>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</si>
  <si>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</si>
  <si>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</si>
  <si>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</si>
  <si>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</si>
  <si>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</si>
  <si>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</si>
  <si>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</si>
  <si>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</si>
  <si>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</si>
  <si>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</si>
  <si>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</si>
  <si>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</si>
  <si>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</si>
  <si>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</si>
  <si>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</si>
  <si>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</si>
  <si>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</si>
  <si>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</si>
  <si>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</si>
  <si>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</si>
  <si>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</si>
  <si>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</si>
  <si>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</si>
  <si>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</si>
  <si>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</si>
  <si>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</si>
  <si>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</si>
  <si>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</si>
  <si>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</si>
  <si>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</si>
  <si>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</si>
  <si>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</si>
  <si>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</si>
  <si>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</si>
  <si>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</si>
  <si>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</si>
  <si>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</si>
  <si>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</si>
  <si>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</si>
  <si>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</si>
  <si>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</si>
  <si>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</si>
  <si>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</si>
  <si>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</si>
  <si>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</si>
  <si>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</si>
  <si>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</si>
  <si>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</si>
  <si>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</si>
  <si>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</si>
  <si>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</si>
  <si>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</si>
  <si>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</si>
  <si>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</si>
  <si>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</si>
  <si>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</si>
  <si>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</si>
  <si>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</si>
  <si>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</si>
  <si>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</si>
  <si>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</si>
  <si>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</si>
  <si>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</si>
  <si>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</si>
  <si>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</si>
  <si>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</si>
  <si>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</si>
  <si>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</si>
  <si>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</si>
  <si>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</si>
  <si>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</si>
  <si>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</si>
  <si>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</si>
  <si>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</si>
  <si>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</si>
  <si>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</si>
  <si>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</si>
  <si>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</si>
  <si>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</si>
  <si>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</si>
  <si>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</si>
  <si>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</si>
  <si>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</si>
  <si>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</si>
  <si>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</si>
  <si>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</si>
  <si>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</si>
  <si>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</si>
  <si>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</si>
  <si>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</si>
  <si>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</si>
  <si>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</si>
  <si>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</si>
  <si>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</si>
  <si>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</si>
  <si>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</si>
  <si>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</si>
  <si>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</si>
  <si>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</si>
  <si>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</si>
  <si>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</si>
  <si>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</si>
  <si>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</si>
  <si>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</si>
  <si>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</si>
  <si>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</si>
  <si>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</si>
  <si>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</si>
  <si>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</si>
  <si>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</si>
  <si>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</si>
  <si>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</si>
  <si>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</si>
  <si>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</si>
  <si>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</si>
  <si>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</si>
  <si>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</si>
  <si>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</si>
  <si>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</si>
  <si>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</si>
  <si>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</si>
  <si>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</si>
  <si>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</si>
  <si>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</si>
  <si>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</si>
  <si>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</si>
  <si>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</si>
  <si>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</si>
  <si>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</si>
  <si>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</si>
  <si>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</si>
  <si>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</si>
  <si>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</si>
  <si>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</si>
  <si>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</si>
  <si>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</si>
  <si>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</si>
  <si>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</si>
  <si>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</si>
  <si>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</si>
  <si>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</si>
  <si>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</si>
  <si>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</si>
  <si>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</si>
  <si>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</si>
  <si>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</si>
  <si>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</si>
  <si>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</si>
  <si>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</si>
  <si>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</si>
  <si>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</si>
  <si>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</si>
  <si>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</si>
  <si>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</si>
  <si>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</si>
  <si>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</si>
  <si>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</si>
  <si>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</si>
  <si>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</si>
  <si>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</si>
  <si>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</si>
  <si>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</si>
  <si>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</si>
  <si>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</si>
  <si>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</si>
  <si>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</si>
  <si>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</si>
  <si>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</si>
  <si>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</si>
  <si>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</si>
  <si>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</si>
  <si>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</si>
  <si>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</si>
  <si>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</si>
  <si>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</si>
  <si>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</si>
  <si>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</si>
  <si>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</si>
  <si>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</si>
  <si>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</si>
  <si>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</si>
  <si>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</si>
  <si>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</si>
  <si>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</si>
  <si>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</si>
  <si>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</si>
  <si>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</si>
  <si>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</si>
  <si>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</si>
  <si>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</si>
  <si>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</si>
  <si>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</si>
  <si>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</si>
  <si>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</si>
  <si>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</si>
  <si>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</si>
  <si>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</si>
  <si>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</si>
  <si>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</si>
  <si>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</si>
  <si>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</si>
  <si>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</si>
  <si>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</si>
  <si>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</si>
  <si>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</si>
  <si>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</si>
  <si>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</si>
  <si>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</si>
  <si>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</si>
  <si>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</si>
  <si>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</si>
  <si>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</si>
  <si>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</si>
  <si>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</si>
  <si>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</si>
  <si>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</si>
  <si>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</si>
  <si>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</si>
  <si>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</si>
  <si>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</si>
  <si>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</si>
  <si>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</si>
  <si>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</si>
  <si>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</si>
  <si>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</si>
  <si>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</si>
  <si>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</si>
  <si>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</si>
  <si>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</si>
  <si>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</si>
  <si>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</si>
  <si>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</si>
  <si>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</si>
  <si>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</si>
  <si>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</si>
  <si>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</si>
  <si>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</si>
  <si>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</si>
  <si>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</si>
  <si>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</si>
  <si>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</si>
  <si>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</si>
  <si>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</si>
  <si>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</si>
  <si>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</si>
  <si>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</si>
  <si>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</si>
  <si>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</si>
  <si>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</si>
  <si>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</si>
  <si>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</si>
  <si>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</si>
  <si>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</si>
  <si>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</si>
  <si>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</si>
  <si>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</si>
  <si>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</si>
  <si>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</si>
  <si>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</si>
  <si>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</si>
  <si>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</si>
  <si>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</si>
  <si>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</si>
  <si>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</si>
  <si>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</si>
  <si>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</si>
  <si>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</si>
  <si>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</si>
  <si>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</si>
  <si>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</si>
  <si>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</si>
  <si>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</si>
  <si>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</si>
  <si>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</si>
  <si>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</si>
  <si>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</si>
  <si>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</si>
  <si>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</si>
  <si>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</si>
  <si>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</si>
  <si>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</si>
  <si>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</si>
  <si>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</si>
  <si>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</si>
  <si>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</si>
  <si>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</si>
  <si>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</si>
  <si>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</si>
  <si>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</si>
  <si>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</si>
  <si>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</si>
  <si>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</si>
  <si>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</si>
  <si>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</si>
  <si>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</si>
  <si>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</si>
  <si>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</si>
  <si>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</si>
  <si>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</si>
  <si>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</si>
  <si>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</si>
  <si>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</si>
  <si>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</si>
  <si>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</si>
  <si>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</si>
  <si>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</si>
  <si>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</si>
  <si>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</si>
  <si>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</si>
  <si>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</si>
  <si>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</si>
  <si>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</si>
  <si>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</si>
  <si>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</si>
  <si>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</si>
  <si>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</si>
  <si>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</si>
  <si>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</si>
  <si>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</si>
  <si>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</si>
  <si>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</si>
  <si>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</si>
  <si>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</si>
  <si>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</si>
  <si>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</si>
  <si>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</si>
  <si>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</si>
  <si>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</si>
  <si>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</si>
  <si>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</si>
  <si>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</si>
  <si>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</si>
  <si>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</si>
  <si>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</si>
  <si>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</si>
  <si>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</si>
  <si>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</si>
  <si>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</si>
  <si>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</si>
  <si>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</si>
  <si>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</si>
  <si>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</si>
  <si>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</si>
  <si>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</si>
  <si>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</si>
  <si>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</si>
  <si>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</si>
  <si>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</si>
  <si>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</si>
  <si>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</si>
  <si>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</si>
  <si>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</si>
  <si>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</si>
  <si>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</si>
  <si>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</si>
  <si>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</si>
  <si>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</si>
  <si>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</si>
  <si>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</si>
  <si>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</si>
  <si>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</si>
  <si>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</si>
  <si>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</si>
  <si>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</si>
  <si>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</si>
  <si>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</si>
  <si>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</si>
  <si>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</si>
  <si>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</si>
  <si>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</si>
  <si>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</si>
  <si>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</si>
  <si>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</si>
  <si>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</si>
  <si>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</si>
  <si>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</si>
  <si>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</si>
  <si>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</si>
  <si>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</si>
  <si>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</si>
  <si>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</si>
  <si>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</si>
  <si>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</si>
  <si>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</si>
  <si>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</si>
  <si>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</si>
  <si>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</si>
  <si>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</si>
  <si>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</si>
  <si>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</si>
  <si>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</si>
  <si>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</si>
  <si>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</si>
  <si>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</si>
  <si>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</si>
  <si>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</si>
  <si>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</si>
  <si>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</si>
  <si>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</si>
  <si>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</si>
  <si>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</si>
  <si>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</si>
  <si>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</si>
  <si>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</si>
  <si>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</si>
  <si>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</si>
  <si>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</si>
  <si>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</si>
  <si>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</si>
  <si>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</si>
  <si>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</si>
  <si>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</si>
  <si>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</si>
  <si>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</si>
  <si>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</si>
  <si>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</si>
  <si>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</si>
  <si>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</si>
  <si>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</si>
  <si>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</si>
  <si>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</si>
  <si>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</si>
  <si>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</si>
  <si>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</si>
  <si>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</si>
  <si>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</si>
  <si>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</si>
  <si>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</si>
  <si>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</si>
  <si>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</si>
  <si>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</si>
  <si>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</si>
  <si>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</si>
  <si>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</si>
  <si>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</si>
  <si>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</si>
  <si>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</si>
  <si>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</si>
  <si>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</si>
  <si>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</si>
  <si>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</si>
  <si>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</si>
  <si>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</si>
  <si>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</si>
  <si>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</si>
  <si>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</si>
  <si>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</si>
  <si>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</si>
  <si>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</si>
  <si>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</si>
  <si>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</si>
  <si>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</si>
  <si>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</si>
  <si>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</si>
  <si>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</si>
  <si>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</si>
  <si>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</si>
  <si>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</si>
  <si>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</si>
  <si>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</si>
  <si>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</si>
  <si>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</si>
  <si>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</si>
  <si>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</si>
  <si>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</si>
  <si>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</si>
  <si>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</si>
  <si>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</si>
  <si>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</si>
  <si>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</si>
  <si>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</si>
  <si>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</si>
  <si>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</si>
  <si>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</si>
  <si>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</si>
  <si>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</si>
  <si>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</si>
  <si>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</si>
  <si>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</si>
  <si>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</si>
  <si>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</si>
  <si>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</si>
  <si>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</si>
  <si>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</si>
  <si>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</si>
  <si>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</si>
  <si>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</si>
  <si>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</si>
  <si>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</si>
  <si>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</si>
  <si>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</si>
  <si>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</si>
  <si>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</si>
  <si>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</si>
  <si>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</si>
  <si>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</si>
  <si>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</si>
  <si>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</si>
  <si>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</si>
  <si>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</si>
  <si>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</si>
  <si>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</si>
  <si>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</si>
  <si>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</si>
  <si>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</si>
  <si>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</si>
  <si>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</si>
  <si>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</si>
  <si>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</si>
  <si>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</si>
  <si>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</si>
  <si>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</si>
  <si>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</si>
  <si>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</si>
  <si>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</si>
  <si>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</si>
  <si>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</si>
  <si>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</si>
  <si>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</si>
  <si>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</si>
  <si>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</si>
  <si>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</si>
  <si>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</si>
  <si>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</si>
  <si>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</si>
  <si>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</si>
  <si>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</si>
  <si>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</si>
  <si>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</si>
  <si>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</si>
  <si>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</si>
  <si>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</si>
  <si>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</si>
  <si>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</si>
  <si>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</si>
  <si>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</si>
  <si>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</si>
  <si>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</si>
  <si>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</si>
  <si>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</si>
  <si>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</si>
  <si>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</si>
  <si>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</si>
  <si>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</si>
  <si>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</si>
  <si>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</si>
  <si>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</si>
  <si>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</si>
  <si>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</si>
  <si>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</si>
  <si>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</si>
  <si>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</si>
  <si>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</si>
  <si>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</si>
  <si>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</si>
  <si>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</si>
  <si>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</si>
  <si>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</si>
  <si>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</si>
  <si>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</si>
  <si>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</si>
  <si>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</si>
  <si>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</si>
  <si>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</si>
  <si>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</si>
  <si>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</si>
  <si>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</si>
  <si>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</si>
  <si>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</si>
  <si>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</si>
  <si>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</si>
  <si>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</si>
  <si>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</si>
  <si>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</si>
  <si>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</si>
  <si>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</si>
  <si>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</si>
  <si>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</si>
  <si>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</si>
  <si>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</si>
  <si>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</si>
  <si>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</si>
  <si>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</si>
  <si>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</si>
  <si>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</si>
  <si>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</si>
  <si>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</si>
  <si>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</si>
  <si>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</si>
  <si>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</si>
  <si>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</si>
  <si>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</si>
  <si>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</si>
  <si>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</si>
  <si>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</si>
  <si>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</si>
  <si>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</si>
  <si>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</si>
  <si>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</si>
  <si>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</si>
  <si>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</si>
  <si>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</si>
  <si>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</si>
  <si>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</si>
  <si>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</si>
  <si>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</si>
  <si>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</si>
  <si>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</si>
  <si>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</si>
  <si>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</si>
  <si>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</si>
  <si>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</si>
  <si>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</si>
  <si>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</si>
  <si>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</si>
  <si>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</si>
  <si>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</si>
  <si>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</si>
  <si>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</si>
  <si>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</si>
  <si>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</si>
  <si>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</si>
  <si>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</si>
  <si>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</si>
  <si>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</si>
  <si>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</si>
  <si>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</si>
  <si>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</si>
  <si>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</si>
  <si>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</si>
  <si>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</si>
  <si>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</si>
  <si>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</si>
  <si>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</si>
  <si>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</si>
  <si>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</si>
  <si>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</si>
  <si>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</si>
  <si>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</si>
  <si>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</si>
  <si>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</si>
  <si>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</si>
  <si>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</si>
  <si>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</si>
  <si>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</si>
  <si>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</si>
  <si>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</si>
  <si>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</si>
  <si>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</si>
  <si>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</si>
  <si>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</si>
  <si>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</si>
  <si>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</si>
  <si>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</si>
  <si>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</si>
  <si>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</si>
  <si>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</si>
  <si>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</si>
  <si>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</si>
  <si>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</si>
  <si>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</si>
  <si>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</si>
  <si>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</si>
  <si>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</si>
  <si>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</si>
  <si>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</si>
  <si>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</si>
  <si>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</si>
  <si>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</si>
  <si>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</si>
  <si>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</si>
  <si>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</si>
  <si>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</si>
  <si>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</si>
  <si>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</si>
  <si>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</si>
  <si>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</si>
  <si>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</si>
  <si>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</si>
  <si>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</si>
  <si>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</si>
  <si>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</si>
  <si>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</si>
  <si>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</si>
  <si>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</si>
  <si>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</si>
  <si>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</si>
  <si>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</si>
  <si>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</si>
  <si>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</si>
  <si>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</si>
  <si>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</si>
  <si>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</si>
  <si>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</si>
  <si>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</si>
  <si>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</si>
  <si>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</si>
  <si>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</si>
  <si>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</si>
  <si>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</si>
  <si>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</si>
  <si>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</si>
  <si>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</si>
  <si>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</si>
  <si>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</si>
  <si>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</si>
  <si>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</si>
  <si>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</si>
  <si>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</si>
  <si>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</si>
  <si>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</si>
  <si>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</si>
  <si>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</si>
  <si>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</si>
  <si>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</si>
  <si>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</si>
  <si>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</si>
  <si>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</si>
  <si>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</si>
  <si>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</si>
  <si>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</si>
  <si>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</si>
  <si>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</si>
  <si>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</si>
  <si>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</si>
  <si>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</si>
  <si>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</si>
  <si>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</si>
  <si>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</si>
  <si>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</si>
  <si>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</si>
  <si>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</si>
  <si>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</si>
  <si>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</si>
  <si>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</si>
  <si>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</si>
  <si>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</si>
  <si>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</si>
  <si>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</si>
  <si>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</si>
  <si>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</si>
  <si>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</si>
  <si>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</si>
  <si>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</si>
  <si>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</si>
  <si>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</si>
  <si>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</si>
  <si>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</si>
  <si>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</si>
  <si>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</si>
  <si>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</si>
  <si>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</si>
  <si>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</si>
  <si>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</si>
  <si>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</si>
  <si>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</si>
  <si>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</si>
  <si>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</si>
  <si>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</si>
  <si>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</si>
  <si>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</si>
  <si>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</si>
  <si>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</si>
  <si>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</si>
  <si>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</si>
  <si>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</si>
  <si>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</si>
  <si>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</si>
  <si>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</si>
  <si>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</si>
  <si>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</si>
  <si>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</si>
  <si>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</si>
  <si>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</si>
  <si>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</si>
  <si>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</si>
  <si>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</si>
  <si>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</si>
  <si>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</si>
  <si>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</si>
  <si>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</si>
  <si>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</si>
  <si>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</si>
  <si>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</si>
  <si>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</si>
  <si>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</si>
  <si>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</si>
  <si>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</si>
  <si>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</si>
  <si>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</si>
  <si>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</si>
  <si>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</si>
  <si>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</si>
  <si>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</si>
  <si>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</si>
  <si>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</si>
  <si>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</si>
  <si>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</si>
  <si>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</si>
  <si>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</si>
  <si>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</si>
  <si>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</si>
  <si>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</si>
  <si>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</si>
  <si>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</si>
  <si>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</si>
  <si>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</si>
  <si>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</si>
  <si>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</si>
  <si>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</si>
  <si>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</si>
  <si>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</si>
  <si>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</si>
  <si>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</si>
  <si>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</si>
  <si>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</si>
  <si>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</si>
  <si>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</si>
  <si>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</si>
  <si>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</si>
  <si>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</si>
  <si>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</si>
  <si>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</si>
  <si>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</si>
  <si>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</si>
  <si>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</si>
  <si>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</si>
  <si>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</si>
  <si>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</si>
  <si>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</si>
  <si>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</si>
  <si>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</si>
  <si>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</si>
  <si>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</si>
  <si>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</si>
  <si>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</si>
  <si>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</si>
  <si>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</si>
  <si>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</si>
  <si>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</si>
  <si>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</si>
  <si>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</si>
  <si>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</si>
  <si>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</si>
  <si>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</si>
  <si>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</si>
  <si>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</si>
  <si>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</si>
  <si>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</si>
  <si>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</si>
  <si>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</si>
  <si>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</si>
  <si>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</si>
  <si>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</si>
  <si>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</si>
  <si>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</si>
  <si>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</si>
  <si>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</si>
  <si>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</si>
  <si>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</si>
  <si>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</si>
  <si>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</si>
  <si>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</si>
  <si>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</si>
  <si>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</si>
  <si>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</si>
  <si>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</si>
  <si>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</si>
  <si>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</si>
  <si>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</si>
  <si>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</si>
  <si>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</si>
  <si>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</si>
  <si>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</si>
  <si>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</si>
  <si>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</si>
  <si>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</si>
  <si>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</si>
  <si>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</si>
  <si>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</si>
  <si>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</si>
  <si>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</si>
  <si>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</si>
  <si>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</si>
  <si>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</si>
  <si>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</si>
  <si>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</si>
  <si>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</si>
  <si>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</si>
  <si>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</si>
  <si>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</si>
  <si>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</si>
  <si>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</si>
  <si>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</si>
  <si>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</si>
  <si>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</si>
  <si>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</si>
  <si>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</si>
  <si>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</si>
  <si>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</si>
  <si>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</si>
  <si>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</si>
  <si>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</si>
  <si>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</si>
  <si>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</si>
  <si>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</si>
  <si>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</si>
  <si>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</si>
  <si>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</si>
  <si>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</si>
  <si>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</si>
  <si>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</si>
  <si>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</si>
  <si>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</si>
  <si>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</si>
  <si>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</si>
  <si>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</si>
  <si>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</si>
  <si>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</si>
  <si>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</si>
  <si>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</si>
  <si>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</si>
  <si>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</si>
  <si>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</si>
  <si>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</si>
  <si>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</si>
  <si>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</si>
  <si>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</si>
  <si>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</si>
  <si>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</si>
  <si>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</si>
  <si>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</si>
  <si>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</si>
  <si>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</si>
  <si>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</si>
  <si>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</si>
  <si>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</si>
  <si>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</si>
  <si>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</si>
  <si>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</si>
  <si>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</si>
  <si>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</si>
  <si>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</si>
  <si>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</si>
  <si>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</si>
  <si>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</si>
  <si>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</si>
  <si>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</si>
  <si>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</si>
  <si>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</si>
  <si>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</si>
  <si>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</si>
  <si>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</si>
  <si>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</si>
  <si>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</si>
  <si>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</si>
  <si>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</si>
  <si>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</si>
  <si>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</si>
  <si>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</si>
  <si>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</si>
  <si>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</si>
  <si>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</si>
  <si>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</si>
  <si>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</si>
  <si>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</si>
  <si>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</si>
  <si>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</si>
  <si>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</si>
  <si>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</si>
  <si>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</si>
  <si>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</si>
  <si>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</si>
  <si>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</si>
  <si>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</si>
  <si>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</si>
  <si>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</si>
  <si>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</si>
  <si>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</si>
  <si>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</si>
  <si>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</si>
  <si>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</si>
  <si>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</si>
  <si>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</si>
  <si>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</si>
  <si>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</si>
  <si>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</si>
  <si>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</si>
  <si>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</si>
  <si>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</si>
  <si>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</si>
  <si>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</si>
  <si>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</si>
  <si>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</si>
  <si>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</si>
  <si>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</si>
  <si>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</si>
  <si>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</si>
  <si>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</si>
  <si>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</si>
  <si>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</si>
  <si>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</si>
  <si>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</si>
  <si>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</si>
  <si>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</si>
  <si>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</si>
  <si>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</si>
  <si>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</si>
  <si>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</si>
  <si>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</si>
  <si>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</si>
  <si>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</si>
  <si>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</si>
  <si>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</si>
  <si>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</si>
  <si>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</si>
  <si>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</si>
  <si>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</si>
  <si>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</si>
  <si>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</si>
  <si>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</si>
  <si>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</si>
  <si>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</si>
  <si>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</si>
  <si>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</si>
  <si>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</si>
  <si>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</si>
  <si>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</si>
  <si>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</si>
  <si>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</si>
  <si>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</si>
  <si>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</si>
  <si>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</si>
  <si>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</si>
  <si>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</si>
  <si>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</si>
  <si>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</si>
  <si>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</si>
  <si>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</si>
  <si>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</si>
  <si>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</si>
  <si>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</si>
  <si>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</si>
  <si>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</si>
  <si>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</si>
  <si>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</si>
  <si>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</si>
  <si>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</si>
  <si>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</si>
  <si>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</si>
  <si>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</si>
  <si>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</si>
  <si>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</si>
  <si>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</si>
  <si>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</si>
  <si>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</si>
  <si>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</si>
  <si>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</si>
  <si>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</si>
  <si>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</si>
  <si>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</si>
  <si>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</si>
  <si>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</si>
  <si>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</si>
  <si>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</si>
  <si>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</si>
  <si>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</si>
  <si>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</si>
  <si>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</si>
  <si>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</si>
  <si>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</si>
  <si>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</si>
  <si>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</si>
  <si>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</si>
  <si>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</si>
  <si>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</si>
  <si>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</si>
  <si>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</si>
  <si>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</si>
  <si>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</si>
  <si>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</si>
  <si>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</si>
  <si>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</si>
  <si>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</si>
  <si>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</si>
  <si>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</si>
  <si>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</si>
  <si>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</si>
  <si>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</si>
  <si>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</si>
  <si>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</si>
  <si>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</si>
  <si>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</si>
  <si>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</si>
  <si>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</si>
  <si>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</si>
  <si>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</si>
  <si>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</si>
  <si>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</si>
  <si>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</si>
  <si>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</si>
  <si>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</si>
  <si>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</si>
  <si>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</si>
  <si>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</si>
  <si>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</si>
  <si>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</si>
  <si>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</si>
  <si>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</si>
  <si>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</si>
  <si>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</si>
  <si>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</si>
  <si>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</si>
  <si>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</si>
  <si>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</si>
  <si>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</si>
  <si>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</si>
  <si>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</si>
  <si>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</si>
  <si>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</si>
  <si>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</si>
  <si>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</si>
  <si>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</si>
  <si>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</si>
  <si>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</si>
  <si>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</si>
  <si>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</si>
  <si>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</si>
  <si>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</si>
  <si>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</si>
  <si>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</si>
  <si>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</si>
  <si>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</si>
  <si>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</si>
  <si>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</si>
  <si>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</si>
  <si>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</si>
  <si>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</si>
  <si>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</si>
  <si>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</si>
  <si>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</si>
  <si>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</si>
  <si>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</si>
  <si>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</si>
  <si>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</si>
  <si>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</si>
  <si>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</si>
  <si>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</si>
  <si>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</si>
  <si>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</si>
  <si>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</si>
  <si>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</si>
  <si>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</si>
  <si>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</si>
  <si>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</si>
  <si>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</si>
  <si>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</si>
  <si>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</si>
  <si>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</si>
  <si>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</si>
  <si>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</si>
  <si>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</si>
  <si>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</si>
  <si>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</si>
  <si>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</si>
  <si>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</si>
  <si>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</si>
  <si>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</si>
  <si>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</si>
  <si>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</si>
  <si>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</si>
  <si>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</si>
  <si>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</si>
  <si>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</si>
  <si>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</si>
  <si>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</si>
  <si>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</si>
  <si>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</si>
  <si>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</si>
  <si>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</si>
  <si>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</si>
  <si>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</si>
  <si>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</si>
  <si>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</si>
  <si>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</si>
  <si>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</si>
  <si>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</si>
  <si>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</si>
  <si>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</si>
  <si>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</si>
  <si>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</si>
  <si>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</si>
  <si>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</si>
  <si>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</si>
  <si>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</si>
  <si>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</si>
  <si>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</si>
  <si>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</si>
  <si>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</si>
  <si>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</si>
  <si>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</si>
  <si>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</si>
  <si>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</si>
  <si>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</si>
  <si>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</si>
  <si>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</si>
  <si>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</si>
  <si>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</si>
  <si>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</si>
  <si>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</si>
  <si>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</si>
  <si>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</si>
  <si>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</si>
  <si>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</si>
  <si>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</si>
  <si>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</si>
  <si>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</si>
  <si>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</si>
  <si>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</si>
  <si>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</si>
  <si>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</si>
  <si>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</si>
  <si>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</si>
  <si>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</si>
  <si>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</si>
  <si>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</si>
  <si>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</si>
  <si>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</si>
  <si>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</si>
  <si>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</si>
  <si>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</si>
  <si>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</si>
  <si>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</si>
  <si>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</si>
  <si>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</si>
  <si>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</si>
  <si>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</si>
  <si>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</si>
  <si>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</si>
  <si>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</si>
  <si>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</si>
  <si>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</si>
  <si>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</si>
  <si>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</si>
  <si>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</si>
  <si>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</si>
  <si>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</si>
  <si>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</si>
  <si>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</si>
  <si>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</si>
  <si>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</si>
  <si>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</si>
  <si>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</si>
  <si>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</si>
  <si>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</si>
  <si>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</si>
  <si>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</si>
  <si>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</si>
  <si>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</si>
  <si>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</si>
  <si>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</si>
  <si>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</si>
  <si>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</si>
  <si>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</si>
  <si>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</si>
  <si>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</si>
  <si>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</si>
  <si>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</si>
  <si>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</si>
  <si>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</si>
  <si>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</si>
  <si>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</si>
  <si>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</si>
  <si>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</si>
  <si>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</si>
  <si>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</si>
  <si>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</si>
  <si>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</si>
  <si>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</si>
  <si>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</si>
  <si>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</si>
  <si>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</si>
  <si>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</si>
  <si>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</si>
  <si>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</si>
  <si>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</si>
  <si>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</si>
  <si>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</si>
  <si>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</si>
  <si>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</si>
  <si>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</si>
  <si>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</si>
  <si>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</si>
  <si>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</si>
  <si>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</si>
  <si>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</si>
  <si>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</si>
  <si>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</si>
  <si>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</si>
  <si>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</si>
  <si>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</si>
  <si>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</si>
  <si>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</si>
  <si>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</si>
  <si>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</si>
  <si>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</si>
  <si>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</si>
  <si>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</si>
  <si>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</si>
  <si>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</si>
  <si>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</si>
  <si>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</si>
  <si>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</si>
  <si>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</si>
  <si>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</si>
  <si>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</si>
  <si>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</si>
  <si>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</si>
  <si>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</si>
  <si>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</si>
  <si>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</si>
  <si>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</si>
  <si>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</si>
  <si>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</si>
  <si>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</si>
  <si>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</si>
  <si>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</si>
  <si>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</si>
  <si>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</si>
  <si>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</si>
  <si>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</si>
  <si>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</si>
  <si>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</si>
  <si>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</si>
  <si>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</si>
  <si>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</si>
  <si>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</si>
  <si>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</si>
  <si>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</si>
  <si>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</si>
  <si>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</si>
  <si>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</si>
  <si>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</si>
  <si>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</si>
  <si>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</si>
  <si>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</si>
  <si>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</si>
  <si>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</si>
  <si>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</si>
  <si>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</si>
  <si>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</si>
  <si>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</si>
  <si>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</si>
  <si>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</si>
  <si>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</si>
  <si>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</si>
  <si>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</si>
  <si>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</si>
  <si>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</si>
  <si>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</si>
  <si>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</si>
  <si>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</si>
  <si>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</si>
  <si>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</si>
  <si>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</si>
  <si>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</si>
  <si>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</si>
  <si>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</si>
  <si>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</si>
  <si>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</si>
  <si>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</si>
  <si>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</si>
  <si>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</si>
  <si>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</si>
  <si>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</si>
  <si>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</si>
  <si>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</si>
  <si>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</si>
  <si>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</si>
  <si>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</si>
  <si>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</si>
  <si>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</si>
  <si>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</si>
  <si>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</si>
  <si>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</si>
  <si>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</si>
  <si>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</si>
  <si>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</si>
  <si>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</si>
  <si>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</si>
  <si>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</si>
  <si>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</si>
  <si>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</si>
  <si>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</si>
  <si>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</si>
  <si>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</si>
  <si>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</si>
  <si>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</si>
  <si>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</si>
  <si>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</si>
  <si>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</si>
  <si>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</si>
  <si>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</si>
  <si>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</si>
  <si>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</si>
  <si>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</si>
  <si>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</si>
  <si>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</si>
  <si>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</si>
  <si>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</si>
  <si>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</si>
  <si>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</si>
  <si>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</si>
  <si>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</si>
  <si>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</si>
  <si>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</si>
  <si>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</si>
  <si>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</si>
  <si>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</si>
  <si>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</si>
  <si>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</si>
  <si>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</si>
  <si>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</si>
  <si>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</si>
  <si>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</si>
  <si>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</si>
  <si>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</si>
  <si>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</si>
  <si>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</si>
  <si>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</si>
  <si>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</si>
  <si>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</si>
  <si>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</si>
  <si>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</si>
  <si>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</si>
  <si>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</si>
  <si>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</si>
  <si>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</si>
  <si>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</si>
  <si>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</si>
  <si>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</si>
  <si>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</si>
  <si>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</si>
  <si>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</si>
  <si>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</si>
  <si>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</si>
  <si>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</si>
  <si>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</si>
  <si>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</si>
  <si>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</si>
  <si>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</si>
  <si>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</si>
  <si>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</si>
  <si>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</si>
  <si>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</si>
  <si>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</si>
  <si>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</si>
  <si>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</si>
  <si>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</si>
  <si>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</si>
  <si>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</si>
  <si>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</si>
  <si>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</si>
  <si>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</si>
  <si>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</si>
  <si>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</si>
  <si>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</si>
  <si>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</si>
  <si>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</si>
  <si>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</si>
  <si>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</si>
  <si>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</si>
  <si>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</si>
  <si>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</si>
  <si>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</si>
  <si>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</si>
  <si>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</si>
  <si>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</si>
  <si>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</si>
  <si>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</si>
  <si>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</si>
  <si>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</si>
  <si>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</si>
  <si>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</si>
  <si>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</si>
  <si>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</si>
  <si>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</si>
  <si>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</si>
  <si>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</si>
  <si>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</si>
  <si>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</si>
  <si>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</si>
  <si>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</si>
  <si>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</si>
  <si>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</si>
  <si>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</si>
  <si>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</si>
  <si>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</si>
  <si>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</si>
  <si>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</si>
  <si>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</si>
  <si>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</si>
  <si>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</si>
  <si>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</si>
  <si>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</si>
  <si>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</si>
  <si>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</si>
  <si>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</si>
  <si>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</si>
  <si>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</si>
  <si>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</si>
  <si>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</si>
  <si>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</si>
  <si>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</si>
  <si>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</si>
  <si>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</si>
  <si>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</si>
  <si>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</si>
  <si>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</si>
  <si>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</si>
  <si>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</si>
  <si>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</si>
  <si>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</si>
  <si>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</si>
  <si>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</si>
  <si>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</si>
  <si>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</si>
  <si>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</si>
  <si>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</si>
  <si>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</si>
  <si>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</si>
  <si>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</si>
  <si>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</si>
  <si>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</si>
  <si>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</si>
  <si>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</si>
  <si>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</si>
  <si>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</si>
  <si>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</si>
  <si>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</si>
  <si>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</si>
  <si>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</si>
  <si>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</si>
  <si>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</si>
  <si>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</si>
  <si>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</si>
  <si>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</si>
  <si>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</si>
  <si>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</si>
  <si>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</si>
  <si>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</si>
  <si>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</si>
  <si>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</si>
  <si>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</si>
  <si>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</si>
  <si>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</si>
  <si>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</si>
  <si>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</si>
  <si>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</si>
  <si>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</si>
  <si>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</si>
  <si>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</si>
  <si>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</si>
  <si>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</si>
  <si>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</si>
  <si>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</si>
  <si>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</si>
  <si>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</si>
  <si>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</si>
  <si>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</si>
  <si>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</si>
  <si>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</si>
  <si>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</si>
  <si>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</si>
  <si>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</si>
  <si>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</si>
  <si>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</si>
  <si>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</si>
  <si>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</si>
  <si>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</si>
  <si>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</si>
  <si>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</si>
  <si>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</si>
  <si>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</si>
  <si>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</si>
  <si>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</si>
  <si>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</si>
  <si>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</si>
  <si>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</si>
  <si>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</si>
  <si>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</si>
  <si>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</si>
  <si>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</si>
  <si>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</si>
  <si>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</si>
  <si>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</si>
  <si>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</si>
  <si>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</si>
  <si>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</si>
  <si>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</si>
  <si>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</si>
  <si>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</si>
  <si>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</si>
  <si>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</si>
  <si>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</si>
  <si>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</si>
  <si>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</si>
  <si>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</si>
  <si>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</si>
  <si>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</si>
  <si>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</si>
  <si>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</si>
  <si>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</si>
  <si>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</si>
  <si>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</si>
  <si>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</si>
  <si>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</si>
  <si>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</si>
  <si>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</si>
  <si>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</si>
  <si>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</si>
  <si>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</si>
  <si>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</si>
  <si>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</si>
  <si>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</si>
  <si>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</si>
  <si>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</si>
  <si>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</si>
  <si>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</si>
  <si>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</si>
  <si>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</si>
  <si>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</si>
  <si>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</si>
  <si>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</si>
  <si>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</si>
  <si>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</si>
  <si>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</si>
  <si>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</si>
  <si>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</si>
  <si>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</si>
  <si>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</si>
  <si>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</si>
  <si>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</si>
  <si>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</si>
  <si>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</si>
  <si>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</si>
  <si>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</si>
  <si>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</si>
  <si>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</si>
  <si>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</si>
  <si>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</si>
  <si>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</si>
  <si>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</si>
  <si>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</si>
  <si>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</si>
  <si>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</si>
  <si>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</si>
  <si>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</si>
  <si>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</si>
  <si>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</si>
  <si>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</si>
  <si>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</si>
  <si>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</si>
  <si>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</si>
  <si>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</si>
  <si>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</si>
  <si>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</si>
  <si>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</si>
  <si>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</si>
  <si>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</si>
  <si>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</si>
  <si>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</si>
  <si>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</si>
  <si>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</si>
  <si>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</si>
  <si>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</si>
  <si>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</si>
  <si>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</si>
  <si>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</si>
  <si>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</si>
  <si>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</si>
  <si>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</si>
  <si>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</si>
  <si>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</si>
  <si>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</si>
  <si>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</si>
  <si>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</si>
  <si>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</si>
  <si>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</si>
  <si>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</si>
  <si>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</si>
  <si>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</si>
  <si>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</si>
  <si>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</si>
  <si>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</si>
  <si>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</si>
  <si>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</si>
  <si>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</si>
  <si>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</si>
  <si>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</si>
  <si>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</si>
  <si>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</si>
  <si>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</si>
  <si>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</si>
  <si>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</si>
  <si>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</si>
  <si>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</si>
  <si>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</si>
  <si>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</si>
  <si>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</si>
  <si>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</si>
  <si>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</si>
  <si>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</si>
  <si>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</si>
  <si>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</si>
  <si>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</si>
  <si>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</si>
  <si>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</si>
  <si>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</si>
  <si>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</si>
  <si>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</si>
  <si>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</si>
  <si>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</si>
  <si>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</si>
  <si>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</si>
  <si>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</si>
  <si>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</si>
  <si>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</si>
  <si>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</si>
  <si>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</si>
  <si>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</si>
  <si>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</si>
  <si>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</si>
  <si>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</si>
  <si>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</si>
  <si>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</si>
  <si>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</si>
  <si>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</si>
  <si>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</si>
  <si>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</si>
  <si>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</si>
  <si>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</si>
  <si>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</si>
  <si>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</si>
  <si>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</si>
  <si>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</si>
  <si>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</si>
  <si>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</si>
  <si>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</si>
  <si>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</si>
  <si>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</si>
  <si>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</si>
  <si>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</si>
  <si>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</si>
  <si>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</si>
  <si>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</si>
  <si>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</si>
  <si>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</si>
  <si>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</si>
  <si>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</si>
  <si>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</si>
  <si>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</si>
  <si>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</si>
  <si>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</si>
  <si>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</si>
  <si>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</si>
  <si>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</si>
  <si>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</si>
  <si>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</si>
  <si>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</si>
  <si>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</si>
  <si>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</si>
  <si>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</si>
  <si>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</si>
  <si>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</si>
  <si>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</si>
  <si>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</si>
  <si>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</si>
  <si>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</si>
  <si>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</si>
  <si>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</si>
  <si>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</si>
  <si>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</si>
  <si>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</si>
  <si>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</si>
  <si>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</si>
  <si>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</si>
  <si>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</si>
  <si>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</si>
  <si>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</si>
  <si>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</si>
  <si>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</si>
  <si>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</si>
  <si>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</si>
  <si>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</si>
  <si>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</si>
  <si>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</si>
  <si>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</si>
  <si>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</si>
  <si>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</si>
  <si>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</si>
  <si>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</si>
  <si>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</si>
  <si>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</si>
  <si>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</si>
  <si>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</si>
  <si>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</si>
  <si>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</si>
  <si>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</si>
  <si>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</si>
  <si>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</si>
  <si>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</si>
  <si>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</si>
  <si>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</si>
  <si>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</si>
  <si>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</si>
  <si>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</si>
  <si>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</si>
  <si>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</si>
  <si>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</si>
  <si>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</si>
  <si>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</si>
  <si>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</si>
  <si>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</si>
  <si>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</si>
  <si>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</si>
  <si>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</si>
  <si>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</si>
  <si>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</si>
  <si>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</si>
  <si>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</si>
  <si>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</si>
  <si>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</si>
  <si>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</si>
  <si>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</si>
  <si>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</si>
  <si>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</si>
  <si>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</si>
  <si>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</si>
  <si>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</si>
  <si>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</si>
  <si>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</si>
  <si>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</si>
  <si>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</si>
  <si>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</si>
  <si>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</si>
  <si>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</si>
  <si>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</si>
  <si>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</si>
  <si>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</si>
  <si>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</si>
  <si>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</si>
  <si>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</si>
  <si>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</si>
  <si>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</si>
  <si>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</si>
  <si>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</si>
  <si>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</si>
  <si>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</si>
  <si>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</si>
  <si>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</si>
  <si>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</si>
  <si>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</si>
  <si>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</si>
  <si>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</si>
  <si>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</si>
  <si>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</si>
  <si>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</si>
  <si>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</si>
  <si>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</si>
  <si>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</si>
  <si>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</si>
  <si>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</si>
  <si>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</si>
  <si>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</si>
  <si>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</si>
  <si>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</si>
  <si>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</si>
  <si>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</si>
  <si>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</si>
  <si>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</si>
  <si>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</si>
  <si>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</si>
  <si>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</si>
  <si>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</si>
  <si>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</si>
  <si>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</si>
  <si>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</si>
  <si>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</si>
  <si>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</si>
  <si>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</si>
  <si>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</si>
  <si>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</si>
  <si>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</si>
  <si>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</si>
  <si>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</si>
  <si>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</si>
  <si>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</si>
  <si>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</si>
  <si>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</si>
  <si>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</si>
  <si>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</si>
  <si>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</si>
  <si>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</si>
  <si>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</si>
  <si>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</si>
  <si>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</si>
  <si>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</si>
  <si>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</si>
  <si>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</si>
  <si>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</si>
  <si>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</si>
  <si>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</si>
  <si>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</si>
  <si>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</si>
  <si>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</si>
  <si>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</si>
  <si>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</si>
  <si>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</si>
  <si>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</si>
  <si>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</si>
  <si>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</si>
  <si>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</si>
  <si>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</si>
  <si>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</si>
  <si>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</si>
  <si>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</si>
  <si>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</si>
  <si>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</si>
  <si>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</si>
  <si>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</si>
  <si>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</si>
  <si>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</si>
  <si>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</si>
  <si>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</si>
  <si>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</si>
  <si>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</si>
  <si>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</si>
  <si>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</si>
  <si>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</si>
  <si>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</si>
  <si>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</si>
  <si>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</si>
  <si>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</si>
  <si>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</si>
  <si>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</si>
  <si>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</si>
  <si>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</si>
  <si>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</si>
  <si>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</si>
  <si>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</si>
  <si>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</si>
  <si>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</si>
  <si>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</si>
  <si>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</si>
  <si>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</si>
  <si>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</si>
  <si>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</si>
  <si>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</si>
  <si>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</si>
  <si>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</si>
  <si>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</si>
  <si>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</si>
  <si>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</si>
  <si>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</si>
  <si>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</si>
  <si>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</si>
  <si>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</si>
  <si>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</si>
  <si>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</si>
  <si>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</si>
  <si>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</si>
  <si>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</si>
  <si>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</si>
  <si>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</si>
  <si>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</si>
  <si>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</si>
  <si>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</si>
  <si>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</si>
  <si>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</si>
  <si>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</si>
  <si>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</si>
  <si>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</si>
  <si>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</si>
  <si>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</si>
  <si>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</si>
  <si>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</si>
  <si>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</si>
  <si>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</si>
  <si>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</si>
  <si>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</si>
  <si>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</si>
  <si>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</si>
  <si>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</si>
  <si>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</si>
  <si>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</si>
  <si>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</si>
  <si>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</si>
  <si>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</si>
  <si>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</si>
  <si>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</si>
  <si>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</si>
  <si>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</si>
  <si>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</si>
  <si>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</si>
  <si>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</si>
  <si>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</si>
  <si>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</si>
  <si>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</si>
  <si>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</si>
  <si>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</si>
  <si>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</si>
  <si>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</si>
  <si>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</si>
  <si>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</si>
  <si>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</si>
  <si>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</si>
  <si>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</si>
  <si>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</si>
  <si>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</si>
  <si>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</si>
  <si>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</si>
  <si>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</si>
  <si>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</si>
  <si>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</si>
  <si>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</si>
  <si>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</si>
  <si>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</si>
  <si>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</si>
  <si>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</si>
  <si>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</si>
  <si>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</si>
  <si>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</si>
  <si>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</si>
  <si>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</si>
  <si>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</si>
  <si>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</si>
  <si>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</si>
  <si>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</si>
  <si>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</si>
  <si>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</si>
  <si>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</si>
  <si>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</si>
  <si>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</si>
  <si>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</si>
  <si>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</si>
  <si>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</si>
  <si>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</si>
  <si>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</si>
  <si>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</si>
  <si>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</si>
  <si>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</si>
  <si>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</si>
  <si>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</si>
  <si>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</si>
  <si>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</si>
  <si>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</si>
  <si>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</si>
  <si>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</si>
  <si>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</si>
  <si>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</si>
  <si>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</si>
  <si>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</si>
  <si>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</si>
  <si>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</si>
  <si>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</si>
  <si>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</si>
  <si>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</si>
  <si>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</si>
  <si>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</si>
  <si>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</si>
  <si>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</si>
  <si>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</si>
  <si>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</si>
  <si>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</si>
  <si>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</si>
  <si>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</si>
  <si>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</si>
  <si>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</si>
  <si>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</si>
  <si>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</si>
  <si>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</si>
  <si>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</si>
  <si>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</si>
  <si>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</si>
  <si>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</si>
  <si>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</si>
  <si>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</si>
  <si>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</si>
  <si>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</si>
  <si>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</si>
  <si>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</si>
  <si>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</si>
  <si>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</si>
  <si>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</si>
  <si>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</si>
  <si>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</si>
  <si>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</si>
  <si>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</si>
  <si>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</si>
  <si>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</si>
  <si>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</si>
  <si>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</si>
  <si>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</si>
  <si>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</si>
  <si>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</si>
  <si>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</si>
  <si>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</si>
  <si>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</si>
  <si>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</si>
  <si>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</si>
  <si>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</si>
  <si>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</si>
  <si>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</si>
  <si>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</si>
  <si>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</si>
  <si>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</si>
  <si>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</si>
  <si>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</si>
  <si>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</si>
  <si>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</si>
  <si>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</si>
  <si>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</si>
  <si>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</si>
  <si>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</si>
  <si>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</si>
  <si>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</si>
  <si>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</si>
  <si>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</si>
  <si>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</si>
  <si>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</si>
  <si>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</si>
  <si>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</si>
  <si>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</si>
  <si>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</si>
  <si>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</si>
  <si>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</si>
  <si>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</si>
  <si>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</si>
  <si>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</si>
  <si>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</si>
  <si>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</si>
  <si>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</si>
  <si>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</si>
  <si>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</si>
  <si>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</si>
  <si>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</si>
  <si>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</si>
  <si>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</si>
  <si>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</si>
  <si>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</si>
  <si>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</si>
  <si>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</si>
  <si>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</si>
  <si>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</si>
  <si>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</si>
  <si>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</si>
  <si>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</si>
  <si>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</si>
  <si>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</si>
  <si>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</si>
  <si>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</si>
  <si>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</si>
  <si>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</si>
  <si>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</si>
  <si>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</si>
  <si>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</si>
  <si>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</si>
  <si>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</si>
  <si>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</si>
  <si>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</si>
  <si>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</si>
  <si>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</si>
  <si>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</si>
  <si>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</si>
  <si>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</si>
  <si>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</si>
  <si>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</si>
  <si>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</si>
  <si>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</si>
  <si>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</si>
  <si>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</si>
  <si>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</si>
  <si>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</si>
  <si>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</si>
  <si>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</si>
  <si>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</si>
  <si>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</si>
  <si>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</si>
  <si>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</si>
  <si>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</si>
  <si>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</si>
  <si>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</si>
  <si>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</si>
  <si>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</si>
  <si>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</si>
  <si>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</si>
  <si>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</si>
  <si>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</si>
  <si>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</si>
  <si>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</si>
  <si>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</si>
  <si>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</si>
  <si>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</si>
  <si>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</si>
  <si>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</si>
  <si>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</si>
  <si>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</si>
  <si>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</si>
  <si>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</si>
  <si>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</si>
  <si>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</si>
  <si>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</si>
  <si>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</si>
  <si>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</si>
  <si>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</si>
  <si>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</si>
  <si>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</si>
  <si>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</si>
  <si>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</si>
  <si>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</si>
  <si>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</si>
  <si>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</si>
  <si>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</si>
  <si>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</si>
  <si>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</si>
  <si>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</si>
  <si>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</si>
  <si>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</si>
  <si>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</si>
  <si>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</si>
  <si>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</si>
  <si>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</si>
  <si>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</si>
  <si>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</si>
  <si>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</si>
  <si>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</si>
  <si>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</si>
  <si>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</si>
  <si>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</si>
  <si>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</si>
  <si>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</si>
  <si>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</si>
  <si>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</si>
  <si>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</si>
  <si>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</si>
  <si>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</si>
  <si>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</si>
  <si>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</si>
  <si>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</si>
  <si>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</si>
  <si>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</si>
  <si>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</si>
  <si>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</si>
  <si>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</si>
  <si>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</si>
  <si>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</si>
  <si>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</si>
  <si>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</si>
  <si>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</si>
  <si>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</si>
  <si>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</si>
  <si>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</si>
  <si>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</si>
  <si>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</si>
  <si>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</si>
  <si>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</si>
  <si>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</si>
  <si>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</si>
  <si>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</si>
  <si>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</si>
  <si>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</si>
  <si>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</si>
  <si>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</si>
  <si>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</si>
  <si>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</si>
  <si>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</si>
  <si>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</si>
  <si>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</si>
  <si>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</si>
  <si>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</si>
  <si>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</si>
  <si>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</si>
  <si>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</si>
  <si>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</si>
  <si>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</si>
  <si>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</si>
  <si>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</si>
  <si>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</si>
  <si>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</si>
  <si>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</si>
  <si>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</si>
  <si>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</si>
  <si>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</si>
  <si>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</si>
  <si>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</si>
  <si>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</si>
  <si>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</si>
  <si>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</si>
  <si>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</si>
  <si>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</si>
  <si>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</si>
  <si>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</si>
  <si>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</si>
  <si>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</si>
  <si>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</si>
  <si>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</si>
  <si>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</si>
  <si>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</si>
  <si>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</si>
  <si>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</si>
  <si>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</si>
  <si>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</si>
  <si>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</si>
  <si>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</si>
  <si>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</si>
  <si>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</si>
  <si>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</si>
  <si>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</si>
  <si>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</si>
  <si>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</si>
  <si>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</si>
  <si>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</si>
  <si>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</si>
  <si>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</si>
  <si>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</si>
  <si>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</si>
  <si>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</si>
  <si>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</si>
  <si>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</si>
  <si>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</si>
  <si>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</si>
  <si>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</si>
  <si>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</si>
  <si>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</si>
  <si>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</si>
  <si>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</si>
  <si>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</si>
  <si>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</si>
  <si>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</si>
  <si>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</si>
  <si>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</si>
  <si>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</si>
  <si>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</si>
  <si>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</si>
  <si>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</si>
  <si>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</si>
  <si>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</si>
  <si>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</si>
  <si>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</si>
  <si>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</si>
  <si>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</si>
  <si>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</si>
  <si>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</si>
  <si>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</si>
  <si>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</si>
  <si>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</si>
  <si>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</si>
  <si>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</si>
  <si>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</si>
  <si>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</si>
  <si>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</si>
  <si>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</si>
  <si>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</si>
  <si>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</si>
  <si>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</si>
  <si>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</si>
  <si>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</si>
  <si>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</si>
  <si>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</si>
  <si>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</si>
  <si>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</si>
  <si>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</si>
  <si>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</si>
  <si>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</si>
  <si>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</si>
  <si>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</si>
  <si>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</si>
  <si>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</si>
  <si>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</si>
  <si>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</si>
  <si>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</si>
  <si>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</si>
  <si>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</si>
  <si>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</si>
  <si>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</si>
  <si>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</si>
  <si>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</si>
  <si>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</si>
  <si>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</si>
  <si>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</si>
  <si>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</si>
  <si>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</si>
  <si>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</si>
  <si>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</si>
  <si>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</si>
  <si>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</si>
  <si>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</si>
  <si>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</si>
  <si>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</si>
  <si>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</si>
  <si>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</si>
  <si>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</si>
  <si>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</si>
  <si>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</si>
  <si>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</si>
  <si>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</si>
  <si>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</si>
  <si>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</si>
  <si>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</si>
  <si>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</si>
  <si>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</si>
  <si>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</si>
  <si>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</si>
  <si>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</si>
  <si>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</si>
  <si>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</si>
  <si>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</si>
  <si>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</si>
  <si>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</si>
  <si>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</si>
  <si>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</si>
  <si>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</si>
  <si>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</si>
  <si>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</si>
  <si>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</si>
  <si>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</si>
  <si>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</si>
  <si>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</si>
  <si>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</si>
  <si>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</si>
  <si>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</si>
  <si>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</si>
  <si>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</si>
  <si>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</si>
  <si>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</si>
  <si>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</si>
  <si>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</si>
  <si>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</si>
  <si>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</si>
  <si>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</si>
  <si>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</si>
  <si>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</si>
  <si>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</si>
  <si>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</si>
  <si>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</si>
  <si>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</si>
  <si>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</si>
  <si>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</si>
  <si>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</si>
  <si>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</si>
  <si>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</si>
  <si>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</si>
  <si>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</si>
  <si>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</si>
  <si>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</si>
  <si>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</si>
  <si>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</si>
  <si>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</si>
  <si>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</si>
  <si>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</si>
  <si>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</si>
  <si>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</si>
  <si>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</si>
  <si>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</si>
  <si>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</si>
  <si>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</si>
  <si>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</si>
  <si>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</si>
  <si>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</si>
  <si>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</si>
  <si>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</si>
  <si>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</si>
  <si>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</si>
  <si>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</si>
  <si>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</si>
  <si>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</si>
  <si>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</si>
  <si>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</si>
  <si>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</si>
  <si>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</si>
  <si>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</si>
  <si>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</si>
  <si>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</si>
  <si>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</si>
  <si>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</si>
  <si>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</si>
  <si>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</si>
  <si>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</si>
  <si>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</si>
  <si>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</si>
  <si>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</si>
  <si>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</si>
  <si>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</si>
  <si>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</si>
  <si>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</si>
  <si>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</si>
  <si>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</si>
  <si>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</si>
  <si>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</si>
  <si>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</si>
  <si>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</si>
  <si>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</si>
  <si>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</si>
  <si>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</si>
  <si>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</si>
  <si>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</si>
  <si>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</si>
  <si>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</si>
  <si>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</si>
  <si>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</si>
  <si>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</si>
  <si>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</si>
  <si>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</si>
  <si>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</si>
  <si>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</si>
  <si>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</si>
  <si>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</si>
  <si>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</si>
  <si>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</si>
  <si>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</si>
  <si>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</si>
  <si>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</si>
  <si>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</si>
  <si>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</si>
  <si>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</si>
  <si>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</si>
  <si>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</si>
  <si>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</si>
  <si>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</si>
  <si>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</si>
  <si>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</si>
  <si>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</si>
  <si>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</si>
  <si>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</si>
  <si>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</si>
  <si>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</si>
  <si>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</si>
  <si>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</si>
  <si>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</si>
  <si>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</si>
  <si>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</si>
  <si>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</si>
  <si>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</si>
  <si>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</si>
  <si>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</si>
  <si>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</si>
  <si>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</si>
  <si>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</si>
  <si>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</si>
  <si>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</si>
  <si>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</si>
  <si>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</si>
  <si>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</si>
  <si>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</si>
  <si>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</si>
  <si>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</si>
  <si>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</si>
  <si>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</si>
  <si>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</si>
  <si>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</si>
  <si>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</si>
  <si>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</si>
  <si>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</si>
  <si>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</si>
  <si>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</si>
  <si>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</si>
  <si>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</si>
  <si>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</si>
  <si>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</si>
  <si>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</si>
  <si>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</si>
  <si>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</si>
  <si>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</si>
  <si>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</si>
  <si>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</si>
  <si>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</si>
  <si>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</si>
  <si>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</si>
  <si>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</si>
  <si>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</si>
  <si>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</si>
  <si>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</si>
  <si>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</si>
  <si>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</si>
  <si>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</si>
  <si>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</si>
  <si>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</si>
  <si>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</si>
  <si>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</si>
  <si>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</si>
  <si>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</si>
  <si>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</si>
  <si>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</si>
  <si>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</si>
  <si>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</si>
  <si>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</si>
  <si>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</si>
  <si>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</si>
  <si>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</si>
  <si>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</si>
  <si>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</si>
  <si>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</si>
  <si>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</si>
  <si>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</si>
  <si>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</si>
  <si>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</si>
  <si>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</si>
  <si>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</si>
  <si>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</si>
  <si>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</si>
  <si>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</si>
  <si>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</si>
  <si>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</si>
  <si>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</si>
  <si>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</si>
  <si>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</si>
  <si>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</si>
  <si>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</si>
  <si>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</si>
  <si>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</si>
  <si>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</si>
  <si>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</si>
  <si>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</si>
  <si>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</si>
  <si>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</si>
  <si>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</si>
  <si>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</si>
  <si>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</si>
  <si>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</si>
  <si>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</si>
  <si>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</si>
  <si>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</si>
  <si>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</si>
  <si>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</si>
  <si>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</si>
  <si>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</si>
  <si>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</si>
  <si>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</si>
  <si>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</si>
  <si>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</si>
  <si>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</si>
  <si>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</si>
  <si>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</si>
  <si>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</si>
  <si>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</si>
  <si>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</si>
  <si>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</si>
  <si>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</si>
  <si>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</si>
  <si>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</si>
  <si>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</si>
  <si>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</si>
  <si>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</si>
  <si>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</si>
  <si>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</si>
  <si>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</si>
  <si>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</si>
  <si>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</si>
  <si>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</si>
  <si>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</si>
  <si>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</si>
  <si>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</si>
  <si>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</si>
  <si>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</si>
  <si>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</si>
  <si>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</si>
  <si>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</si>
  <si>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</si>
  <si>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</si>
  <si>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</si>
  <si>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</si>
  <si>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</si>
  <si>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</si>
  <si>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</si>
  <si>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</si>
  <si>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</si>
  <si>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</si>
  <si>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</si>
  <si>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</si>
  <si>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</si>
  <si>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</si>
  <si>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</si>
  <si>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All Tech Electronics</t>
  </si>
  <si>
    <t xml:space="preserve">Franchised Distributor for the leading manufacturers of diode, transister, integrated circuit and memory products for the defense and aerospace marketplace. </t>
  </si>
  <si>
    <t>12 Skyline Drive Hathorne, NY 10232</t>
  </si>
  <si>
    <t>Corey Smith</t>
  </si>
  <si>
    <t>csmith@all-tech-electronics.com</t>
  </si>
  <si>
    <t>1-914-592-7726</t>
  </si>
  <si>
    <t>Quality Manager</t>
  </si>
  <si>
    <t>CMRT Filled out by All Tech External Providers</t>
  </si>
  <si>
    <t>SMELTER INFORMATION ON EXTERNAL PROVIDER CMRT'S</t>
  </si>
  <si>
    <t>PROVIDED BY EXTERNAL PROVIDER</t>
  </si>
  <si>
    <t>809850977</t>
  </si>
  <si>
    <t>DUNS</t>
  </si>
  <si>
    <t>CFSP compliant</t>
  </si>
  <si>
    <t>Not identified as conflict region, Recycle/Scrap</t>
  </si>
  <si>
    <t>Nobuyoshi Uetake</t>
  </si>
  <si>
    <t>nobuyoshi-uetake@allied-material.co.jp</t>
  </si>
  <si>
    <t xml:space="preserve">Some are recycled or scrap sourced but not all. 
</t>
  </si>
  <si>
    <t>Conflict Free Smelter</t>
  </si>
  <si>
    <t>Recycle / Scrap</t>
  </si>
  <si>
    <t>Recycled, Scrap</t>
  </si>
  <si>
    <t>6-36-2 Minamicho</t>
  </si>
  <si>
    <t>recycled</t>
  </si>
  <si>
    <t>Aida Chemical Industries Co. Ltd.</t>
  </si>
  <si>
    <t>6-15-13 Minami-cho</t>
  </si>
  <si>
    <t>Fuchu-city</t>
  </si>
  <si>
    <t>Toshiaki Dobashi</t>
  </si>
  <si>
    <t>tdobashi@aida-j.jp</t>
  </si>
  <si>
    <t>LBMA REGISTERED. In progress to become CFSP Compliant</t>
  </si>
  <si>
    <t>Not Disclosed.  Recycle / Scrap</t>
  </si>
  <si>
    <t>Not Disclosed.</t>
  </si>
  <si>
    <t xml:space="preserve">The LBMA has added a materials traceability element to their certification process which will cover the requirements of the EICC Conflict Minerals Audit Program but has not yet gone through the audit. </t>
  </si>
  <si>
    <t>Not Disclosed per RJC</t>
  </si>
  <si>
    <t>Kanzlerstrasse 17</t>
  </si>
  <si>
    <t>De-75175 Pforzheim</t>
  </si>
  <si>
    <t>Stefan Cravaack</t>
  </si>
  <si>
    <t>stefan.cravaack@eu.umicore.com</t>
  </si>
  <si>
    <t>None.  CFSP compliant.</t>
  </si>
  <si>
    <t>Not Disclosed per RJC.  Recycle / Scrap</t>
  </si>
  <si>
    <t>Not Disclosed</t>
  </si>
  <si>
    <t>LBMA REGISTERED</t>
  </si>
  <si>
    <t>Validated</t>
  </si>
  <si>
    <t>None Required - CFSI certifed conflict free</t>
  </si>
  <si>
    <t xml:space="preserve">Validated </t>
  </si>
  <si>
    <t>Not Disclosed per LBMA</t>
  </si>
  <si>
    <t>AngloGold Ashanti Córrego do Sítio Minerção</t>
  </si>
  <si>
    <t>Street Nurse José Caldeira, # 7 - Center</t>
  </si>
  <si>
    <t>Nova Lima - Minas Gerais</t>
  </si>
  <si>
    <t>Brazil</t>
  </si>
  <si>
    <t>AngloGold Ashanti</t>
  </si>
  <si>
    <t>comunicacao@anglogoldashanti.com.br</t>
  </si>
  <si>
    <t>Argor-Heraeus SA</t>
  </si>
  <si>
    <t>Via Moree 14
CH-6850 Mendrisio</t>
  </si>
  <si>
    <t>Simone Frigerio</t>
  </si>
  <si>
    <t>simone.frigerio@argor.com</t>
  </si>
  <si>
    <t>Via Moree 14 CH-6850 Mendrisio</t>
  </si>
  <si>
    <t>Mr. Frigerio Simmone</t>
  </si>
  <si>
    <t>simmone.frigerio@argor.com</t>
  </si>
  <si>
    <t>Asahi Pretec Corporation</t>
  </si>
  <si>
    <t>1-6-3 Murotani, Nishiku</t>
  </si>
  <si>
    <t>(+81)783-33-5600</t>
  </si>
  <si>
    <t>Inquiries on the website</t>
  </si>
  <si>
    <t>CFS validated</t>
  </si>
  <si>
    <t>CFS program Compliant Gold refiner</t>
  </si>
  <si>
    <t>1-6-3 Murotani Nishi-ku</t>
  </si>
  <si>
    <t>1-6-3 Murotani Nishi-ku Kobe Hyogo</t>
  </si>
  <si>
    <t>Nobuyuki Yamanaka</t>
  </si>
  <si>
    <t>n-yamanaka@asahipretec.com</t>
  </si>
  <si>
    <t>Not Disclosed. Recycle / Scrap</t>
  </si>
  <si>
    <t>L1, R/S</t>
  </si>
  <si>
    <t>Validated till June 20, 2014</t>
  </si>
  <si>
    <t>Asaka Riken Co Ltd</t>
  </si>
  <si>
    <t>47, Aza Maseguchi, Kanaya, Tamura-machi</t>
  </si>
  <si>
    <t>Koriyama-city</t>
  </si>
  <si>
    <t>Akihiko Hamao</t>
  </si>
  <si>
    <t>pahamo@asaka.co.jp</t>
  </si>
  <si>
    <t>In progress to become CFSP Compliant</t>
  </si>
  <si>
    <t>Istanbul Province</t>
  </si>
  <si>
    <t>Not disclosed per LBMA</t>
  </si>
  <si>
    <t>CENTRAL DISTRICT CEDAR STREET NO.7 YENİBOSNA</t>
  </si>
  <si>
    <t>Bahcelievler, Istanbul</t>
  </si>
  <si>
    <t>Turkey</t>
  </si>
  <si>
    <t>export@atasay.com</t>
  </si>
  <si>
    <t>LBMA REGISTERED.  Contact supplier/smelter to be active in CFSP</t>
  </si>
  <si>
    <t>Some recycle/recovery</t>
  </si>
  <si>
    <t>UNITED STATES</t>
  </si>
  <si>
    <t>CFSP Compliant</t>
  </si>
  <si>
    <t>Active Smelter</t>
  </si>
  <si>
    <t>Hamburg State</t>
  </si>
  <si>
    <t>Dr.Bernt Drouven</t>
  </si>
  <si>
    <t>info@aurubis.com</t>
  </si>
  <si>
    <t xml:space="preserve">Hovestrasse 50,  20539 Hamburg </t>
  </si>
  <si>
    <t>Germany</t>
  </si>
  <si>
    <t>Not disclosed per LBMA.</t>
  </si>
  <si>
    <t>Manila</t>
  </si>
  <si>
    <t>Malate</t>
  </si>
  <si>
    <t>Västerbotten</t>
  </si>
  <si>
    <t>PO Box44 SE-101 20 , Klarabergsviadukten 90</t>
  </si>
  <si>
    <t>Stockholm</t>
  </si>
  <si>
    <t>Sweden</t>
  </si>
  <si>
    <t>info@boliden.com</t>
  </si>
  <si>
    <t>Not disclosed, Recycle/Scrap</t>
  </si>
  <si>
    <t>Not disclosed</t>
  </si>
  <si>
    <t>CCR Refinery – Glencore Canada Corporation</t>
  </si>
  <si>
    <t/>
  </si>
  <si>
    <t>info@xstrata.com</t>
  </si>
  <si>
    <t>220 av Durocher</t>
  </si>
  <si>
    <t>Paul Healey</t>
  </si>
  <si>
    <t>info@xstrata.com / jpageau@xstratacopper.ca / phealey@xstratacopper.ca</t>
  </si>
  <si>
    <t>Various regions around the globe not including the DRC and its 9 adjacent countries</t>
  </si>
  <si>
    <t>Cendres + Métaux SA</t>
  </si>
  <si>
    <t xml:space="preserve">Rue de Boujean 122, CH-2501 </t>
  </si>
  <si>
    <t>Biel/Bienne</t>
  </si>
  <si>
    <t>Switzerland</t>
  </si>
  <si>
    <t>info@cmsa.ch</t>
  </si>
  <si>
    <t>Not disclosed.</t>
  </si>
  <si>
    <t>Cendres &amp; Métaux SA</t>
  </si>
  <si>
    <t>Not identified as conflict region</t>
  </si>
  <si>
    <t>Tuscany</t>
  </si>
  <si>
    <t>Via dei Laghi 31/33 </t>
  </si>
  <si>
    <t>Badia Al Pino</t>
  </si>
  <si>
    <t>Italy</t>
  </si>
  <si>
    <t>Chongyi Zhangyuan Tungsten Co Ltd</t>
  </si>
  <si>
    <t>Ganzhou City</t>
  </si>
  <si>
    <t>Chongyi County</t>
  </si>
  <si>
    <t>Chongyi</t>
  </si>
  <si>
    <t>Mr. Weng Xiang Cai</t>
  </si>
  <si>
    <t>export@zy-tungsten.com</t>
  </si>
  <si>
    <t>Domestic mine. Not recycle.</t>
  </si>
  <si>
    <t>China</t>
  </si>
  <si>
    <t>CFS Compliant Tungsten smelter</t>
  </si>
  <si>
    <t>Taoxikeng Tungsten Industry Mine</t>
  </si>
  <si>
    <t>CFSI in communication</t>
  </si>
  <si>
    <t>JAPAN - Recycle / Scrap</t>
  </si>
  <si>
    <t>2-12-16 Keihinjima</t>
  </si>
  <si>
    <t>Ota-ku</t>
  </si>
  <si>
    <t>Jun Umeki</t>
  </si>
  <si>
    <t>Work with supplier to become EICC compliant or Remove from supply chain</t>
  </si>
  <si>
    <t>Not disclosed, Recycle / Scrap</t>
  </si>
  <si>
    <t>CFSI is in communication with this smelter.</t>
  </si>
  <si>
    <t>CNMC (Guangxi) PGMA Co. Ltd.</t>
  </si>
  <si>
    <t>11th Central guizhong road Liuzhong Guangxi</t>
  </si>
  <si>
    <t>Liuzhou China Tin</t>
  </si>
  <si>
    <t>Mr  Zhao</t>
  </si>
  <si>
    <t>273848135@qq.com</t>
  </si>
  <si>
    <t>Remove from Supply Chain</t>
  </si>
  <si>
    <t>Will not comply with CFSP.</t>
  </si>
  <si>
    <t xml:space="preserve">Various countries, DRC and adjoining countries, countries known to export/smuggle out of the region, Recycle/Scrap, </t>
  </si>
  <si>
    <t>Sources from the DRC region, but is CFSP Compliant</t>
  </si>
  <si>
    <t>4100 Sixth Ave</t>
  </si>
  <si>
    <t>Steef Nuijens</t>
  </si>
  <si>
    <t>snuijens@alent.com</t>
  </si>
  <si>
    <t>Recycled</t>
  </si>
  <si>
    <t>109 Corporate Boulevard</t>
  </si>
  <si>
    <t>Richard J. Ertmann</t>
  </si>
  <si>
    <t>alpha.alent.com</t>
  </si>
  <si>
    <t>See Alpha's declaration</t>
  </si>
  <si>
    <t>N.A. (CFS apporved Smelter)</t>
  </si>
  <si>
    <t>4100 6th Avenue</t>
  </si>
  <si>
    <t>gruehl@cooksonelectronics.com</t>
  </si>
  <si>
    <t>Not disclosed. Recycle / Scrap</t>
  </si>
  <si>
    <t>Rondonia</t>
  </si>
  <si>
    <t>Mina Good Future - C-Line 75 Km - 42 - District of Bom Futuro - Ariquemes - Rondônia - Brazil.</t>
  </si>
  <si>
    <t xml:space="preserve">http://www.coopersanta.com.br </t>
  </si>
  <si>
    <t>coopermetalro@coopermetalro.com.br</t>
  </si>
  <si>
    <t xml:space="preserve">Bom Futuro </t>
  </si>
  <si>
    <t>PT JusTindo</t>
  </si>
  <si>
    <t>Bangka</t>
  </si>
  <si>
    <t>Jl. Halmahera Dusun Sigambir, Desa Air Ruai,Kecamatan Pemali, Kabupaten Bangka, Kepulauan Bangka Belitung</t>
  </si>
  <si>
    <t>customer care</t>
  </si>
  <si>
    <t>info@akstin.com</t>
  </si>
  <si>
    <t xml:space="preserve">PT Aries Kencana Sejahtera </t>
  </si>
  <si>
    <t>In progress to become CFSP compliant</t>
  </si>
  <si>
    <t>JL. TPI</t>
  </si>
  <si>
    <t>Ketapang</t>
  </si>
  <si>
    <t>Mr Irving</t>
  </si>
  <si>
    <t>United Smelting &lt;utdsmelt@yahoo.com&gt;</t>
  </si>
  <si>
    <t>Pangkal Pinang, Bangka Island Indonesia</t>
  </si>
  <si>
    <t>Indonesia</t>
  </si>
  <si>
    <t>CV United Conflict Metals Policy http://www.conflictfreesourcing.org/media/docs/ConflictMineralsPolicy-CVUnitedSmelting.pdf</t>
  </si>
  <si>
    <t>Jl Parit Lalang No 2</t>
  </si>
  <si>
    <t>Mr. Johanes Irving Tedy</t>
  </si>
  <si>
    <t>utdsmelt@yahoo.com</t>
  </si>
  <si>
    <t>Jalan Parit Lalang No.2</t>
  </si>
  <si>
    <t>L1, L3, R/S</t>
  </si>
  <si>
    <t>ACTIVE IN CFSP</t>
  </si>
  <si>
    <t>DO SUNG CORPORATION</t>
  </si>
  <si>
    <t>#109gil, gungiro, Seoku</t>
  </si>
  <si>
    <t>INCHON</t>
  </si>
  <si>
    <t>Gyeonggi-Do</t>
  </si>
  <si>
    <t xml:space="preserve">gold0074@nate.com, do2845@chol.com </t>
  </si>
  <si>
    <t>Contact supplier/smelter to be active in CFSP</t>
  </si>
  <si>
    <t>Korea</t>
  </si>
  <si>
    <t>Validated. Re-audit in progress.</t>
  </si>
  <si>
    <t>60-1 Otarube Kosakakouzan</t>
  </si>
  <si>
    <t>Huckleberry</t>
  </si>
  <si>
    <t>Canada, recycled</t>
  </si>
  <si>
    <t>60-1 Otarube Kosakakouzan  Kosakama-machi</t>
  </si>
  <si>
    <t>Kazuno-gun</t>
  </si>
  <si>
    <t>metalmine@dowa.co.jp</t>
  </si>
  <si>
    <t>JAPAN/ Australia/ CANADA (L1)</t>
  </si>
  <si>
    <t xml:space="preserve">Various countries,  DRC adjoining countries, Recycle/Scrap </t>
  </si>
  <si>
    <t>Sihui Ave</t>
  </si>
  <si>
    <t>South Sihui City</t>
  </si>
  <si>
    <t>Guangdon Province</t>
  </si>
  <si>
    <t xml:space="preserve">L1,  L3, R/S </t>
  </si>
  <si>
    <t>1781-3 Nide</t>
  </si>
  <si>
    <t>http://www.dowa-eco.co.jp/en/inquiry/index.php</t>
  </si>
  <si>
    <t>R/S</t>
  </si>
  <si>
    <t>BOLIVIA</t>
  </si>
  <si>
    <t>KM 7 CARRETERA A POTOSI</t>
  </si>
  <si>
    <t>Cercado</t>
  </si>
  <si>
    <t>Ramiro Villavicencio Nino de Guzman or Ms Miriam Veliz</t>
  </si>
  <si>
    <t>ravinigu@hotmail.com, miriam.veliz@vinto.gob.bo; marcelo.cespedes@vinto.gob.bo</t>
  </si>
  <si>
    <t>Bolivia  State owned &amp; Private Mines</t>
  </si>
  <si>
    <t>Bolivia</t>
  </si>
  <si>
    <t xml:space="preserve">http://www.vinto.gob.bo/ </t>
  </si>
  <si>
    <t>Km 7 Carretera Vinto Oruro, Bolivia</t>
  </si>
  <si>
    <t xml:space="preserve">Mr. Garcia Fernandez </t>
  </si>
  <si>
    <t>ruth.garcia@vinto.gob.bo</t>
  </si>
  <si>
    <t>Km 7 Carretera Vinto</t>
  </si>
  <si>
    <t>Potosi</t>
  </si>
  <si>
    <t>info@vinti0.gob.bo
ruth.garcia@vinto.gob.bo</t>
  </si>
  <si>
    <t>Huanuni Tin Mine - Oruro Bolivia</t>
  </si>
  <si>
    <t>1851 Blount Road</t>
  </si>
  <si>
    <t>David Gussack</t>
  </si>
  <si>
    <t>david@exotech.com</t>
  </si>
  <si>
    <t xml:space="preserve">Various countries, DRC and adjoining countries, Recycle/Scrap, </t>
  </si>
  <si>
    <t>Yaxi Industrial</t>
  </si>
  <si>
    <t>Sales</t>
  </si>
  <si>
    <t>sales@fxelectro.com</t>
  </si>
  <si>
    <t>L1, L3, DRC, R/S</t>
  </si>
  <si>
    <t>ul. Strefowa 13, 39-442 Chmielów</t>
  </si>
  <si>
    <t>Subcarpathian Voivodeship</t>
  </si>
  <si>
    <t>Pawel Kupiec</t>
  </si>
  <si>
    <t>p.kupiec@fenixmetal.com</t>
  </si>
  <si>
    <t>Recyled, Scrap</t>
  </si>
  <si>
    <t>ul. Zakładowa 50, 39-400</t>
  </si>
  <si>
    <t>Tarnobrzeg</t>
  </si>
  <si>
    <t>Colin Hibbs</t>
  </si>
  <si>
    <t>c.hibbs@fenixmetals.com,</t>
  </si>
  <si>
    <t>131 Baita Road</t>
  </si>
  <si>
    <t>Geiju</t>
  </si>
  <si>
    <t>Sales - Operations</t>
  </si>
  <si>
    <t>http://mail.yhtin.cn/</t>
  </si>
  <si>
    <t>Gejiu &amp; Yunnan China</t>
  </si>
  <si>
    <t>http://www.conflictfreesourcing.org/media/docs/GeijuNonFerrousMetalProcessingCoLtd_conflictmineralspolicy.pdf</t>
  </si>
  <si>
    <t>Jijie Town, Gejiu, Honghezizhizhou, Yunnan, China</t>
  </si>
  <si>
    <t>Miss zhu</t>
  </si>
  <si>
    <t>312787723@qq.com</t>
  </si>
  <si>
    <t>Gejiu Non-Ferrous Metal Processing Co. Ltd.</t>
  </si>
  <si>
    <t>Wu Yin</t>
  </si>
  <si>
    <t>wuytt@yahoo.com.cn</t>
  </si>
  <si>
    <t>L1</t>
  </si>
  <si>
    <t>Not identified as conflict region, Recycle/Scrap, Canada, Peru, Spain, Portugal &amp; Boliva</t>
  </si>
  <si>
    <t>Dennigstraße 16</t>
  </si>
  <si>
    <t>75179 Pforzheim</t>
  </si>
  <si>
    <t>Mr. Jürgen Schäfer / Sascha Rühl</t>
  </si>
  <si>
    <t>juergen.schaefer@heimerle-meule.com / sascha.ruehl@heimerle-meule.com</t>
  </si>
  <si>
    <t>hlh@heraeus.com</t>
  </si>
  <si>
    <t>Heraeus Ltd Hong Kong</t>
  </si>
  <si>
    <t>Heraeus Technology Centre, 31 On Chuen Street, On Lok Tsuen</t>
  </si>
  <si>
    <t>Mr. Jochen Schlessmann</t>
  </si>
  <si>
    <t>jochen.schlessman@heraeus.com</t>
  </si>
  <si>
    <t>ompliance audit, cross recognition by EICC + RJC</t>
  </si>
  <si>
    <t>Various mines + recycled + scrap</t>
  </si>
  <si>
    <t>Various mines from Philippines, Thailand, Laos + recycled + scrap</t>
  </si>
  <si>
    <t>CONFLICT-FREE GOLD REFINER!!!</t>
  </si>
  <si>
    <t>30 On Chuen Street</t>
  </si>
  <si>
    <t>On Lok Tsuen</t>
  </si>
  <si>
    <t xml:space="preserve"> Fanling, N.T.</t>
  </si>
  <si>
    <t>Lung Chak Yeung</t>
  </si>
  <si>
    <t>chakyeung.lung@heraeus.com</t>
  </si>
  <si>
    <t>Hesse</t>
  </si>
  <si>
    <t xml:space="preserve">Heraeus Hanau,Heraeus Materials Technology GMBH&amp;CO.KG,W.C. </t>
  </si>
  <si>
    <t>Heraeus GmbH, GERMANY</t>
  </si>
  <si>
    <t xml:space="preserve">Heareusstrasse, 12-14 </t>
  </si>
  <si>
    <t xml:space="preserve">Hanau </t>
  </si>
  <si>
    <t>Mr. Zumpfe Alexander</t>
  </si>
  <si>
    <t>alexander.zumpfe@heraeus.com</t>
  </si>
  <si>
    <t>Heraeusstrasse 12-14</t>
  </si>
  <si>
    <t>Thomas Trin</t>
  </si>
  <si>
    <t>thomas.trin@heraeus.com</t>
  </si>
  <si>
    <t>65 Euclid Avenue</t>
  </si>
  <si>
    <t>John Carroll</t>
  </si>
  <si>
    <t>john.carroll@heraeus.com</t>
  </si>
  <si>
    <t>355 Sills Road</t>
  </si>
  <si>
    <t>Yaphank, NY 11980</t>
  </si>
  <si>
    <t>(631) 775-8750</t>
  </si>
  <si>
    <t>mailto:info@hi-tempmetals.com</t>
  </si>
  <si>
    <t>148 xiaoxia road,xintang town,hengdong county,hunan,p.r.c.</t>
  </si>
  <si>
    <t>Xintang</t>
  </si>
  <si>
    <t>Mr.Shan Wenzhi</t>
  </si>
  <si>
    <t>TEL : 0086-734-5388153　　　　Email : ccxyswz@sina.com</t>
  </si>
  <si>
    <t>In coordination with cl_joanne_shen@umc.com</t>
  </si>
  <si>
    <t>①Jiangxi　Minmetals　non-ferrous　Pioneer　Metals　Corporation　　　　　　　　　　　　　　　　　　②Hunan　Chunchang　Nonferrous　Metals　Co.,Ltd</t>
  </si>
  <si>
    <t>CFSI Compliant Smelter</t>
  </si>
  <si>
    <t>Hwasung CJ Co., Ltd.</t>
  </si>
  <si>
    <t>Hwasung CJ Co. Ltd</t>
  </si>
  <si>
    <t>#631-2, Seonggk-dong, Danwon-ku</t>
  </si>
  <si>
    <t xml:space="preserve">Ansan </t>
  </si>
  <si>
    <t>B.H.CHOI</t>
  </si>
  <si>
    <t>eun85710@nate.com, hsvalve@hsvalve.com</t>
  </si>
  <si>
    <t>Some recycle</t>
  </si>
  <si>
    <t>Inner Mongolia Qiankun Gold and Silver Refinery Share Company Limited</t>
  </si>
  <si>
    <t>Inner Mongolia</t>
  </si>
  <si>
    <t>LBMA CERTIFIED</t>
  </si>
  <si>
    <t>2-12-30 Aoyanagi</t>
  </si>
  <si>
    <t>(+81)3-3252-3131</t>
  </si>
  <si>
    <t>2-12-30 Aoyagi</t>
  </si>
  <si>
    <t>Koji Uwatoko</t>
  </si>
  <si>
    <t>k-uwatoko@ifk.co.jp</t>
  </si>
  <si>
    <t>Not disclosed per LBMA, Recycle / Scrap</t>
  </si>
  <si>
    <t>Jiangxi Copper Company Limited</t>
  </si>
  <si>
    <t>CID000864</t>
  </si>
  <si>
    <t>Jiangxi Nankang Luo industrial zone</t>
  </si>
  <si>
    <t>Nankang</t>
  </si>
  <si>
    <t>Ganzhou Non-ferrous Metals Smelting Co., Ltd.</t>
  </si>
  <si>
    <t>CID000868</t>
  </si>
  <si>
    <t>Maxiafang</t>
  </si>
  <si>
    <t>Mr. Chang Yu Zhoug</t>
  </si>
  <si>
    <t>dept1@cniecjx.com</t>
  </si>
  <si>
    <t xml:space="preserve">Maxiafang </t>
  </si>
  <si>
    <t>Jiangxi Dajichan Tungsten Industry Ltd</t>
  </si>
  <si>
    <t>DRC adjoining countries</t>
  </si>
  <si>
    <t>Room 1101,Oriental Junotower,Changhong Road 198#</t>
  </si>
  <si>
    <t>Jiujiang City</t>
  </si>
  <si>
    <t>Jiangxi province</t>
  </si>
  <si>
    <t>Not disclosed, recycle / scrap</t>
  </si>
  <si>
    <t>L3</t>
  </si>
  <si>
    <t>Various countries, DRC adjoining countries, countries known to export/smuggle out of the region, Recycle/Scrap</t>
  </si>
  <si>
    <t>332014  P.O. Box 19</t>
  </si>
  <si>
    <t>L1, L2 ,L3, DRC, R/S</t>
  </si>
  <si>
    <t>Johnson Matthey Inc</t>
  </si>
  <si>
    <t>4601 West 2100 South</t>
  </si>
  <si>
    <t>Utah 84120</t>
  </si>
  <si>
    <t>Jerry Gill</t>
  </si>
  <si>
    <t>Gilljt@jmusa.com</t>
  </si>
  <si>
    <t>Asahi Refining Canada Limited</t>
  </si>
  <si>
    <t>Johnson Matthey Ltd</t>
  </si>
  <si>
    <t>130 Glidden Road</t>
  </si>
  <si>
    <t>Dave Murray</t>
  </si>
  <si>
    <t>murraydj@matthey.com / sustainability@matthey.com</t>
  </si>
  <si>
    <t>Ray Gaudet</t>
  </si>
  <si>
    <t xml:space="preserve">gaudetrg@matthey.com </t>
  </si>
  <si>
    <t xml:space="preserve">131 Lenin Street, </t>
  </si>
  <si>
    <t>Verhnyaya, Pyshma</t>
  </si>
  <si>
    <t xml:space="preserve"> Sverdlovsk region, 624096</t>
  </si>
  <si>
    <t>sedavnih@enfmpp.ru or ocm@mail.ur.ru</t>
  </si>
  <si>
    <t>Not disclosed, recycle / reclaim</t>
  </si>
  <si>
    <t>1 Lenin Stree</t>
  </si>
  <si>
    <t>Verhnjaja Pyshma</t>
  </si>
  <si>
    <t>Sverdlovsk region</t>
  </si>
  <si>
    <t>A.Batuev@elem.ru</t>
  </si>
  <si>
    <t xml:space="preserve">Nevianskiy mine </t>
  </si>
  <si>
    <t>Urals, Russia</t>
  </si>
  <si>
    <t>JSC Uralectromed</t>
  </si>
  <si>
    <t xml:space="preserve">3-3382 </t>
  </si>
  <si>
    <t>(+81)3-5299-7000</t>
  </si>
  <si>
    <t>3382-3 Saganoseki</t>
  </si>
  <si>
    <t>Cadia</t>
  </si>
  <si>
    <t>Australia, recycled</t>
  </si>
  <si>
    <t>3-3382 Saganoseki</t>
  </si>
  <si>
    <t>Ooita-city</t>
  </si>
  <si>
    <t>Ooita-Pref.</t>
  </si>
  <si>
    <t>Ryosuke Tawara</t>
  </si>
  <si>
    <t>r_tawara@ppcu.co.jp</t>
  </si>
  <si>
    <t>Saganoseki</t>
  </si>
  <si>
    <t>Kazzinc Ltd</t>
  </si>
  <si>
    <t>1, Promyshlennaya Street</t>
  </si>
  <si>
    <t>Kazakhstan</t>
  </si>
  <si>
    <t>Not disclosed per RJC</t>
  </si>
  <si>
    <t>12800 South State Hwy. 111</t>
  </si>
  <si>
    <t>Michael Kleczka</t>
  </si>
  <si>
    <t>michael.kleczka@riotinto.com</t>
  </si>
  <si>
    <t xml:space="preserve">12800 S. Bacchus Hwy (U-111) </t>
  </si>
  <si>
    <t>Vania Grandi</t>
  </si>
  <si>
    <t>vania.grandi@riotinto.com</t>
  </si>
  <si>
    <t>Re-audit in progress</t>
  </si>
  <si>
    <t>337-26 Kashiwabara</t>
  </si>
  <si>
    <t>Kojima Chemicals Co., Ltd</t>
  </si>
  <si>
    <t>Yuusuke Naka</t>
  </si>
  <si>
    <t>y.naka@kojima-c.co.jp</t>
  </si>
  <si>
    <t>Korea Metal Co., Ltd.</t>
  </si>
  <si>
    <t>Korea Metal Co. Ltd</t>
  </si>
  <si>
    <t>CID000988</t>
  </si>
  <si>
    <t>#409-5, GOJANDONG, NAMDONGKU ,INCHON, KOREA</t>
  </si>
  <si>
    <t>Ansan</t>
  </si>
  <si>
    <t>D.H.Kwak</t>
  </si>
  <si>
    <t>kwak3249@yahoo.co.kr; kwak3249@naver.com</t>
  </si>
  <si>
    <t>Not disclosed, recycle/ scrap</t>
  </si>
  <si>
    <t>L' azurde Company For Jewelry</t>
  </si>
  <si>
    <t>243 Shuina Road</t>
  </si>
  <si>
    <t>Liuzhou</t>
  </si>
  <si>
    <t>Ulsan</t>
  </si>
  <si>
    <t>70,Daejung-ri</t>
  </si>
  <si>
    <t>Onsan-eup, Ulju-gun</t>
  </si>
  <si>
    <t>JinWon,Jung</t>
  </si>
  <si>
    <t>gogilra11@lsnikko.com</t>
  </si>
  <si>
    <t>Penang</t>
  </si>
  <si>
    <t>Malaysia Smelting Corporation (MSC) is a listed Conflict-Free Tin Smelter. The MSC Policy states:  "Currently between 15-20% of the tin produced is sourced from predominantly artisanal miners in Central Africa. The majority of the smelter intake from Central Africa is currently from Rwanda and from the southern Katanga Province of the DRC that is not within the recognised conflict areas of Eastern DRC."</t>
  </si>
  <si>
    <t>Validated-Re-audit in progress. Smelter sources include artisan mines in the Conflict Region.</t>
  </si>
  <si>
    <t>Validated-Re-audit in progress</t>
  </si>
  <si>
    <t>CSFI</t>
  </si>
  <si>
    <t xml:space="preserve">Some are recycled, scrap, cover countries or DRC sourced but not all. 
</t>
  </si>
  <si>
    <t xml:space="preserve">27, Jalan Pantai, 12000 Butterworth. P. 0. Box 2, 12700 </t>
  </si>
  <si>
    <t>Mr. Chua Cheong Yong</t>
  </si>
  <si>
    <t>msc@msmelt.com</t>
  </si>
  <si>
    <t>27, Jalan Pantai</t>
  </si>
  <si>
    <t>Mr.Chua Cheong Yong</t>
  </si>
  <si>
    <t>Chua.cy@msmelt.com</t>
  </si>
  <si>
    <t>L1, L2, L3, DRC, R/S</t>
  </si>
  <si>
    <t>27, Jalan Pantai 12000</t>
  </si>
  <si>
    <t>Raveentiran Krishnan</t>
  </si>
  <si>
    <t>Malaysia-Mine</t>
  </si>
  <si>
    <t>Malaysia</t>
  </si>
  <si>
    <t xml:space="preserve">CID001105
</t>
  </si>
  <si>
    <t>2978 Main St.</t>
  </si>
  <si>
    <t>Patrick S. Carpenter</t>
  </si>
  <si>
    <t>216-486-4200</t>
  </si>
  <si>
    <t>See Materion's declaration</t>
  </si>
  <si>
    <t>Michael O'Neill</t>
  </si>
  <si>
    <t xml:space="preserve"> Michael.ONeill@materion.com</t>
  </si>
  <si>
    <t>Some Recycled and Scrap</t>
  </si>
  <si>
    <t>189-1 Matsubara, Sayamagahara</t>
  </si>
  <si>
    <t>(+81)4-2934-5357</t>
  </si>
  <si>
    <t>conflict-free@matsuda-sangyo.co.jp</t>
  </si>
  <si>
    <t>189-1</t>
  </si>
  <si>
    <t>Isao Yazawa</t>
  </si>
  <si>
    <t>yazawa-i@matsuda-sangyo.co.jp</t>
  </si>
  <si>
    <t>189-1 Matsubara Sayamagahara</t>
  </si>
  <si>
    <t>Mr.Yasuda</t>
  </si>
  <si>
    <t>yasuda-y@matsuda-sangyo.co.jp/conflict-free@matsuda-sangyo.co.jp</t>
  </si>
  <si>
    <t>Metalor Technologies (Hong Kong) Ltd</t>
  </si>
  <si>
    <t>10 Metropolis Drive, Hung Hom</t>
  </si>
  <si>
    <t>YF Tsoi / Frank Hsiao</t>
  </si>
  <si>
    <t>Yeuk_Fung_Tsoi@metalor.com / frank.hsiao@metalor.com</t>
  </si>
  <si>
    <t>Metalor Technologies (Singapore) Pte. Ltd.</t>
  </si>
  <si>
    <t>67, Techpark Crescent, 638074, Singapore</t>
  </si>
  <si>
    <t>Ngiaw Kiew Kong</t>
  </si>
  <si>
    <t>kk.ngiaw@metalor.com</t>
  </si>
  <si>
    <t>Metalor Technologies SA</t>
  </si>
  <si>
    <t>Avenue du Vignoble, CH-2009</t>
  </si>
  <si>
    <t>Nicolas Burgi</t>
  </si>
  <si>
    <t>Nicolas.Burgi@metalor.com / Gilles Roberts@metalor.com</t>
  </si>
  <si>
    <t>255 John Dietsch Drive</t>
  </si>
  <si>
    <t>Attleboro Falls</t>
  </si>
  <si>
    <t>Larry Drummond</t>
  </si>
  <si>
    <t>larrydrummond@metalor.com</t>
  </si>
  <si>
    <t>255 John L. Dietsch Blvd.</t>
  </si>
  <si>
    <t>Attleborro Falls</t>
  </si>
  <si>
    <t>USA</t>
  </si>
  <si>
    <t>255 John L. Dietsch Blvd</t>
  </si>
  <si>
    <t>larry.drummond@metalor.com</t>
  </si>
  <si>
    <t>METALÚRGICA MET-MEX PEÑOLES, S.A. DE C.V</t>
  </si>
  <si>
    <t xml:space="preserve">METALÚRGICA MET-MEX PEÑOLES, S.A. DE C.V </t>
  </si>
  <si>
    <t>Met-Mex Peñoles, S.A.</t>
  </si>
  <si>
    <t>TORREON</t>
  </si>
  <si>
    <t>COAHUILA</t>
  </si>
  <si>
    <t>LIC. ANGELES GARZA ARELLANO</t>
  </si>
  <si>
    <t>Various countries, countries known to export/smuggle out of the region, Recycle/Scrap</t>
  </si>
  <si>
    <t>Metallurgical Products India (Pvt.) Ltd.</t>
  </si>
  <si>
    <t>Estrada Romeiros 21500 km 49</t>
  </si>
  <si>
    <t>Mr. Carlos Alberto Kaiser</t>
  </si>
  <si>
    <t>ckaiser@mtaboca.com.br</t>
  </si>
  <si>
    <t>Minercoa Tabboca</t>
  </si>
  <si>
    <t xml:space="preserve">Sao Paulo Brazil </t>
  </si>
  <si>
    <t>http://www.mtaboca.com.br/port/aempresa-valores.html</t>
  </si>
  <si>
    <t xml:space="preserve">EST ESTRADA DOS ROMEIROS KM 49, s/n - Guarapiranga </t>
  </si>
  <si>
    <t>Luciana Miranda</t>
  </si>
  <si>
    <t xml:space="preserve">lpagnoncelli@mtaboca.com.br </t>
  </si>
  <si>
    <t>Araras</t>
  </si>
  <si>
    <t>Sao Paolo</t>
  </si>
  <si>
    <t xml:space="preserve">L1, Sao Paulo Brazil </t>
  </si>
  <si>
    <t xml:space="preserve">Panamericana High Way, Km 238.5 , Pisco </t>
  </si>
  <si>
    <t>Mr. José Oré Rivera</t>
  </si>
  <si>
    <t>jose.ore@minsur.com</t>
  </si>
  <si>
    <t>San Rafael, Puno - Peru</t>
  </si>
  <si>
    <t>Puno - Peru</t>
  </si>
  <si>
    <t>http://www.minsur.com/siteAssets/pdf/home/EICC.pdf</t>
  </si>
  <si>
    <t>Lima 100</t>
  </si>
  <si>
    <t>Las Begonias 441 Of. 338
Lima 27, Peru
Casilla 1309</t>
  </si>
  <si>
    <t>Laila Zollinger</t>
  </si>
  <si>
    <t>lailazt@globalnet.co.uk</t>
  </si>
  <si>
    <t>Av. San Martin 1371</t>
  </si>
  <si>
    <t>Ms. Rosa Reategui</t>
  </si>
  <si>
    <t>rosa.reategui@minsur.com</t>
  </si>
  <si>
    <t>AV. San Martin 1371</t>
  </si>
  <si>
    <t>Pisco</t>
  </si>
  <si>
    <t>Peru</t>
  </si>
  <si>
    <t>Bernard Silverstein</t>
  </si>
  <si>
    <t>bsilverstein@acmtin.com</t>
  </si>
  <si>
    <t>Minsur-Mine</t>
  </si>
  <si>
    <t>4049-1 Naoshima</t>
  </si>
  <si>
    <t>(+81)3-5252-5200</t>
  </si>
  <si>
    <t>4049-1 Naoshima-cho</t>
  </si>
  <si>
    <t>Kudani Haruo</t>
  </si>
  <si>
    <t>Kudani@mmc.co.jp</t>
  </si>
  <si>
    <t>Ikuno-cyo   Kuchiganaya</t>
  </si>
  <si>
    <t>Mamoru Minami</t>
  </si>
  <si>
    <t>mminami@mmc.co.jp</t>
  </si>
  <si>
    <t>Ms. Yuki Tsutsui</t>
  </si>
  <si>
    <t>ytsutsui@mmc.co.jp</t>
  </si>
  <si>
    <t>Asago-shi</t>
  </si>
  <si>
    <t>Hyogo Prefecture</t>
  </si>
  <si>
    <t>Recycled / Scrap</t>
  </si>
  <si>
    <t>Ikunochokuchiganaya985</t>
  </si>
  <si>
    <t>Oaza-tosen 2081</t>
  </si>
  <si>
    <t>Omuta-shi</t>
  </si>
  <si>
    <t>TAKUYA SHIN</t>
  </si>
  <si>
    <t>t-shin@mitsui-kinzoku.co.jp</t>
  </si>
  <si>
    <t>Wodgina / Cadia Hill / Scrap</t>
  </si>
  <si>
    <t>1-5-1 Shiomachi</t>
  </si>
  <si>
    <t>(+81)3-5437-8000</t>
  </si>
  <si>
    <t>1-5-1 Shio-Machi</t>
  </si>
  <si>
    <t>Cadia Hill</t>
  </si>
  <si>
    <t>6-1-1 Hibi Tamano Okayama</t>
  </si>
  <si>
    <t xml:space="preserve">Kuyumcukent, Basın Ekspres Yolu 29 Ekim Cad. No. 1 Atölye Blok Zemin Kat 1.Sokak No. 8 </t>
  </si>
  <si>
    <t>Bahcelievler,</t>
  </si>
  <si>
    <t>info@nadirmetal.com.tr</t>
  </si>
  <si>
    <t>Validated  till September 18, 2014. Moving to LBMA</t>
  </si>
  <si>
    <t>19-2, Hayama</t>
  </si>
  <si>
    <t>(+81)3-5688-8611</t>
  </si>
  <si>
    <t>19-2 Hayama</t>
  </si>
  <si>
    <t>Nihon Material Co. LTD</t>
  </si>
  <si>
    <t>Yasuyuki Yonenaga;
Mr. Nobutake Morita</t>
  </si>
  <si>
    <t>yonenaga@material.co.jp;
n.morita@material.co.jp</t>
  </si>
  <si>
    <t>Validated  till September 18, 2014</t>
  </si>
  <si>
    <t>NO.105 YOUSE ROAD</t>
  </si>
  <si>
    <t>Mr. Chen Wu</t>
  </si>
  <si>
    <t>chenw_nniec@otic.com.cn</t>
  </si>
  <si>
    <t>Mibra/ Kenticha/Nanping/Yichun, Scrap</t>
  </si>
  <si>
    <t>L1, L2, L3, R/S</t>
  </si>
  <si>
    <t>789/101 Nongkho-Laemchabang Tumbol Nongkham Amphoe Siracha Chonburi 20110</t>
  </si>
  <si>
    <t>sales@omthai.co.th</t>
  </si>
  <si>
    <t>16064 Beaver Pike</t>
  </si>
  <si>
    <t>Conor A. Dullaghan</t>
  </si>
  <si>
    <t>custsvc@opmmetals.com</t>
  </si>
  <si>
    <t>See OPM's declaration</t>
  </si>
  <si>
    <t xml:space="preserve">Ohio </t>
  </si>
  <si>
    <t>Matt Eden</t>
  </si>
  <si>
    <t>meden@opm-llc.com</t>
  </si>
  <si>
    <t>Bill Doyle</t>
  </si>
  <si>
    <t>Bdoyle@opmmetals.com</t>
  </si>
  <si>
    <t>CID001323</t>
  </si>
  <si>
    <t>Ohura Precious Metal Industry Co., Ltd</t>
  </si>
  <si>
    <t>285 Nishinokyomachi</t>
  </si>
  <si>
    <t>Yamamoto</t>
  </si>
  <si>
    <t>oura@skyblue.ocn.ne.jp</t>
  </si>
  <si>
    <t>Krasnoyarsk Krai</t>
  </si>
  <si>
    <t>OJSC “The Gulidov Krasnoyarsk Non-Ferrous Metals Plant” (OJSC Krastvetmet)</t>
  </si>
  <si>
    <t>1, Transportny Proezd</t>
  </si>
  <si>
    <t>Krasnoyarsk,  660027</t>
  </si>
  <si>
    <t>Russia</t>
  </si>
  <si>
    <t>info@krastsvetmet.com; ves@knfmp.ru; shulgin@knfmp.ru, ves@krastsvetmet.ru</t>
  </si>
  <si>
    <t xml:space="preserve">Not disclosed. </t>
  </si>
  <si>
    <t>OJSC Kolyma Refinery</t>
  </si>
  <si>
    <t>CID001328</t>
  </si>
  <si>
    <t>AVENIDA CASANELLO S/N, ZONA FRANCA COLONIA</t>
  </si>
  <si>
    <t>Mariano Pero</t>
  </si>
  <si>
    <t>mpero@boliviantin.com</t>
  </si>
  <si>
    <t>http://www.omsabo.com/en/corporateg.html</t>
  </si>
  <si>
    <t>Calle Rene Moreno No.2-d, San Miguel, La Paz, La Paz, Bolivia</t>
  </si>
  <si>
    <t>Mr.Mariano Pero Taborga</t>
  </si>
  <si>
    <t>mpero@omsabo.com</t>
  </si>
  <si>
    <t>Higway to Cochabamba, Km 3,5 , Industrial Zone</t>
  </si>
  <si>
    <t>PAMP SA</t>
  </si>
  <si>
    <t>Via alle Zocche 1</t>
  </si>
  <si>
    <t>info@mks.ch</t>
  </si>
  <si>
    <t>Java</t>
  </si>
  <si>
    <t>Jl. Letjen TB Simatupang No. 1 Lingkar Selatan, Tanjung Barat</t>
  </si>
  <si>
    <t>Gedung Aneka Tambang</t>
  </si>
  <si>
    <t>Jakarta 12530</t>
  </si>
  <si>
    <t>corsec@antam.com</t>
  </si>
  <si>
    <t xml:space="preserve"> West Java at Pongkor;  Cibaliung in Banten, Indonesia</t>
  </si>
  <si>
    <t>info@resources-capital.com</t>
  </si>
  <si>
    <t>Jl Sisingamangaraja 75, SUNGAILIAT</t>
  </si>
  <si>
    <t>Bangkakota, Sumatera Selatan, Indonesia</t>
  </si>
  <si>
    <t>TinPT Babel Inti Perkasa</t>
  </si>
  <si>
    <t>Kawasan Industri Ketapang Pangkalpinang, Bangka &amp; Belitung</t>
  </si>
  <si>
    <t xml:space="preserve">Mr.Johnny Sisviandi </t>
  </si>
  <si>
    <t>jsisviandi@yahoo.com</t>
  </si>
  <si>
    <t>JI Sisingamangaraja 75</t>
  </si>
  <si>
    <t>General Manager</t>
  </si>
  <si>
    <t>62-0717 7020519</t>
  </si>
  <si>
    <t>II. Dusun Gunung Tiong Rt.07 Rw.03, Desa Pegantungan, Kecamatan Badau Kab.Belitung Kep. Babel</t>
  </si>
  <si>
    <t>Sutta Darma Karnadjaja</t>
  </si>
  <si>
    <t>suttadarma@yahoo.co.id</t>
  </si>
  <si>
    <t>TIN ORE</t>
  </si>
  <si>
    <t>Yos Sudarso No. 88, Sunter</t>
  </si>
  <si>
    <t>Jakarta Utara</t>
  </si>
  <si>
    <t>Propinsi DKI Jaya</t>
  </si>
  <si>
    <t>62-21-65314730</t>
  </si>
  <si>
    <t>PT BilliTin Makmur Lestari</t>
  </si>
  <si>
    <t>CID001424</t>
  </si>
  <si>
    <t>Jl. Jenderal Sudirman 51 Pangkal Pinang</t>
  </si>
  <si>
    <t>corsec@pttimah.co.id; timah@pt.timah.co.id</t>
  </si>
  <si>
    <t xml:space="preserve">Indonesia </t>
  </si>
  <si>
    <t>http://www.imli.indoprima-group.com/plc.html</t>
  </si>
  <si>
    <t>KETAPANG KAWASAN INDUSTRI, PANGKALPINANG, BANGKA</t>
  </si>
  <si>
    <t>DIAN TRIHARDJO</t>
  </si>
  <si>
    <t>diantg@indosat.net.id</t>
  </si>
  <si>
    <t>Jl. Jenderal Sudirman 51</t>
  </si>
  <si>
    <t>Bangka Island</t>
  </si>
  <si>
    <t>Mr.Welly Jusuf</t>
  </si>
  <si>
    <t>wellyjs@gmail.com</t>
  </si>
  <si>
    <t>Mr. Hardi Salim</t>
  </si>
  <si>
    <t>aheuwnee@gmail.com</t>
  </si>
  <si>
    <t>BANGKA BELITUNG PANGKALPINANG JL. KETAPANG KAWASAN INDUSTRI</t>
  </si>
  <si>
    <t>JL. KETAPANG KAWASAI\T NDUSTRI 
PAIYGKALPINATIG . BANGKA</t>
  </si>
  <si>
    <t>PAIYGKALPINATIG</t>
  </si>
  <si>
    <t>Bangka, Indonesia</t>
  </si>
  <si>
    <t>Sukito Ganawan
Director</t>
  </si>
  <si>
    <t xml:space="preserve">general_affair@pttimah.co.id </t>
  </si>
  <si>
    <t>JI. JENDERAL SUDIRMAN KAV.25</t>
  </si>
  <si>
    <t>Kabupaten Karimun</t>
  </si>
  <si>
    <t xml:space="preserve">Elin Ling </t>
  </si>
  <si>
    <t>&lt;elinling.49@gmail.com&gt;</t>
  </si>
  <si>
    <t>Kepulauan Riau, Riau Islands</t>
  </si>
  <si>
    <t>JAKARTA</t>
  </si>
  <si>
    <t>elinling.49@gmail.com</t>
  </si>
  <si>
    <t>Kawasan Industri dan Pelabuhan Air Kantung Jelitik</t>
  </si>
  <si>
    <t>Santosa Prasetija</t>
  </si>
  <si>
    <t> sanpras1205@gmail.com</t>
  </si>
  <si>
    <t>Blok Mapur-Cit, Blok Bemban Utara, Blok Kepuh Utara</t>
  </si>
  <si>
    <t>Kab. Bangka, Indonesia/ Kab. Bangka Tengah, Indonesia</t>
  </si>
  <si>
    <t> No</t>
  </si>
  <si>
    <t>Kawasan Industri dan Pelabuhan Air Kantung, Jelitik, Desa Jelitik, Kecamatan Sungailiat,</t>
  </si>
  <si>
    <t>SUNGAILIAT</t>
  </si>
  <si>
    <t>Mr. M. Fitriansyah</t>
  </si>
  <si>
    <t>mfitriansyah@gmail.com</t>
  </si>
  <si>
    <t>Jl. Raya Jelitik No. 1-A Sungailiat Provinsi Bangka Belitung</t>
  </si>
  <si>
    <t>pmp@fongsgroup.com</t>
  </si>
  <si>
    <t>Metallo Chimique</t>
  </si>
  <si>
    <t>JL KETA PANG KAWASAN INDUSTRI KPANGKALPINANG 33149, ID</t>
  </si>
  <si>
    <t xml:space="preserve">JL. KAWASAN INDUSTRI JELITIK, KEC. SUNGAI LIAT , KAB. BANGKA,  </t>
  </si>
  <si>
    <t>ANTON SALIM</t>
  </si>
  <si>
    <t>anton2028@yahoo.com</t>
  </si>
  <si>
    <t>PT REFINED BANGKA TIN</t>
  </si>
  <si>
    <t>Lingkungan Jelitik Sungaliliat
Kawasan Industri</t>
  </si>
  <si>
    <t>Petrus Tjandra</t>
  </si>
  <si>
    <t>petrus.tjandra@gmail.com</t>
  </si>
  <si>
    <t xml:space="preserve">JALAN PASIR KETAPANG,PANGKALBALAM </t>
  </si>
  <si>
    <t>MILA WARDANI</t>
  </si>
  <si>
    <t>admsbs@yahoo.com</t>
  </si>
  <si>
    <t>TIN ORE from mining concession in Bangka Belitung Province</t>
  </si>
  <si>
    <t>Jalan Depati Hamzah, Bukit Intan, Kota Pangkal Pinang, Kepulauan Bangka Belitung 33684, Indonesia</t>
  </si>
  <si>
    <t>Timur No15/jakanta INDONCIA</t>
  </si>
  <si>
    <t>jakanta</t>
  </si>
  <si>
    <t>Chief Chemist</t>
  </si>
  <si>
    <t>timah@petimah.co.id</t>
  </si>
  <si>
    <t>JI.Ketapang,Kawasan Industri</t>
  </si>
  <si>
    <t>Mr.Hardi Salim</t>
  </si>
  <si>
    <t>Aheuw@dsja-tin.com</t>
  </si>
  <si>
    <t>Pangkal Pinnang, Bangka</t>
  </si>
  <si>
    <t>Ketapang, Pangkalpinang 33149, Bangka &amp; Belitung, Indonesia</t>
  </si>
  <si>
    <t>Riau Islands</t>
  </si>
  <si>
    <t xml:space="preserve">Kundur, Riau Islands, Indonesia </t>
  </si>
  <si>
    <t>http://www.timah.com/v2/css/img/uploaded/Letter%20of%20statement_24%20maret%202014_2.pdf</t>
  </si>
  <si>
    <t>Kundur,TT</t>
  </si>
  <si>
    <t>KUNDUR ISLAND MINING AREA</t>
  </si>
  <si>
    <t>Jl. Jenderal Sudirman 51
Pangkal Pinang 33121, Bangka, Indonesia</t>
  </si>
  <si>
    <t>Abrun Abubakar</t>
  </si>
  <si>
    <t>timah@pttimah.co.id</t>
  </si>
  <si>
    <t xml:space="preserve">L1, Indonesia </t>
  </si>
  <si>
    <t>PT Timah (Persero), Tbk</t>
  </si>
  <si>
    <t>Mentok, Bangka, Beiltung Islands, Indonesia</t>
  </si>
  <si>
    <t>PT Timah</t>
  </si>
  <si>
    <t>Ebi Wibisana</t>
  </si>
  <si>
    <t>eko@pttimah.co.id</t>
  </si>
  <si>
    <t>Banka - Belitung Island Mining Area</t>
  </si>
  <si>
    <t>Jalan Jenderal Sudirman 51,Pangkalpinang 33121</t>
  </si>
  <si>
    <t>BANGKA - BELITUNG ISLAND MINING AREA</t>
  </si>
  <si>
    <t>Jl. Medan Merdeka Timur No. 15</t>
  </si>
  <si>
    <t>Bangka, Belitung</t>
  </si>
  <si>
    <t>Mr.Abrun Abubakar</t>
  </si>
  <si>
    <t>abrun@pttimah.co.id</t>
  </si>
  <si>
    <t>JI. A. Yani No 46 Kelurahan Batin Tikal</t>
  </si>
  <si>
    <t>Rosalina</t>
  </si>
  <si>
    <t>rosa@tinindo.com</t>
  </si>
  <si>
    <t xml:space="preserve">PT. Tinindo Inter Nusa,  Own concession </t>
  </si>
  <si>
    <t>Bangka Island, Bangka Nelitung Province</t>
  </si>
  <si>
    <t>Jl. A. Yani No. 46, Pangkal Pinang</t>
  </si>
  <si>
    <t>Hendry Lie</t>
  </si>
  <si>
    <t>tinindo@tinindo.com</t>
  </si>
  <si>
    <t>Ji. A Yani No. 46 Kelurahan Batin Tikal</t>
  </si>
  <si>
    <t xml:space="preserve">Pangkalpinang, Bangka </t>
  </si>
  <si>
    <t>Frans Latupapua</t>
  </si>
  <si>
    <t>phone 0717 421489; fax 0717 439064</t>
  </si>
  <si>
    <t>PX Précinox SA</t>
  </si>
  <si>
    <t>Boulevard des Eplatures 42</t>
  </si>
  <si>
    <t>2300 La Chaux-de-Fonds</t>
  </si>
  <si>
    <t>None - Recycle / Scrap</t>
  </si>
  <si>
    <t>Carina Morgan</t>
  </si>
  <si>
    <t>carinam@gold.co.za</t>
  </si>
  <si>
    <t>Rand Refinery (Pty) Ltd</t>
  </si>
  <si>
    <t>Refinery Road, Industries West</t>
  </si>
  <si>
    <t>RFH Tantalum Smeltry Co., Ltd</t>
  </si>
  <si>
    <t>No.268,Zhongshan Road,,</t>
  </si>
  <si>
    <t>Nanjing, Jiangsu Province</t>
  </si>
  <si>
    <t>info@richwinchina.com</t>
  </si>
  <si>
    <t>320 Sussex Dr</t>
  </si>
  <si>
    <t>David Madge</t>
  </si>
  <si>
    <t xml:space="preserve">David.M@ems.mint.ca </t>
  </si>
  <si>
    <t>320 Sussex Drive</t>
  </si>
  <si>
    <t>Chris Carkner</t>
  </si>
  <si>
    <t>ccarkner@mint.ca</t>
  </si>
  <si>
    <t>Canada</t>
  </si>
  <si>
    <t>Alex Reeves</t>
  </si>
  <si>
    <t>reeves@mint.ca</t>
  </si>
  <si>
    <t>TAIWAN</t>
  </si>
  <si>
    <t>No.1-1,Lane 139,Gong 5th Rd., Lin 39,</t>
  </si>
  <si>
    <t>Wulin Village</t>
  </si>
  <si>
    <t>Martin</t>
  </si>
  <si>
    <t>rdh_11@rdh.com.tw</t>
  </si>
  <si>
    <t>300 Pantigo Place, Suite 102</t>
  </si>
  <si>
    <t>East Hampton</t>
  </si>
  <si>
    <t>sales@sabinmetal.com</t>
  </si>
  <si>
    <t>Not disclosed, recycle/scrap</t>
  </si>
  <si>
    <t>North America</t>
  </si>
  <si>
    <t>1USA075</t>
  </si>
  <si>
    <t>1647 Wheatland Center Road</t>
  </si>
  <si>
    <t>Scottsville, NY 14546</t>
  </si>
  <si>
    <t>Incheon</t>
  </si>
  <si>
    <t>SAMWON METALS Corp.</t>
  </si>
  <si>
    <t>#109gil, gungiro, Seoku, Inchon, Korea</t>
  </si>
  <si>
    <t>K.H.KANG</t>
  </si>
  <si>
    <t>kena01@hanmail.net</t>
  </si>
  <si>
    <t>Schone Edelmetaal</t>
  </si>
  <si>
    <t>Broekstraat 31 1000</t>
  </si>
  <si>
    <t>Brussels</t>
  </si>
  <si>
    <t>Belgium</t>
  </si>
  <si>
    <t>SEMPSA Joyería Platería SA</t>
  </si>
  <si>
    <t>Community of Madrid</t>
  </si>
  <si>
    <t>Mr. Julian Sarda</t>
  </si>
  <si>
    <t>jsarda@sempsajp.com</t>
  </si>
  <si>
    <t>Avda. de la Democracia, 13</t>
  </si>
  <si>
    <t>info@sempsajp.com</t>
  </si>
  <si>
    <t>info@sempsajp.com
comprasmetal@sempsajp.com</t>
  </si>
  <si>
    <t>杨晓军</t>
  </si>
  <si>
    <t>ylb@zhaojin.cn</t>
  </si>
  <si>
    <t>Shandong Zhaojin Gold &amp; Silver Refinery Co. Ltd</t>
  </si>
  <si>
    <t>No. 289, Jinhui Road</t>
  </si>
  <si>
    <t>Zhang Mianhui</t>
  </si>
  <si>
    <t>9999@zhaojin.cn</t>
  </si>
  <si>
    <t xml:space="preserve"> info@zavodvdm.ru</t>
  </si>
  <si>
    <t>Soft Metais, Ltda.</t>
  </si>
  <si>
    <t>Av. João Ferreira Penna, 281-Distrito Industrial III</t>
  </si>
  <si>
    <t>Mr. Paulo Toledo de Abreu</t>
  </si>
  <si>
    <t>vendas@softmetais.com.br</t>
  </si>
  <si>
    <t>No.1, Gongye 3rd Rd., Annan Dis.</t>
  </si>
  <si>
    <t>Edward Tsai</t>
  </si>
  <si>
    <t>edward.tsai@solartech.com.tw</t>
  </si>
  <si>
    <t>Jessie Yang</t>
  </si>
  <si>
    <t>jessie.yang@solartech.com.tw</t>
  </si>
  <si>
    <t>Perm Krai</t>
  </si>
  <si>
    <t>Ul. Pravdy 9</t>
  </si>
  <si>
    <t>Valery Vydrin
Mikhail Ivashov</t>
  </si>
  <si>
    <t>vgv@szd.ru
ivashov@szd.ru</t>
  </si>
  <si>
    <t>145-1, Funaya-Aza-Shinchi-Out</t>
  </si>
  <si>
    <t>(+81)3-3436-7701</t>
  </si>
  <si>
    <t>145-1 Funaya-aza-shinnchi-Otsu</t>
  </si>
  <si>
    <t>Hishikari Mine</t>
  </si>
  <si>
    <t>Japan, recycled</t>
  </si>
  <si>
    <t>145-1 Funaya-Aza-Shinchi-Out</t>
  </si>
  <si>
    <t>Saijyo</t>
  </si>
  <si>
    <t>Mikito Suzuki</t>
  </si>
  <si>
    <t>mikito.suzuki@sumitomocorp.com</t>
  </si>
  <si>
    <t>145-1, Funaya-Aza-Shinchi-Otsu</t>
  </si>
  <si>
    <t>145-1, Funaya-Aza-Shinchi-Otu, Saijyo</t>
  </si>
  <si>
    <t>346 Miyanishi</t>
  </si>
  <si>
    <t>2014, Nagatoro</t>
  </si>
  <si>
    <t>(+81)3-6311-5511</t>
  </si>
  <si>
    <t>nagatoro2-14</t>
  </si>
  <si>
    <t>Akihiko Okuda</t>
  </si>
  <si>
    <t>okuda@ml.tanaka.co.jp</t>
  </si>
  <si>
    <t>CFS Compliant Smelter</t>
  </si>
  <si>
    <t>Tanaka kikinzoku kogyo K.k</t>
  </si>
  <si>
    <t>Nagatoro2-14</t>
  </si>
  <si>
    <t>Hiratukasi</t>
  </si>
  <si>
    <t>Kanagawaken</t>
  </si>
  <si>
    <t>okuda@ml.tanaka.co.jp/kw6</t>
  </si>
  <si>
    <t>TayNinh</t>
  </si>
  <si>
    <t>Telex</t>
  </si>
  <si>
    <t>105 Phyllis Drive</t>
  </si>
  <si>
    <t>Croydon, PA 19021</t>
  </si>
  <si>
    <t xml:space="preserve">PA, 15012 </t>
  </si>
  <si>
    <t>Matt Danish</t>
  </si>
  <si>
    <t>Validated. Re-audit in progress. Smelter sources include artisan mines in the Conflict Region.</t>
  </si>
  <si>
    <t>Thaisarco (Smelter ID= CID001898)</t>
  </si>
  <si>
    <t>Various countries, DRC adjoining countries, Recycle/Scrap</t>
  </si>
  <si>
    <t>Mr. Sakkarin</t>
  </si>
  <si>
    <t>tsr@thaisarco.com</t>
  </si>
  <si>
    <t xml:space="preserve">Some are recycled, scrap or cover countries sourced but not all. 
</t>
  </si>
  <si>
    <t>80 Moo 8, Sakdidej Road, T. Vichit
A. Muang,  83000, Thailand.</t>
  </si>
  <si>
    <t>Thailand</t>
  </si>
  <si>
    <t>80 Moo 8, Sakdidej Road, T. Vichit
A. Muang</t>
  </si>
  <si>
    <t>80 Moo8 Sakdidej Rd, T.Vichit</t>
  </si>
  <si>
    <t>Mr.Panya Torchareon</t>
  </si>
  <si>
    <t>Panyator@thaisarco.com</t>
  </si>
  <si>
    <t>80 Moo 8 Sakdidej Road, Tambon Vichit</t>
  </si>
  <si>
    <t>Amphur Mauang</t>
  </si>
  <si>
    <t>Mark Swirski (Finance &amp; Administrative Director)</t>
  </si>
  <si>
    <t>Thailand-Mine</t>
  </si>
  <si>
    <t>Yantai</t>
  </si>
  <si>
    <t>The Refinery of Shandong Gold Mining Co. Ltd</t>
  </si>
  <si>
    <t>Shandong Province, China</t>
  </si>
  <si>
    <t>yin  ai  min</t>
  </si>
  <si>
    <t>ssdwxm@163.com</t>
  </si>
  <si>
    <t>Not disclosed, recyle, scrap</t>
  </si>
  <si>
    <t>2, Shobucho Showanuma</t>
  </si>
  <si>
    <t>(+81)3-3252-0171</t>
  </si>
  <si>
    <t>2-Syouwamura Shoubumachi</t>
  </si>
  <si>
    <t>Tokuriki Honten Co., Ltd</t>
  </si>
  <si>
    <t>Nao Yamada</t>
  </si>
  <si>
    <t>nao-yamada@tokuriki-kanda.co.jp</t>
  </si>
  <si>
    <t>#180, UNYONGRI, DUNPOMYUN, ASANSI, KOREA</t>
  </si>
  <si>
    <t>S.Y.SONG</t>
  </si>
  <si>
    <t>ssy0919@torecom.co.kr</t>
  </si>
  <si>
    <t>East Kazakhstan</t>
  </si>
  <si>
    <t>Ulba</t>
  </si>
  <si>
    <t>102, Abay Avenue, Ust-Kamenogorsk, 070005, Republic of Kazakhstan</t>
  </si>
  <si>
    <t>Andrey Kapustin</t>
  </si>
  <si>
    <t>KapustinAA@ulba.kz</t>
  </si>
  <si>
    <t>Umicore Brasil Ltda</t>
  </si>
  <si>
    <t>Rua Barao do Rio Branco n°368</t>
  </si>
  <si>
    <t>Sao Paulo, Brazil</t>
  </si>
  <si>
    <t>Umicore SA Business Unit Precious Metals Refining</t>
  </si>
  <si>
    <t>Adolf Greinerstatt 14</t>
  </si>
  <si>
    <t>Adolf Greinerstraat 14</t>
  </si>
  <si>
    <t>Mrs. Chantal de Bruyn</t>
  </si>
  <si>
    <t>preciousmetals@umicore.com</t>
  </si>
  <si>
    <t>Adolf Greinerst raat 14, B-2660 Hoboken</t>
  </si>
  <si>
    <t>Adolf Greinerstraat 14, B-2660 Hoboken</t>
  </si>
  <si>
    <t>Jean Poole</t>
  </si>
  <si>
    <t>jean.poole@am.umicore.com</t>
  </si>
  <si>
    <t>2781 Townline Road</t>
  </si>
  <si>
    <t>Anthony Arricale</t>
  </si>
  <si>
    <t>aarricale@unitedpmr.com</t>
  </si>
  <si>
    <t>Recyled scrap material</t>
  </si>
  <si>
    <t>Recycled scrap material</t>
  </si>
  <si>
    <t>www.unitedpmr.com</t>
  </si>
  <si>
    <t xml:space="preserve">271 Town Line Road </t>
  </si>
  <si>
    <t>Bill Merkle</t>
  </si>
  <si>
    <t>sales@unitedpmr.com</t>
  </si>
  <si>
    <t>Not disclosed. Some recycle</t>
  </si>
  <si>
    <t>271 Town Line Road</t>
  </si>
  <si>
    <t>NY</t>
  </si>
  <si>
    <t>Valcambi SA</t>
  </si>
  <si>
    <t>Ursula Giofre</t>
  </si>
  <si>
    <t>info@valcambi.com</t>
  </si>
  <si>
    <t>Via Passeggiata 3</t>
  </si>
  <si>
    <t xml:space="preserve">Gennaro Maria Cristina </t>
  </si>
  <si>
    <t>mariacristina.gennaro@valcambi.com</t>
  </si>
  <si>
    <t>Quang Ninh</t>
  </si>
  <si>
    <t>Various countries, DRC adjoining countries</t>
  </si>
  <si>
    <t>Western Australian Mint trading as The Perth Mint</t>
  </si>
  <si>
    <t>131 Horrie Miller Drive</t>
  </si>
  <si>
    <t>Cloverdale</t>
  </si>
  <si>
    <t>Mr. David Woodford</t>
  </si>
  <si>
    <t>david.woodford@perthmint.com.au</t>
  </si>
  <si>
    <t>David Woodford</t>
  </si>
  <si>
    <t xml:space="preserve">Rodovia 421, Km 1,1 nº 917 </t>
  </si>
  <si>
    <t>Mr. Vagner Torrente - President</t>
  </si>
  <si>
    <t>Tel.: +55 (69) 3536-0002 Fax: +55 (69) 3536-4777</t>
  </si>
  <si>
    <t>See Web Site &amp; Conflcit freehttp://www.whitesolder.com.br/index.php/en</t>
  </si>
  <si>
    <t>http://www.whitesolder.com.br/images/stories/ws_conflict_english.pdf</t>
  </si>
  <si>
    <t>Rodovia 421, Km 1,1 nº 917 CEP 76877-073 | Cx Postal: 433</t>
  </si>
  <si>
    <t>Mr. Marcelo Camargo</t>
  </si>
  <si>
    <t>comex@whitesolder.com.br</t>
  </si>
  <si>
    <t>Ariquemes, Rodovia</t>
  </si>
  <si>
    <t xml:space="preserve">Brazil </t>
  </si>
  <si>
    <t>Rodovia</t>
  </si>
  <si>
    <t>L1, Ariquemes, Rodovia</t>
  </si>
  <si>
    <t>Styria</t>
  </si>
  <si>
    <t>NO.300 Kejing SHE, Haicang District</t>
  </si>
  <si>
    <t>Zheng Ling / LIU RENFENG / Jinsui Chen</t>
  </si>
  <si>
    <t>Zheng.ling@cxtc.com / LIU.RENFENG@CXTC.COM / chen.jinsui@cxtc.com</t>
  </si>
  <si>
    <t>Ninghua Xing / Luo Keng  Tungsten Mining Co. Ltd. / Ninghua Hangluoken Co., Ltd.</t>
  </si>
  <si>
    <t>Xiamen Tungsten Co., Ltd</t>
  </si>
  <si>
    <t>Haicang District</t>
  </si>
  <si>
    <t>Haicang</t>
  </si>
  <si>
    <t>Liu Ren Feng</t>
  </si>
  <si>
    <t>Liu.renfeng@cxtc.com</t>
  </si>
  <si>
    <t>NingHua Xingluokeng Tungsten Mining Co., Ltd.</t>
  </si>
  <si>
    <t xml:space="preserve">Liu Ren Feng </t>
  </si>
  <si>
    <t>Ning Hua Xingluokeng Tungsten Mining Co.,Ltd, Luoyang Yulu Mining Co.,Ltd, Zijin Mining Co.,Ltd, Xinxhou Mining Co.,Ltd, Xianglushan Mine</t>
  </si>
  <si>
    <t>Kansai</t>
  </si>
  <si>
    <t>YAMAMOTO PRECIOUS METAL CO., LTD.</t>
  </si>
  <si>
    <t>1090-3, Ohtani</t>
  </si>
  <si>
    <t>Kanan</t>
  </si>
  <si>
    <t>Kohchi</t>
  </si>
  <si>
    <t>contact@yamakin-gold.co.jp</t>
  </si>
  <si>
    <t>Yokohama Metal Co Ltd</t>
  </si>
  <si>
    <t>3-5-2 Hashimoto dai Midori-ku</t>
  </si>
  <si>
    <t>Sagamihara-city</t>
  </si>
  <si>
    <t>Kanagawa Pref.</t>
  </si>
  <si>
    <t>Kentaro Higa</t>
  </si>
  <si>
    <t>ken_fmv@mail.yk-metal.co.jp</t>
  </si>
  <si>
    <t>Not disclosed, Brazil.</t>
  </si>
  <si>
    <t>Yunnan Chengfeng Non-ferrous Metals Co.,Ltd.</t>
  </si>
  <si>
    <t>Kunming, Yunnan</t>
  </si>
  <si>
    <t>Yunnan province</t>
  </si>
  <si>
    <t>http://en.yhtin.cn/; http://mail.yhtin.cn/</t>
  </si>
  <si>
    <t>Yunnan Tin Group (Holding) Company Limited</t>
  </si>
  <si>
    <t>EXTENDED CORRECTIVE ACTIONS- ACTIVE</t>
  </si>
  <si>
    <t>Mr. Lei</t>
  </si>
  <si>
    <t>info@ytc.cn</t>
  </si>
  <si>
    <t>progressing towards CFSP compliance, committed to complete a CFSP validation audit</t>
  </si>
  <si>
    <t xml:space="preserve">32 Beijing Road </t>
  </si>
  <si>
    <t>121 E Jinhu Road</t>
  </si>
  <si>
    <t>Mr wang</t>
  </si>
  <si>
    <t>customerservice@ytc.cn</t>
  </si>
  <si>
    <t>Yunnan Tin Co., card room Branch Yunnan Tin Co., Ltd. Yunnan Tin tin Datun old factory branch(云南锡业股份有限公司卡房分公司 云南锡业股份有限公司大屯锡矿 云南锡业股份有限公司老厂分公司)</t>
  </si>
  <si>
    <t>Wensheng Ren</t>
  </si>
  <si>
    <t>zjzyqhb@163.com</t>
  </si>
  <si>
    <t>1 Jinchang Road Sanmenxia</t>
  </si>
  <si>
    <t>Shanmenxia</t>
  </si>
  <si>
    <t>X R Wang</t>
  </si>
  <si>
    <t>http://pgmzjh.en.b2b168.com </t>
  </si>
  <si>
    <t>Zhuzhou Cemented Carbide</t>
  </si>
  <si>
    <t>Zijin Mining Group Co. Ltd</t>
  </si>
  <si>
    <t>63450 Hanau</t>
  </si>
  <si>
    <t>Dokmai</t>
  </si>
  <si>
    <t>Pravet</t>
  </si>
  <si>
    <t>Chongyi </t>
  </si>
  <si>
    <t>A&amp;IR Mining JSC</t>
  </si>
  <si>
    <t>A&amp;IR MINING JSC, NORTH AMERICAN TUNGSTEN CORP.LTD.</t>
  </si>
  <si>
    <t>Russia, Canada</t>
  </si>
  <si>
    <t>Faggi Enrico S.p.A.</t>
  </si>
  <si>
    <t>CID002355</t>
  </si>
  <si>
    <t>Sesto Fiorentino</t>
  </si>
  <si>
    <t>Florence</t>
  </si>
  <si>
    <t>Rua Antônio Pedro da Trindade,São João Del Rei 36305-076</t>
  </si>
  <si>
    <t>admfinanceiro@magnusmetais.com.br</t>
  </si>
  <si>
    <t xml:space="preserve">Some are recycled, scrap sourced but not all. 
</t>
  </si>
  <si>
    <t>(32) 3371 6169</t>
  </si>
  <si>
    <t>Magnu's Minerais Metais e Ligas LTDA</t>
  </si>
  <si>
    <t>Rua Antônio Pedro da Trindade</t>
  </si>
  <si>
    <t>São João Del Rei</t>
  </si>
  <si>
    <t>(32) 3371 6170</t>
  </si>
  <si>
    <t>PT Wahana Perkit Jaya</t>
  </si>
  <si>
    <t>CID002479</t>
  </si>
  <si>
    <t>Topang Island</t>
  </si>
  <si>
    <t>Riau Province</t>
  </si>
  <si>
    <t>Mr. Modestus Buntar Gunawan</t>
  </si>
  <si>
    <t>mbgunawan2007@yahoo.co.id</t>
  </si>
  <si>
    <t xml:space="preserve">L1, R/S </t>
  </si>
  <si>
    <t>ganxian , xutanxiang , xutanchun</t>
  </si>
  <si>
    <t>Nancy Zhang</t>
  </si>
  <si>
    <t>nancy@sinda-tungsten.com</t>
  </si>
  <si>
    <t>Ganzhou Grand Sea Metals Minerals Industry  W&amp;Mo Co,.Ltd.</t>
  </si>
  <si>
    <t>Melt Metais e Ligas S/A</t>
  </si>
  <si>
    <t>Guizhou Zhenhua Xinyun Technology Ltd., Kaili branch</t>
  </si>
  <si>
    <t>CID002501</t>
  </si>
  <si>
    <t>Kaili</t>
  </si>
  <si>
    <t>Bankga</t>
  </si>
  <si>
    <t>16 Collyer Quay 21-00 Singapore 049318</t>
  </si>
  <si>
    <t>Samuel Chandra</t>
  </si>
  <si>
    <t>sam@atdmmj.com</t>
  </si>
  <si>
    <t>TinPT ATD Makmur Mandiri Jaya</t>
  </si>
  <si>
    <t>Rosario Cavite</t>
  </si>
  <si>
    <t>Philippines</t>
  </si>
  <si>
    <t>Melanie A. Matias</t>
  </si>
  <si>
    <t>Pobedit, JSC</t>
  </si>
  <si>
    <t>CID002532</t>
  </si>
  <si>
    <t>Vladikavkaz</t>
  </si>
  <si>
    <t>Republic of North Ossetia-Alania</t>
  </si>
  <si>
    <t>Kemet Blue Metals</t>
  </si>
  <si>
    <t>Joel Sherman</t>
  </si>
  <si>
    <t>JoelSherman@kemet.com</t>
  </si>
  <si>
    <t>L1, L3, DRC</t>
  </si>
  <si>
    <t>Plansee SE Liezen</t>
  </si>
  <si>
    <t>Plansee</t>
  </si>
  <si>
    <t>CID002540</t>
  </si>
  <si>
    <t>Liezen</t>
  </si>
  <si>
    <t>Werkstraße 14</t>
  </si>
  <si>
    <t>8940 Liezen</t>
  </si>
  <si>
    <t>Österreich</t>
  </si>
  <si>
    <t>Brigitte Scheiber</t>
  </si>
  <si>
    <t>brigitte.scheiber@plansee.com</t>
  </si>
  <si>
    <t>Lower Saxony</t>
  </si>
  <si>
    <t>H.C. Starck Smelting GmbH &amp; Co.KG</t>
  </si>
  <si>
    <t>Thai Nguyen</t>
  </si>
  <si>
    <t>5, I-3A Road</t>
  </si>
  <si>
    <t>Map Ta Phut Industrial Estate</t>
  </si>
  <si>
    <t>Rayong 21150</t>
  </si>
  <si>
    <t>Frank Habig/Manuel Synagowitz</t>
  </si>
  <si>
    <t>Frank.Habig@hcstarck.com</t>
  </si>
  <si>
    <t>L1, L2, R/S</t>
  </si>
  <si>
    <t>H.C. Starck GmbH Goslar</t>
  </si>
  <si>
    <t>Plant Goslar, Im Schleeke 78-91</t>
  </si>
  <si>
    <t>H.C. Starck GmbH Laufenburg</t>
  </si>
  <si>
    <t>CID002546</t>
  </si>
  <si>
    <t>Plant ENAG， Säckinger Straße 51</t>
  </si>
  <si>
    <t>Laufenburg (Baden)</t>
  </si>
  <si>
    <t>Thuringia</t>
  </si>
  <si>
    <t>Robert-Friese-Straße 4</t>
  </si>
  <si>
    <t>07629 Hermsdorf</t>
  </si>
  <si>
    <t>H.C. Starck Group</t>
  </si>
  <si>
    <t>45 Industrial Place</t>
  </si>
  <si>
    <t>No. 9 Industrial Park, Hitachi Ohmiya-city, Ibaraki Pref., Japan</t>
  </si>
  <si>
    <t>Hitachi Ohmiya-city</t>
  </si>
  <si>
    <t xml:space="preserve"> Ibaraki Pref.</t>
  </si>
  <si>
    <t>Various countries including DRC region, Recycle/Scrap</t>
  </si>
  <si>
    <t>Plant Rhina, Ferroweg 1</t>
  </si>
  <si>
    <t>Plansee SE Reutte</t>
  </si>
  <si>
    <t>CID002556</t>
  </si>
  <si>
    <t>Reutte</t>
  </si>
  <si>
    <t>Tyrol</t>
  </si>
  <si>
    <t>Metallwerk-Plansee-Str. 71</t>
  </si>
  <si>
    <t>1223 County Line Road</t>
  </si>
  <si>
    <t>Jean-Paul Meutcheho</t>
  </si>
  <si>
    <t>JMeutcheho@globaladvancedmetals.com</t>
  </si>
  <si>
    <t>Kemet Blue Powder</t>
  </si>
  <si>
    <t>17 Bruce Way</t>
  </si>
  <si>
    <t>Nevada, USA</t>
  </si>
  <si>
    <t>Marc Runyan</t>
  </si>
  <si>
    <t>marcrunyan@kemet.com</t>
  </si>
  <si>
    <t>L1,</t>
  </si>
  <si>
    <t>Kabardino-Balkar Republic</t>
  </si>
  <si>
    <t>Nghe An</t>
  </si>
  <si>
    <t xml:space="preserve">Nieuwe Dreef 33, 2340 </t>
  </si>
  <si>
    <t>Mrs. Inge Hofkens</t>
  </si>
  <si>
    <t>Inge.Hofkens@metallo.com</t>
  </si>
  <si>
    <t>NIEUWE DREEF 33, 2340 BEERSE</t>
  </si>
  <si>
    <t>Ms Inga Hoffkins</t>
  </si>
  <si>
    <t>Recycled scrap material Copper Tin waste and by product from other European sources of this scrap</t>
  </si>
  <si>
    <t xml:space="preserve">http://www.metallo.com/en/about-metallo/network-of-competencies.html </t>
  </si>
  <si>
    <t>Liebiglaan 124</t>
  </si>
  <si>
    <t>Mark Vanloone</t>
  </si>
  <si>
    <t>Mark.Vanloone@metallo.com</t>
  </si>
  <si>
    <t>Elmet S.L.U. (Metallo Group)</t>
  </si>
  <si>
    <t>Vizcaya</t>
  </si>
  <si>
    <t xml:space="preserve">La Caridad </t>
  </si>
  <si>
    <t>Thailand Smelting &amp; Refining Co.,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</si>
</sst>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 #,##0\ &quot;€&quot;_-;\-* #,##0\ &quot;€&quot;_-;_-* &quot;-&quot;\ &quot;€&quot;_-;_-@_-"/>
    <numFmt numFmtId="168" formatCode="_-* #,##0\ _€_-;\-* #,##0\ _€_-;_-* &quot;-&quot;\ _€_-;_-@_-"/>
    <numFmt numFmtId="169" formatCode="_-* #,##0.00\ &quot;€&quot;_-;\-* #,##0.00\ &quot;€&quot;_-;_-* &quot;-&quot;??\ &quot;€&quot;_-;_-@_-"/>
    <numFmt numFmtId="170" formatCode="_-* #,##0.00\ _€_-;\-* #,##0.00\ _€_-;_-* &quot;-&quot;??\ _€_-;_-@_-"/>
    <numFmt numFmtId="171" formatCode="_-&quot;€&quot;\ * #,##0_-;\-&quot;€&quot;\ * #,##0_-;_-&quot;€&quot;\ * &quot;-&quot;_-;_-@_-"/>
    <numFmt numFmtId="172"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1"/>
      <scheme val="major"/>
    </font>
    <font>
      <sz val="12"/>
      <name val="Cambria"/>
      <family val="1"/>
      <scheme val="major"/>
    </font>
    <font>
      <sz val="12"/>
      <name val="Cambria"/>
      <family val="3"/>
      <charset val="128"/>
      <scheme val="major"/>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3"/>
      </left>
      <right style="thin">
        <color theme="3"/>
      </right>
      <top style="thin">
        <color theme="3"/>
      </top>
      <bottom style="thin">
        <color theme="3"/>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3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02"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11" fillId="0" borderId="0" xfId="0" applyFont="1" applyFill="1" applyAlignment="1">
      <alignment vertical="center" wrapText="1"/>
    </xf>
    <xf numFmtId="0" fontId="112"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3"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2"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8"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0" fillId="0" borderId="0" xfId="0" applyProtection="1">
      <protection locked="0"/>
    </xf>
    <xf numFmtId="0" fontId="0" fillId="0" borderId="43" xfId="0" applyBorder="1" applyAlignment="1" applyProtection="1">
      <alignment horizontal="left" vertical="center"/>
      <protection locked="0"/>
    </xf>
    <xf numFmtId="0" fontId="0" fillId="0" borderId="43" xfId="0" applyBorder="1" applyAlignment="1" applyProtection="1">
      <alignment horizontal="left" vertical="center"/>
      <protection locked="0" hidden="1"/>
    </xf>
    <xf numFmtId="0" fontId="0" fillId="2" borderId="48"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0" fillId="0" borderId="10" xfId="0" applyFont="1" applyBorder="1" applyProtection="1">
      <protection locked="0"/>
    </xf>
    <xf numFmtId="0" fontId="0" fillId="0" borderId="49" xfId="0" applyFont="1" applyBorder="1" applyProtection="1">
      <protection locked="0"/>
    </xf>
    <xf numFmtId="0" fontId="0" fillId="0" borderId="10" xfId="0" applyBorder="1" applyProtection="1">
      <protection locked="0"/>
    </xf>
    <xf numFmtId="0" fontId="6" fillId="2" borderId="0" xfId="0" applyFont="1" applyFill="1" applyAlignment="1" applyProtection="1">
      <alignment wrapText="1"/>
      <protection locked="0"/>
    </xf>
    <xf numFmtId="0" fontId="15" fillId="2" borderId="66" xfId="0" applyFont="1" applyFill="1" applyBorder="1" applyAlignment="1" applyProtection="1">
      <alignment wrapText="1"/>
      <protection locked="0" hidden="1"/>
    </xf>
    <xf numFmtId="0" fontId="0" fillId="2" borderId="0" xfId="0" applyFill="1" applyAlignment="1" applyProtection="1">
      <protection locked="0" hidden="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8" fillId="2" borderId="53" xfId="487" applyFont="1" applyFill="1" applyBorder="1" applyAlignment="1" applyProtection="1">
      <alignment horizontal="left" vertical="center" wrapText="1"/>
      <protection locked="0"/>
    </xf>
    <xf numFmtId="0" fontId="119" fillId="2" borderId="1" xfId="0" applyFont="1" applyFill="1" applyBorder="1" applyAlignment="1" applyProtection="1">
      <alignment horizontal="left" vertical="center" wrapText="1"/>
      <protection locked="0"/>
    </xf>
    <xf numFmtId="0" fontId="119" fillId="2" borderId="28"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49" fontId="117" fillId="2" borderId="53"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120" fillId="0" borderId="25" xfId="487" applyFont="1" applyFill="1" applyBorder="1" applyAlignment="1" applyProtection="1">
      <alignment horizontal="left" vertical="center" wrapText="1"/>
      <protection hidden="1"/>
    </xf>
    <xf numFmtId="0" fontId="120" fillId="0" borderId="18" xfId="487" applyFont="1" applyFill="1" applyBorder="1" applyAlignment="1" applyProtection="1">
      <alignment horizontal="left" vertical="center" wrapText="1"/>
      <protection hidden="1"/>
    </xf>
    <xf numFmtId="0" fontId="120" fillId="0" borderId="54" xfId="487" applyFont="1" applyFill="1" applyBorder="1" applyAlignment="1" applyProtection="1">
      <alignment horizontal="left" vertical="center" wrapText="1"/>
      <protection hidden="1"/>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49" fontId="115" fillId="2" borderId="53" xfId="487" applyNumberFormat="1" applyFont="1" applyFill="1" applyBorder="1" applyAlignment="1" applyProtection="1">
      <alignment horizontal="left" vertical="center" wrapText="1"/>
      <protection locked="0" hidden="1"/>
    </xf>
    <xf numFmtId="49" fontId="116" fillId="2" borderId="1" xfId="0" applyNumberFormat="1" applyFont="1" applyFill="1" applyBorder="1" applyAlignment="1" applyProtection="1">
      <alignment horizontal="left" vertical="center" wrapText="1"/>
      <protection locked="0" hidden="1"/>
    </xf>
    <xf numFmtId="49" fontId="116" fillId="2" borderId="28" xfId="0" applyNumberFormat="1" applyFont="1" applyFill="1" applyBorder="1" applyAlignment="1" applyProtection="1">
      <alignment horizontal="left" vertical="center" wrapText="1"/>
      <protection locked="0"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usernames" Target="revisions/userNames.xml"/><Relationship Id="rId2" Type="http://schemas.openxmlformats.org/officeDocument/2006/relationships/worksheet" Target="worksheets/sheet2.xml"/><Relationship Id="rId16"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6" name="図 2">
          <a:extLst>
            <a:ext uri="{FF2B5EF4-FFF2-40B4-BE49-F238E27FC236}">
              <a16:creationId xmlns:a16="http://schemas.microsoft.com/office/drawing/2014/main" xmlns="" id="{3714C9EA-73E7-419A-ABEF-5ADD10A7F1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10" name="Picture 1">
          <a:extLst>
            <a:ext uri="{FF2B5EF4-FFF2-40B4-BE49-F238E27FC236}">
              <a16:creationId xmlns:a16="http://schemas.microsoft.com/office/drawing/2014/main" xmlns="" id="{B602F61E-43AB-4D33-9863-BFE102F3A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4" name="Picture 1">
          <a:extLst>
            <a:ext uri="{FF2B5EF4-FFF2-40B4-BE49-F238E27FC236}">
              <a16:creationId xmlns:a16="http://schemas.microsoft.com/office/drawing/2014/main" xmlns="" id="{945949B5-478B-496C-941E-5DCB752683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8" name="図 10">
          <a:extLst>
            <a:ext uri="{FF2B5EF4-FFF2-40B4-BE49-F238E27FC236}">
              <a16:creationId xmlns:a16="http://schemas.microsoft.com/office/drawing/2014/main" xmlns="" id="{7B925D50-6E3D-4A9B-8925-2F44AD06F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4" name="図 2">
          <a:extLst>
            <a:ext uri="{FF2B5EF4-FFF2-40B4-BE49-F238E27FC236}">
              <a16:creationId xmlns:a16="http://schemas.microsoft.com/office/drawing/2014/main" xmlns="" id="{7D47C245-13D1-42AA-B81A-2E2320F5AC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8" name="Picture 1">
          <a:extLst>
            <a:ext uri="{FF2B5EF4-FFF2-40B4-BE49-F238E27FC236}">
              <a16:creationId xmlns:a16="http://schemas.microsoft.com/office/drawing/2014/main" xmlns="" id="{FAE2B9CA-D2BF-4D04-9E93-F163667DB5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82" name="図 3">
          <a:extLst>
            <a:ext uri="{FF2B5EF4-FFF2-40B4-BE49-F238E27FC236}">
              <a16:creationId xmlns:a16="http://schemas.microsoft.com/office/drawing/2014/main" xmlns="" id="{1897F336-ECB1-4880-8239-A7EC684843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evisions/_rels/revisionHeaders.xml.rels><?xml version="1.0" encoding="UTF-8" standalone="yes"?>
<Relationships xmlns="http://schemas.openxmlformats.org/package/2006/relationships"><Relationship Id="rId3" Type="http://schemas.openxmlformats.org/officeDocument/2006/relationships/revisionLog" Target="revisionLog1.xml"/><Relationship Id="rId2" Type="http://schemas.openxmlformats.org/officeDocument/2006/relationships/revisionLog" Target="revisionLog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27003B85-DEFA-4CC5-9103-EB8D46A3F006}" diskRevisions="1" revisionId="10292" version="3">
  <header guid="{8144A1C6-0AEA-4F6B-AB8B-C78543EAE824}" dateTime="2018-02-16T07:52:06" maxSheetId="12" userName="Corey Smith" r:id="rId2" minRId="1" maxRId="10264">
    <sheetIdMap count="11">
      <sheetId val="1"/>
      <sheetId val="2"/>
      <sheetId val="3"/>
      <sheetId val="4"/>
      <sheetId val="5"/>
      <sheetId val="6"/>
      <sheetId val="7"/>
      <sheetId val="8"/>
      <sheetId val="9"/>
      <sheetId val="10"/>
      <sheetId val="11"/>
    </sheetIdMap>
  </header>
  <header guid="{27003B85-DEFA-4CC5-9103-EB8D46A3F006}" dateTime="2018-07-03T16:09:21" maxSheetId="12" userName="Lynn" r:id="rId3">
    <sheetIdMap count="11">
      <sheetId val="1"/>
      <sheetId val="2"/>
      <sheetId val="3"/>
      <sheetId val="4"/>
      <sheetId val="5"/>
      <sheetId val="6"/>
      <sheetId val="7"/>
      <sheetId val="8"/>
      <sheetId val="9"/>
      <sheetId val="10"/>
      <sheetId val="1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4" customView="1" name="Z_C0076F4B_37BA_40E6_9260_4F0B249285E5_.wvu.PrintArea" hidden="1" oldHidden="1">
    <formula>Declaration!$A$1:$L$88</formula>
  </rdn>
  <rdn rId="0" localSheetId="4" customView="1" name="Z_C0076F4B_37BA_40E6_9260_4F0B249285E5_.wvu.PrintTitles" hidden="1" oldHidden="1">
    <formula>Declaration!$1:$6</formula>
  </rdn>
  <rdn rId="0" localSheetId="4" customView="1" name="Z_C0076F4B_37BA_40E6_9260_4F0B249285E5_.wvu.Rows" hidden="1" oldHidden="1">
    <formula>Declaration!$90:$105</formula>
  </rdn>
  <rdn rId="0" localSheetId="4" customView="1" name="Z_C0076F4B_37BA_40E6_9260_4F0B249285E5_.wvu.Cols" hidden="1" oldHidden="1">
    <formula>Declaration!$L:$W</formula>
  </rdn>
  <rdn rId="0" localSheetId="5" customView="1" name="Z_C0076F4B_37BA_40E6_9260_4F0B249285E5_.wvu.PrintTitles" hidden="1" oldHidden="1">
    <formula>'Smelter List'!$4:$4</formula>
  </rdn>
  <rdn rId="0" localSheetId="5" customView="1" name="Z_C0076F4B_37BA_40E6_9260_4F0B249285E5_.wvu.Cols" hidden="1" oldHidden="1">
    <formula>'Smelter List'!$R:$AK</formula>
  </rdn>
  <rdn rId="0" localSheetId="5" customView="1" name="Z_C0076F4B_37BA_40E6_9260_4F0B249285E5_.wvu.FilterData" hidden="1" oldHidden="1">
    <formula>'Smelter List'!$B$4:$Q$4</formula>
  </rdn>
  <rdn rId="0" localSheetId="6" customView="1" name="Z_C0076F4B_37BA_40E6_9260_4F0B249285E5_.wvu.Rows" hidden="1" oldHidden="1">
    <formula>Checker!$57:$57</formula>
  </rdn>
  <rdn rId="0" localSheetId="6" customView="1" name="Z_C0076F4B_37BA_40E6_9260_4F0B249285E5_.wvu.Cols" hidden="1" oldHidden="1">
    <formula>Checker!$E:$R</formula>
  </rdn>
  <rdn rId="0" localSheetId="6" customView="1" name="Z_C0076F4B_37BA_40E6_9260_4F0B249285E5_.wvu.FilterData" hidden="1" oldHidden="1">
    <formula>Checker!$B$3:$C$67</formula>
  </rdn>
  <rdn rId="0" localSheetId="7" customView="1" name="Z_C0076F4B_37BA_40E6_9260_4F0B249285E5_.wvu.PrintTitles" hidden="1" oldHidden="1">
    <formula>'Product List'!$5:$5</formula>
  </rdn>
  <rdn rId="0" localSheetId="8" customView="1" name="Z_C0076F4B_37BA_40E6_9260_4F0B249285E5_.wvu.Cols" hidden="1" oldHidden="1">
    <formula>'Smelter Look-up'!$J:$K</formula>
  </rdn>
  <rdn rId="0" localSheetId="8" customView="1" name="Z_C0076F4B_37BA_40E6_9260_4F0B249285E5_.wvu.FilterData" hidden="1" oldHidden="1">
    <formula>'Smelter Look-up'!$E$4:$F$572</formula>
  </rdn>
  <rdn rId="0" localSheetId="11" customView="1" name="Z_C0076F4B_37BA_40E6_9260_4F0B249285E5_.wvu.FilterData" hidden="1" oldHidden="1">
    <formula>SorP!$A$1:$B$6231</formula>
  </rdn>
  <rcv guid="{C0076F4B-37BA-40E6-9260-4F0B249285E5}"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B5" start="0" length="0">
    <dxf>
      <alignment horizontal="general" vertical="bottom" wrapText="0"/>
      <border outline="0">
        <left/>
        <right/>
        <top/>
      </border>
      <protection hidden="0"/>
    </dxf>
  </rfmt>
  <rcc rId="1" sId="5" odxf="1" dxf="1">
    <oc r="C5">
      <f>IF(LEN(A5)=0,"",INDEX('Smelter Look-up'!$C:$C,MATCH($A5,'Smelter Look-up'!$E:$E,0)))</f>
    </oc>
    <nc r="C5" t="inlineStr">
      <is>
        <t>A.L.M.T. TUNGSTEN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 sId="5" odxf="1" dxf="1">
    <nc r="D5" t="inlineStr">
      <is>
        <t>A.L.M.T. TUNGSTEN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 sId="5" odxf="1" dxf="1">
    <oc r="E5">
      <f>IF(ISERROR($V5),"",OFFSET('Smelter Look-up'!$D$4,$V5-4,0)&amp;"")</f>
    </oc>
    <nc r="E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 sId="5" odxf="1" dxf="1">
    <oc r="F5">
      <f>IF(ISERROR($V5),"",OFFSET('Smelter Look-up'!$E$4,$V5-4,0))</f>
    </oc>
    <nc r="F5" t="inlineStr">
      <is>
        <t>CID000004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 sId="5" odxf="1" dxf="1">
    <oc r="G5">
      <f>IF(C5=$X$4,"Enter smelter details", IF(ISERROR($V5),"",OFFSET('Smelter Look-up'!$F$4,$V5-4,0)))</f>
    </oc>
    <nc r="G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 sId="5" odxf="1" dxf="1">
    <oc r="H5">
      <f>IF(ISERROR($V5),"",OFFSET('Smelter Look-up'!$G$4,$V5-4,0))</f>
    </oc>
    <nc r="H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 sId="5" odxf="1" dxf="1">
    <oc r="I5">
      <f>IF(ISERROR($V5),"",OFFSET('Smelter Look-up'!$H$4,$V5-4,0))</f>
    </oc>
    <nc r="I5" t="inlineStr">
      <is>
        <t>Toyama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 sId="5" odxf="1" dxf="1">
    <oc r="J5">
      <f>IF(ISERROR($V5),"",OFFSET('Smelter Look-up'!$I$4,$V5-4,0))</f>
    </oc>
    <nc r="J5" t="inlineStr">
      <is>
        <t>Toyama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 start="0" length="0">
    <dxf>
      <fill>
        <patternFill patternType="none"/>
      </fill>
      <alignment horizontal="general" vertical="bottom" wrapText="0"/>
      <border outline="0">
        <left/>
        <right/>
        <top/>
      </border>
    </dxf>
  </rfmt>
  <rfmt sheetId="5" sqref="L5" start="0" length="0">
    <dxf>
      <fill>
        <patternFill patternType="none"/>
      </fill>
      <alignment horizontal="general" vertical="bottom" wrapText="0"/>
      <border outline="0">
        <left/>
        <right/>
        <top/>
      </border>
    </dxf>
  </rfmt>
  <rcc rId="9" sId="5" odxf="1" dxf="1">
    <nc r="M5" t="inlineStr">
      <is>
        <t>CFSP compliant</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N5" start="0" length="0">
    <dxf>
      <fill>
        <patternFill patternType="none"/>
      </fill>
      <alignment horizontal="general" vertical="bottom" wrapText="0"/>
      <border outline="0">
        <left/>
        <right/>
        <top/>
      </border>
    </dxf>
  </rfmt>
  <rcc rId="10" sId="5" odxf="1" dxf="1">
    <nc r="O5" t="inlineStr">
      <is>
        <t>Not identified as conflict region, Recycle/Scrap</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P5" start="0" length="0">
    <dxf>
      <fill>
        <patternFill patternType="none"/>
      </fill>
      <alignment horizontal="general" vertical="bottom" wrapText="0"/>
      <border outline="0">
        <left/>
        <right/>
        <top/>
      </border>
    </dxf>
  </rfmt>
  <rfmt sheetId="5" sqref="Q5" start="0" length="0">
    <dxf>
      <fill>
        <patternFill patternType="none"/>
      </fill>
      <alignment horizontal="general" vertical="bottom" wrapText="0"/>
      <border outline="0">
        <left/>
        <right/>
        <top/>
      </border>
    </dxf>
  </rfmt>
  <rcc rId="11" sId="5" odxf="1" dxf="1">
    <oc r="B6">
      <f>IF(LEN(A6)=0,"",INDEX('Smelter Look-up'!$A:$A,MATCH($A6,'Smelter Look-up'!$E:$E,0)))</f>
    </oc>
    <nc r="B6"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 sId="5" odxf="1" dxf="1">
    <oc r="C6">
      <f>IF(LEN(A6)=0,"",INDEX('Smelter Look-up'!$C:$C,MATCH($A6,'Smelter Look-up'!$E:$E,0)))</f>
    </oc>
    <nc r="C6" t="inlineStr">
      <is>
        <t>A.L.M.T. TUNGSTEN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 sId="5" odxf="1" dxf="1">
    <nc r="D6" t="inlineStr">
      <is>
        <t>A.L.M.T. TUNGSTEN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 sId="5" odxf="1" dxf="1">
    <oc r="E6">
      <f>IF(ISERROR($V6),"",OFFSET('Smelter Look-up'!$D$4,$V6-4,0)&amp;"")</f>
    </oc>
    <nc r="E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 sId="5" odxf="1" dxf="1">
    <oc r="F6">
      <f>IF(ISERROR($V6),"",OFFSET('Smelter Look-up'!$E$4,$V6-4,0))</f>
    </oc>
    <nc r="F6" t="inlineStr">
      <is>
        <t>CID000004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 sId="5" odxf="1" dxf="1">
    <oc r="G6">
      <f>IF(C6=$X$4,"Enter smelter details", IF(ISERROR($V6),"",OFFSET('Smelter Look-up'!$F$4,$V6-4,0)))</f>
    </oc>
    <nc r="G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 sId="5" odxf="1" dxf="1">
    <oc r="H6">
      <f>IF(ISERROR($V6),"",OFFSET('Smelter Look-up'!$G$4,$V6-4,0))</f>
    </oc>
    <nc r="H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 sId="5" odxf="1" dxf="1">
    <oc r="I6">
      <f>IF(ISERROR($V6),"",OFFSET('Smelter Look-up'!$H$4,$V6-4,0))</f>
    </oc>
    <nc r="I6" t="inlineStr">
      <is>
        <t>Toyama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 sId="5" odxf="1" dxf="1">
    <oc r="J6">
      <f>IF(ISERROR($V6),"",OFFSET('Smelter Look-up'!$I$4,$V6-4,0))</f>
    </oc>
    <nc r="J6" t="inlineStr">
      <is>
        <t>Toyama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 sId="5" odxf="1" dxf="1">
    <nc r="K6" t="inlineStr">
      <is>
        <t>Nobuyoshi Uetake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 sId="5" odxf="1" dxf="1">
    <nc r="L6" t="inlineStr">
      <is>
        <t>nobuyoshi-uetake@allied-material.co.jp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6" start="0" length="0">
    <dxf>
      <alignment vertical="bottom" wrapText="0"/>
      <border outline="0">
        <left/>
        <right/>
        <top/>
        <bottom/>
      </border>
    </dxf>
  </rfmt>
  <rcc rId="22" sId="5" odxf="1" dxf="1">
    <nc r="N6"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 sId="5" odxf="1" dxf="1">
    <nc r="O6"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 sId="5" odxf="1" dxf="1">
    <nc r="P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5" sId="5" odxf="1" dxf="1">
    <nc r="Q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6" sId="5" odxf="1" dxf="1">
    <oc r="B7">
      <f>IF(LEN(A7)=0,"",INDEX('Smelter Look-up'!$A:$A,MATCH($A7,'Smelter Look-up'!$E:$E,0)))</f>
    </oc>
    <nc r="B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 sId="5" odxf="1" dxf="1">
    <oc r="C7">
      <f>IF(LEN(A7)=0,"",INDEX('Smelter Look-up'!$C:$C,MATCH($A7,'Smelter Look-up'!$E:$E,0)))</f>
    </oc>
    <nc r="C7" t="inlineStr">
      <is>
        <t>Aida Chemical Industries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 sId="5" odxf="1" dxf="1">
    <nc r="D7" t="inlineStr">
      <is>
        <t>Aida Chemical Industries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 sId="5" odxf="1" dxf="1">
    <oc r="E7">
      <f>IF(ISERROR($V7),"",OFFSET('Smelter Look-up'!$D$4,$V7-4,0)&amp;"")</f>
    </oc>
    <nc r="E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 sId="5" odxf="1" dxf="1">
    <oc r="F7">
      <f>IF(ISERROR($V7),"",OFFSET('Smelter Look-up'!$E$4,$V7-4,0))</f>
    </oc>
    <nc r="F7" t="inlineStr">
      <is>
        <t>CID000019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 sId="5" odxf="1" dxf="1">
    <oc r="G7">
      <f>IF(C7=$X$4,"Enter smelter details", IF(ISERROR($V7),"",OFFSET('Smelter Look-up'!$F$4,$V7-4,0)))</f>
    </oc>
    <nc r="G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 sId="5" odxf="1" dxf="1">
    <oc r="H7">
      <f>IF(ISERROR($V7),"",OFFSET('Smelter Look-up'!$G$4,$V7-4,0))</f>
    </oc>
    <nc r="H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 sId="5" odxf="1" dxf="1">
    <oc r="I7">
      <f>IF(ISERROR($V7),"",OFFSET('Smelter Look-up'!$H$4,$V7-4,0))</f>
    </oc>
    <nc r="I7" t="inlineStr">
      <is>
        <t>Fuchu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 sId="5" odxf="1" dxf="1">
    <oc r="J7">
      <f>IF(ISERROR($V7),"",OFFSET('Smelter Look-up'!$I$4,$V7-4,0))</f>
    </oc>
    <nc r="J7" t="inlineStr">
      <is>
        <t>Tokyo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 start="0" length="0">
    <dxf>
      <alignment vertical="bottom" wrapText="0"/>
      <border outline="0">
        <left/>
        <right/>
        <top/>
        <bottom/>
      </border>
    </dxf>
  </rfmt>
  <rfmt sheetId="5" sqref="L7" start="0" length="0">
    <dxf>
      <alignment vertical="bottom" wrapText="0"/>
      <border outline="0">
        <left/>
        <right/>
        <top/>
        <bottom/>
      </border>
    </dxf>
  </rfmt>
  <rcc rId="35" sId="5" odxf="1" dxf="1">
    <nc r="M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 start="0" length="0">
    <dxf>
      <alignment vertical="bottom" wrapText="0"/>
      <border outline="0">
        <left/>
        <right/>
        <top/>
        <bottom/>
      </border>
    </dxf>
  </rfmt>
  <rcc rId="36" sId="5" odxf="1" dxf="1">
    <nc r="O7"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 start="0" length="0">
    <dxf>
      <fill>
        <patternFill patternType="none"/>
      </fill>
      <alignment horizontal="general" vertical="bottom" wrapText="0"/>
      <border outline="0">
        <left/>
        <right/>
        <top/>
      </border>
    </dxf>
  </rfmt>
  <rfmt sheetId="5" sqref="Q7" start="0" length="0">
    <dxf>
      <alignment vertical="bottom" wrapText="0"/>
      <border outline="0">
        <left/>
        <right/>
        <top/>
        <bottom/>
      </border>
    </dxf>
  </rfmt>
  <rcc rId="37" sId="5" odxf="1" dxf="1">
    <oc r="B8">
      <f>IF(LEN(A8)=0,"",INDEX('Smelter Look-up'!$A:$A,MATCH($A8,'Smelter Look-up'!$E:$E,0)))</f>
    </oc>
    <nc r="B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 sId="5" odxf="1" dxf="1">
    <oc r="C8">
      <f>IF(LEN(A8)=0,"",INDEX('Smelter Look-up'!$C:$C,MATCH($A8,'Smelter Look-up'!$E:$E,0)))</f>
    </oc>
    <nc r="C8" t="inlineStr">
      <is>
        <t>Aida Chemical Industries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 sId="5" odxf="1" dxf="1">
    <nc r="D8" t="inlineStr">
      <is>
        <t>Aida Chemical Industries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 sId="5" odxf="1" dxf="1">
    <oc r="E8">
      <f>IF(ISERROR($V8),"",OFFSET('Smelter Look-up'!$D$4,$V8-4,0)&amp;"")</f>
    </oc>
    <nc r="E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 sId="5" odxf="1" dxf="1">
    <oc r="F8">
      <f>IF(ISERROR($V8),"",OFFSET('Smelter Look-up'!$E$4,$V8-4,0))</f>
    </oc>
    <nc r="F8" t="inlineStr">
      <is>
        <t>CID000019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 sId="5" odxf="1" dxf="1">
    <oc r="G8">
      <f>IF(C8=$X$4,"Enter smelter details", IF(ISERROR($V8),"",OFFSET('Smelter Look-up'!$F$4,$V8-4,0)))</f>
    </oc>
    <nc r="G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 sId="5" odxf="1" dxf="1">
    <oc r="H8">
      <f>IF(ISERROR($V8),"",OFFSET('Smelter Look-up'!$G$4,$V8-4,0))</f>
    </oc>
    <nc r="H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 sId="5" odxf="1" dxf="1">
    <oc r="I8">
      <f>IF(ISERROR($V8),"",OFFSET('Smelter Look-up'!$H$4,$V8-4,0))</f>
    </oc>
    <nc r="I8" t="inlineStr">
      <is>
        <t>Fuchu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 sId="5" odxf="1" dxf="1">
    <oc r="J8">
      <f>IF(ISERROR($V8),"",OFFSET('Smelter Look-up'!$I$4,$V8-4,0))</f>
    </oc>
    <nc r="J8" t="inlineStr">
      <is>
        <t>Tokyo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 start="0" length="0">
    <dxf>
      <alignment vertical="bottom" wrapText="0"/>
      <border outline="0">
        <left/>
        <right/>
        <top/>
        <bottom/>
      </border>
    </dxf>
  </rfmt>
  <rfmt sheetId="5" sqref="L8" start="0" length="0">
    <dxf>
      <alignment vertical="bottom" wrapText="0"/>
      <border outline="0">
        <left/>
        <right/>
        <top/>
        <bottom/>
      </border>
    </dxf>
  </rfmt>
  <rfmt sheetId="5" sqref="M8" start="0" length="0">
    <dxf>
      <alignment vertical="bottom" wrapText="0"/>
      <border outline="0">
        <left/>
        <right/>
        <top/>
        <bottom/>
      </border>
    </dxf>
  </rfmt>
  <rcc rId="46" sId="5" odxf="1" dxf="1">
    <nc r="N8"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 sId="5" odxf="1" dxf="1">
    <nc r="O8"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 start="0" length="0">
    <dxf>
      <fill>
        <patternFill patternType="none"/>
      </fill>
      <alignment horizontal="general" vertical="bottom" wrapText="0"/>
      <border outline="0">
        <left/>
        <right/>
        <top/>
      </border>
    </dxf>
  </rfmt>
  <rcc rId="48" sId="5" odxf="1" dxf="1">
    <nc r="Q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9" sId="5" odxf="1" dxf="1">
    <oc r="B9">
      <f>IF(LEN(A9)=0,"",INDEX('Smelter Look-up'!$A:$A,MATCH($A9,'Smelter Look-up'!$E:$E,0)))</f>
    </oc>
    <nc r="B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 sId="5" odxf="1" dxf="1">
    <oc r="C9">
      <f>IF(LEN(A9)=0,"",INDEX('Smelter Look-up'!$C:$C,MATCH($A9,'Smelter Look-up'!$E:$E,0)))</f>
    </oc>
    <nc r="C9" t="inlineStr">
      <is>
        <t>Aida Chemical Industries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 sId="5" odxf="1" dxf="1">
    <nc r="D9" t="inlineStr">
      <is>
        <t>Aida Chemical Industries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 sId="5" odxf="1" dxf="1">
    <oc r="E9">
      <f>IF(ISERROR($V9),"",OFFSET('Smelter Look-up'!$D$4,$V9-4,0)&amp;"")</f>
    </oc>
    <nc r="E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 sId="5" odxf="1" dxf="1">
    <oc r="F9">
      <f>IF(ISERROR($V9),"",OFFSET('Smelter Look-up'!$E$4,$V9-4,0))</f>
    </oc>
    <nc r="F9" t="inlineStr">
      <is>
        <t>CID000019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 sId="5" odxf="1" dxf="1">
    <oc r="G9">
      <f>IF(C9=$X$4,"Enter smelter details", IF(ISERROR($V9),"",OFFSET('Smelter Look-up'!$F$4,$V9-4,0)))</f>
    </oc>
    <nc r="G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 sId="5" odxf="1" dxf="1">
    <oc r="H9">
      <f>IF(ISERROR($V9),"",OFFSET('Smelter Look-up'!$G$4,$V9-4,0))</f>
    </oc>
    <nc r="H9" t="inlineStr">
      <is>
        <t>6-36-2 Minamicho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 sId="5" odxf="1" dxf="1">
    <oc r="I9">
      <f>IF(ISERROR($V9),"",OFFSET('Smelter Look-up'!$H$4,$V9-4,0))</f>
    </oc>
    <nc r="I9" t="inlineStr">
      <is>
        <t>Fuchu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 sId="5" odxf="1" dxf="1">
    <oc r="J9">
      <f>IF(ISERROR($V9),"",OFFSET('Smelter Look-up'!$I$4,$V9-4,0))</f>
    </oc>
    <nc r="J9" t="inlineStr">
      <is>
        <t>Tokyo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9" start="0" length="0">
    <dxf>
      <alignment vertical="bottom" wrapText="0"/>
      <border outline="0">
        <left/>
        <right/>
        <top/>
        <bottom/>
      </border>
    </dxf>
  </rfmt>
  <rfmt sheetId="5" sqref="L9" start="0" length="0">
    <dxf>
      <alignment vertical="bottom" wrapText="0"/>
      <border outline="0">
        <left/>
        <right/>
        <top/>
        <bottom/>
      </border>
    </dxf>
  </rfmt>
  <rfmt sheetId="5" sqref="M9" start="0" length="0">
    <dxf>
      <alignment vertical="bottom" wrapText="0"/>
      <border outline="0">
        <left/>
        <right/>
        <top/>
        <bottom/>
      </border>
    </dxf>
  </rfmt>
  <rfmt sheetId="5" sqref="N9" start="0" length="0">
    <dxf>
      <alignment vertical="bottom" wrapText="0"/>
      <border outline="0">
        <left/>
        <right/>
        <top/>
        <bottom/>
      </border>
    </dxf>
  </rfmt>
  <rcc rId="58" sId="5" odxf="1" dxf="1">
    <nc r="O9"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 sId="5" odxf="1" dxf="1">
    <nc r="P9"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9" start="0" length="0">
    <dxf>
      <alignment vertical="bottom" wrapText="0"/>
      <border outline="0">
        <left/>
        <right/>
        <top/>
        <bottom/>
      </border>
    </dxf>
  </rfmt>
  <rcc rId="60" sId="5" odxf="1" dxf="1">
    <oc r="B10">
      <f>IF(LEN(A10)=0,"",INDEX('Smelter Look-up'!$A:$A,MATCH($A10,'Smelter Look-up'!$E:$E,0)))</f>
    </oc>
    <nc r="B1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 sId="5" odxf="1" dxf="1">
    <oc r="C10">
      <f>IF(LEN(A10)=0,"",INDEX('Smelter Look-up'!$C:$C,MATCH($A10,'Smelter Look-up'!$E:$E,0)))</f>
    </oc>
    <nc r="C10" t="inlineStr">
      <is>
        <t>Aida Chemical Industries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 sId="5" odxf="1" dxf="1">
    <nc r="D10" t="inlineStr">
      <is>
        <t>Aida Chemical Industries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 sId="5" odxf="1" dxf="1">
    <oc r="E10">
      <f>IF(ISERROR($V10),"",OFFSET('Smelter Look-up'!$D$4,$V10-4,0)&amp;"")</f>
    </oc>
    <nc r="E1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 sId="5" odxf="1" dxf="1">
    <oc r="F10">
      <f>IF(ISERROR($V10),"",OFFSET('Smelter Look-up'!$E$4,$V10-4,0))</f>
    </oc>
    <nc r="F10" t="inlineStr">
      <is>
        <t>CID000019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 sId="5" odxf="1" dxf="1">
    <oc r="G10">
      <f>IF(C10=$X$4,"Enter smelter details", IF(ISERROR($V10),"",OFFSET('Smelter Look-up'!$F$4,$V10-4,0)))</f>
    </oc>
    <nc r="G1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 sId="5" odxf="1" dxf="1">
    <oc r="H10">
      <f>IF(ISERROR($V10),"",OFFSET('Smelter Look-up'!$G$4,$V10-4,0))</f>
    </oc>
    <nc r="H10" t="inlineStr">
      <is>
        <t>6-15-13 Minami-cho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 sId="5" odxf="1" dxf="1">
    <oc r="I10">
      <f>IF(ISERROR($V10),"",OFFSET('Smelter Look-up'!$H$4,$V10-4,0))</f>
    </oc>
    <nc r="I10" t="inlineStr">
      <is>
        <t>Fuchu-city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 sId="5" odxf="1" dxf="1">
    <oc r="J10">
      <f>IF(ISERROR($V10),"",OFFSET('Smelter Look-up'!$I$4,$V10-4,0))</f>
    </oc>
    <nc r="J10" t="inlineStr">
      <is>
        <t>Tokyo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 sId="5" odxf="1" dxf="1">
    <nc r="K10" t="inlineStr">
      <is>
        <t>Toshiaki Dobashi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 sId="5" odxf="1" dxf="1">
    <nc r="L10" t="inlineStr">
      <is>
        <t>tdobashi@aida-j.jp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 sId="5" odxf="1" dxf="1">
    <nc r="M10" t="inlineStr">
      <is>
        <t>LBMA REGISTERED. 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 sId="5" odxf="1" dxf="1">
    <nc r="N10"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 sId="5" odxf="1" dxf="1">
    <nc r="O1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 sId="5" odxf="1" dxf="1">
    <nc r="P1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5" sId="5" odxf="1" dxf="1">
    <nc r="Q10"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6" sId="5" odxf="1" dxf="1">
    <oc r="B11">
      <f>IF(LEN(A11)=0,"",INDEX('Smelter Look-up'!$A:$A,MATCH($A11,'Smelter Look-up'!$E:$E,0)))</f>
    </oc>
    <nc r="B1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 sId="5" odxf="1" dxf="1">
    <oc r="C11">
      <f>IF(LEN(A11)=0,"",INDEX('Smelter Look-up'!$C:$C,MATCH($A11,'Smelter Look-up'!$E:$E,0)))</f>
    </oc>
    <nc r="C11" t="inlineStr">
      <is>
        <t>Aida Chemical Industries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8" sId="5" odxf="1" dxf="1">
    <nc r="D11" t="inlineStr">
      <is>
        <t>Aida Chemical Industries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 sId="5" odxf="1" dxf="1">
    <oc r="E11">
      <f>IF(ISERROR($V11),"",OFFSET('Smelter Look-up'!$D$4,$V11-4,0)&amp;"")</f>
    </oc>
    <nc r="E1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 sId="5" odxf="1" dxf="1">
    <oc r="F11">
      <f>IF(ISERROR($V11),"",OFFSET('Smelter Look-up'!$E$4,$V11-4,0))</f>
    </oc>
    <nc r="F11" t="inlineStr">
      <is>
        <t>CID000019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 sId="5" odxf="1" dxf="1">
    <oc r="G11">
      <f>IF(C11=$X$4,"Enter smelter details", IF(ISERROR($V11),"",OFFSET('Smelter Look-up'!$F$4,$V11-4,0)))</f>
    </oc>
    <nc r="G1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 sId="5" odxf="1" dxf="1">
    <oc r="H11">
      <f>IF(ISERROR($V11),"",OFFSET('Smelter Look-up'!$G$4,$V11-4,0))</f>
    </oc>
    <nc r="H1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 sId="5" odxf="1" dxf="1">
    <oc r="I11">
      <f>IF(ISERROR($V11),"",OFFSET('Smelter Look-up'!$H$4,$V11-4,0))</f>
    </oc>
    <nc r="I1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 sId="5" odxf="1" dxf="1">
    <oc r="J11">
      <f>IF(ISERROR($V11),"",OFFSET('Smelter Look-up'!$I$4,$V11-4,0))</f>
    </oc>
    <nc r="J1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1" start="0" length="0">
    <dxf>
      <alignment vertical="bottom" wrapText="0"/>
      <border outline="0">
        <left/>
        <right/>
        <top/>
        <bottom/>
      </border>
    </dxf>
  </rfmt>
  <rfmt sheetId="5" sqref="L11" start="0" length="0">
    <dxf>
      <alignment vertical="bottom" wrapText="0"/>
      <border outline="0">
        <left/>
        <right/>
        <top/>
        <bottom/>
      </border>
    </dxf>
  </rfmt>
  <rfmt sheetId="5" sqref="M11" start="0" length="0">
    <dxf>
      <alignment vertical="bottom" wrapText="0"/>
      <border outline="0">
        <left/>
        <right/>
        <top/>
        <bottom/>
      </border>
    </dxf>
  </rfmt>
  <rfmt sheetId="5" sqref="N11" start="0" length="0">
    <dxf>
      <alignment vertical="bottom" wrapText="0"/>
      <border outline="0">
        <left/>
        <right/>
        <top/>
        <bottom/>
      </border>
    </dxf>
  </rfmt>
  <rfmt sheetId="5" sqref="O11" start="0" length="0">
    <dxf>
      <alignment vertical="bottom" wrapText="0"/>
      <border outline="0">
        <left/>
        <right/>
        <top/>
        <bottom/>
      </border>
    </dxf>
  </rfmt>
  <rfmt sheetId="5" sqref="P11" start="0" length="0">
    <dxf>
      <fill>
        <patternFill patternType="none"/>
      </fill>
      <alignment horizontal="general" vertical="bottom" wrapText="0"/>
      <border outline="0">
        <left/>
        <right/>
        <top/>
      </border>
    </dxf>
  </rfmt>
  <rfmt sheetId="5" sqref="Q11" start="0" length="0">
    <dxf>
      <alignment vertical="bottom" wrapText="0"/>
      <border outline="0">
        <left/>
        <right/>
        <top/>
        <bottom/>
      </border>
    </dxf>
  </rfmt>
  <rcc rId="85" sId="5" odxf="1" dxf="1">
    <oc r="B12">
      <f>IF(LEN(A12)=0,"",INDEX('Smelter Look-up'!$A:$A,MATCH($A12,'Smelter Look-up'!$E:$E,0)))</f>
    </oc>
    <nc r="B1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 sId="5" odxf="1" dxf="1">
    <oc r="C12">
      <f>IF(LEN(A12)=0,"",INDEX('Smelter Look-up'!$C:$C,MATCH($A12,'Smelter Look-up'!$E:$E,0)))</f>
    </oc>
    <nc r="C12" t="inlineStr">
      <is>
        <t>Allgemeine Gold-und Silberscheideanstalt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 sId="5" odxf="1" dxf="1">
    <nc r="D12" t="inlineStr">
      <is>
        <t>Allgemeine Gold-und Silberscheideanstalt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 sId="5" odxf="1" dxf="1">
    <oc r="E12">
      <f>IF(ISERROR($V12),"",OFFSET('Smelter Look-up'!$D$4,$V12-4,0)&amp;"")</f>
    </oc>
    <nc r="E12"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 sId="5" odxf="1" dxf="1">
    <oc r="F12">
      <f>IF(ISERROR($V12),"",OFFSET('Smelter Look-up'!$E$4,$V12-4,0))</f>
    </oc>
    <nc r="F12" t="inlineStr">
      <is>
        <t>CID000035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 sId="5" odxf="1" dxf="1">
    <oc r="G12">
      <f>IF(C12=$X$4,"Enter smelter details", IF(ISERROR($V12),"",OFFSET('Smelter Look-up'!$F$4,$V12-4,0)))</f>
    </oc>
    <nc r="G1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 sId="5" odxf="1" dxf="1">
    <oc r="H12">
      <f>IF(ISERROR($V12),"",OFFSET('Smelter Look-up'!$G$4,$V12-4,0))</f>
    </oc>
    <nc r="H1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 sId="5" odxf="1" dxf="1">
    <oc r="I12">
      <f>IF(ISERROR($V12),"",OFFSET('Smelter Look-up'!$H$4,$V12-4,0))</f>
    </oc>
    <nc r="I12" t="inlineStr">
      <is>
        <t>Pforzheim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 sId="5" odxf="1" dxf="1">
    <oc r="J12">
      <f>IF(ISERROR($V12),"",OFFSET('Smelter Look-up'!$I$4,$V12-4,0))</f>
    </oc>
    <nc r="J12"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2" start="0" length="0">
    <dxf>
      <alignment vertical="bottom" wrapText="0"/>
      <border outline="0">
        <left/>
        <right/>
        <top/>
        <bottom/>
      </border>
    </dxf>
  </rfmt>
  <rfmt sheetId="5" sqref="L12" start="0" length="0">
    <dxf>
      <alignment vertical="bottom" wrapText="0"/>
      <border outline="0">
        <left/>
        <right/>
        <top/>
        <bottom/>
      </border>
    </dxf>
  </rfmt>
  <rcc rId="94" sId="5" odxf="1" dxf="1">
    <nc r="M1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2" start="0" length="0">
    <dxf>
      <alignment vertical="bottom" wrapText="0"/>
      <border outline="0">
        <left/>
        <right/>
        <top/>
        <bottom/>
      </border>
    </dxf>
  </rfmt>
  <rcc rId="95" sId="5" odxf="1" dxf="1">
    <nc r="O12"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2" start="0" length="0">
    <dxf>
      <fill>
        <patternFill patternType="none"/>
      </fill>
      <alignment horizontal="general" vertical="bottom" wrapText="0"/>
      <border outline="0">
        <left/>
        <right/>
        <top/>
      </border>
    </dxf>
  </rfmt>
  <rfmt sheetId="5" sqref="Q12" start="0" length="0">
    <dxf>
      <alignment vertical="bottom" wrapText="0"/>
      <border outline="0">
        <left/>
        <right/>
        <top/>
        <bottom/>
      </border>
    </dxf>
  </rfmt>
  <rcc rId="96" sId="5" odxf="1" dxf="1">
    <oc r="B13">
      <f>IF(LEN(A13)=0,"",INDEX('Smelter Look-up'!$A:$A,MATCH($A13,'Smelter Look-up'!$E:$E,0)))</f>
    </oc>
    <nc r="B1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 sId="5" odxf="1" dxf="1">
    <oc r="C13">
      <f>IF(LEN(A13)=0,"",INDEX('Smelter Look-up'!$C:$C,MATCH($A13,'Smelter Look-up'!$E:$E,0)))</f>
    </oc>
    <nc r="C13" t="inlineStr">
      <is>
        <t>Allgemeine Gold-und Silberscheideanstalt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 sId="5" odxf="1" dxf="1">
    <nc r="D13" t="inlineStr">
      <is>
        <t>Allgemeine Gold-und Silberscheideanstalt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 sId="5" odxf="1" dxf="1">
    <oc r="E13">
      <f>IF(ISERROR($V13),"",OFFSET('Smelter Look-up'!$D$4,$V13-4,0)&amp;"")</f>
    </oc>
    <nc r="E13"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 sId="5" odxf="1" dxf="1">
    <oc r="F13">
      <f>IF(ISERROR($V13),"",OFFSET('Smelter Look-up'!$E$4,$V13-4,0))</f>
    </oc>
    <nc r="F13" t="inlineStr">
      <is>
        <t>CID000035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 sId="5" odxf="1" dxf="1">
    <oc r="G13">
      <f>IF(C13=$X$4,"Enter smelter details", IF(ISERROR($V13),"",OFFSET('Smelter Look-up'!$F$4,$V13-4,0)))</f>
    </oc>
    <nc r="G1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2" sId="5" odxf="1" dxf="1">
    <oc r="H13">
      <f>IF(ISERROR($V13),"",OFFSET('Smelter Look-up'!$G$4,$V13-4,0))</f>
    </oc>
    <nc r="H1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3" sId="5" odxf="1" dxf="1">
    <oc r="I13">
      <f>IF(ISERROR($V13),"",OFFSET('Smelter Look-up'!$H$4,$V13-4,0))</f>
    </oc>
    <nc r="I13" t="inlineStr">
      <is>
        <t>Pforzheim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4" sId="5" odxf="1" dxf="1">
    <oc r="J13">
      <f>IF(ISERROR($V13),"",OFFSET('Smelter Look-up'!$I$4,$V13-4,0))</f>
    </oc>
    <nc r="J13"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 start="0" length="0">
    <dxf>
      <alignment vertical="bottom" wrapText="0"/>
      <border outline="0">
        <left/>
        <right/>
        <top/>
        <bottom/>
      </border>
    </dxf>
  </rfmt>
  <rfmt sheetId="5" sqref="L13" start="0" length="0">
    <dxf>
      <alignment vertical="bottom" wrapText="0"/>
      <border outline="0">
        <left/>
        <right/>
        <top/>
        <bottom/>
      </border>
    </dxf>
  </rfmt>
  <rfmt sheetId="5" sqref="M13" start="0" length="0">
    <dxf>
      <alignment vertical="bottom" wrapText="0"/>
      <border outline="0">
        <left/>
        <right/>
        <top/>
        <bottom/>
      </border>
    </dxf>
  </rfmt>
  <rfmt sheetId="5" sqref="N13" start="0" length="0">
    <dxf>
      <alignment vertical="bottom" wrapText="0"/>
      <border outline="0">
        <left/>
        <right/>
        <top/>
        <bottom/>
      </border>
    </dxf>
  </rfmt>
  <rfmt sheetId="5" sqref="O13" start="0" length="0">
    <dxf>
      <alignment vertical="bottom" wrapText="0"/>
      <border outline="0">
        <left/>
        <right/>
        <top/>
        <bottom/>
      </border>
    </dxf>
  </rfmt>
  <rfmt sheetId="5" sqref="P13" start="0" length="0">
    <dxf>
      <fill>
        <patternFill patternType="none"/>
      </fill>
      <alignment horizontal="general" vertical="bottom" wrapText="0"/>
      <border outline="0">
        <left/>
        <right/>
        <top/>
      </border>
    </dxf>
  </rfmt>
  <rcc rId="105" sId="5" odxf="1" dxf="1">
    <nc r="Q1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06" sId="5" odxf="1" dxf="1">
    <oc r="B14">
      <f>IF(LEN(A14)=0,"",INDEX('Smelter Look-up'!$A:$A,MATCH($A14,'Smelter Look-up'!$E:$E,0)))</f>
    </oc>
    <nc r="B1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7" sId="5" odxf="1" dxf="1">
    <oc r="C14">
      <f>IF(LEN(A14)=0,"",INDEX('Smelter Look-up'!$C:$C,MATCH($A14,'Smelter Look-up'!$E:$E,0)))</f>
    </oc>
    <nc r="C14" t="inlineStr">
      <is>
        <t>Allgemeine Gold-und Silberscheideanstalt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8" sId="5" odxf="1" dxf="1">
    <nc r="D14" t="inlineStr">
      <is>
        <t>Allgemeine Gold-und Silberscheideanstalt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9" sId="5" odxf="1" dxf="1">
    <oc r="E14">
      <f>IF(ISERROR($V14),"",OFFSET('Smelter Look-up'!$D$4,$V14-4,0)&amp;"")</f>
    </oc>
    <nc r="E14"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0" sId="5" odxf="1" dxf="1">
    <oc r="F14">
      <f>IF(ISERROR($V14),"",OFFSET('Smelter Look-up'!$E$4,$V14-4,0))</f>
    </oc>
    <nc r="F14" t="inlineStr">
      <is>
        <t>CID000035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1" sId="5" odxf="1" dxf="1">
    <oc r="G14">
      <f>IF(C14=$X$4,"Enter smelter details", IF(ISERROR($V14),"",OFFSET('Smelter Look-up'!$F$4,$V14-4,0)))</f>
    </oc>
    <nc r="G1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2" sId="5" odxf="1" dxf="1">
    <oc r="H14">
      <f>IF(ISERROR($V14),"",OFFSET('Smelter Look-up'!$G$4,$V14-4,0))</f>
    </oc>
    <nc r="H14" t="inlineStr">
      <is>
        <t>Kanzlerstrasse 17</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3" sId="5" odxf="1" dxf="1">
    <oc r="I14">
      <f>IF(ISERROR($V14),"",OFFSET('Smelter Look-up'!$H$4,$V14-4,0))</f>
    </oc>
    <nc r="I14" t="inlineStr">
      <is>
        <t>De-75175 Pforzheim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4" sId="5" odxf="1" dxf="1">
    <oc r="J14">
      <f>IF(ISERROR($V14),"",OFFSET('Smelter Look-up'!$I$4,$V14-4,0))</f>
    </oc>
    <nc r="J1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5" sId="5" odxf="1" dxf="1">
    <nc r="K14" t="inlineStr">
      <is>
        <t>Stefan Cravaack</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6" sId="5" odxf="1" dxf="1">
    <nc r="L14" t="inlineStr">
      <is>
        <t>stefan.cravaack@eu.umicore.com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7" sId="5" odxf="1" dxf="1">
    <nc r="M1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8" sId="5" odxf="1" dxf="1">
    <nc r="N14" t="inlineStr">
      <is>
        <t>Not Disclosed per RJC.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9" sId="5" odxf="1" dxf="1">
    <nc r="O1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20" sId="5" odxf="1" dxf="1">
    <nc r="P1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21" sId="5" odxf="1" dxf="1">
    <nc r="Q14" t="inlineStr">
      <is>
        <t>LBMA REGISTERED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22" sId="5" odxf="1" dxf="1">
    <oc r="B15">
      <f>IF(LEN(A15)=0,"",INDEX('Smelter Look-up'!$A:$A,MATCH($A15,'Smelter Look-up'!$E:$E,0)))</f>
    </oc>
    <nc r="B1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3" sId="5" odxf="1" dxf="1">
    <oc r="C15">
      <f>IF(LEN(A15)=0,"",INDEX('Smelter Look-up'!$C:$C,MATCH($A15,'Smelter Look-up'!$E:$E,0)))</f>
    </oc>
    <nc r="C15" t="inlineStr">
      <is>
        <t>Almalyk Mining and Metallurgical Complex (AMMC)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4" sId="5" odxf="1" dxf="1">
    <nc r="D15" t="inlineStr">
      <is>
        <t>Almalyk Mining and Metallurgical Complex (AMMC)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5" sId="5" odxf="1" dxf="1">
    <oc r="E15">
      <f>IF(ISERROR($V15),"",OFFSET('Smelter Look-up'!$D$4,$V15-4,0)&amp;"")</f>
    </oc>
    <nc r="E15" t="inlineStr">
      <is>
        <t>UZBEKISTAN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6" sId="5" odxf="1" dxf="1">
    <oc r="F15">
      <f>IF(ISERROR($V15),"",OFFSET('Smelter Look-up'!$E$4,$V15-4,0))</f>
    </oc>
    <nc r="F15" t="inlineStr">
      <is>
        <t>CID000041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7" sId="5" odxf="1" dxf="1">
    <oc r="G15">
      <f>IF(C15=$X$4,"Enter smelter details", IF(ISERROR($V15),"",OFFSET('Smelter Look-up'!$F$4,$V15-4,0)))</f>
    </oc>
    <nc r="G1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8" sId="5" odxf="1" dxf="1">
    <oc r="H15">
      <f>IF(ISERROR($V15),"",OFFSET('Smelter Look-up'!$G$4,$V15-4,0))</f>
    </oc>
    <nc r="H1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9" sId="5" odxf="1" dxf="1">
    <oc r="I15">
      <f>IF(ISERROR($V15),"",OFFSET('Smelter Look-up'!$H$4,$V15-4,0))</f>
    </oc>
    <nc r="I1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0" sId="5" odxf="1" dxf="1">
    <oc r="J15">
      <f>IF(ISERROR($V15),"",OFFSET('Smelter Look-up'!$I$4,$V15-4,0))</f>
    </oc>
    <nc r="J1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5" start="0" length="0">
    <dxf>
      <alignment vertical="bottom" wrapText="0"/>
      <border outline="0">
        <left/>
        <right/>
        <top/>
        <bottom/>
      </border>
    </dxf>
  </rfmt>
  <rfmt sheetId="5" sqref="L15" start="0" length="0">
    <dxf>
      <alignment vertical="bottom" wrapText="0"/>
      <border outline="0">
        <left/>
        <right/>
        <top/>
        <bottom/>
      </border>
    </dxf>
  </rfmt>
  <rfmt sheetId="5" sqref="M15" start="0" length="0">
    <dxf>
      <alignment vertical="bottom" wrapText="0"/>
      <border outline="0">
        <left/>
        <right/>
        <top/>
        <bottom/>
      </border>
    </dxf>
  </rfmt>
  <rfmt sheetId="5" sqref="N15" start="0" length="0">
    <dxf>
      <alignment vertical="bottom" wrapText="0"/>
      <border outline="0">
        <left/>
        <right/>
        <top/>
        <bottom/>
      </border>
    </dxf>
  </rfmt>
  <rfmt sheetId="5" sqref="O15" start="0" length="0">
    <dxf>
      <alignment vertical="bottom" wrapText="0"/>
      <border outline="0">
        <left/>
        <right/>
        <top/>
        <bottom/>
      </border>
    </dxf>
  </rfmt>
  <rfmt sheetId="5" sqref="P15" start="0" length="0">
    <dxf>
      <fill>
        <patternFill patternType="none"/>
      </fill>
      <alignment horizontal="general" vertical="bottom" wrapText="0"/>
      <border outline="0">
        <left/>
        <right/>
        <top/>
      </border>
    </dxf>
  </rfmt>
  <rfmt sheetId="5" sqref="Q15" start="0" length="0">
    <dxf>
      <alignment vertical="bottom" wrapText="0"/>
      <border outline="0">
        <left/>
        <right/>
        <top/>
        <bottom/>
      </border>
    </dxf>
  </rfmt>
  <rcc rId="131" sId="5" odxf="1" dxf="1">
    <oc r="B16">
      <f>IF(LEN(A16)=0,"",INDEX('Smelter Look-up'!$A:$A,MATCH($A16,'Smelter Look-up'!$E:$E,0)))</f>
    </oc>
    <nc r="B1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2" sId="5" odxf="1" dxf="1">
    <oc r="C16">
      <f>IF(LEN(A16)=0,"",INDEX('Smelter Look-up'!$C:$C,MATCH($A16,'Smelter Look-up'!$E:$E,0)))</f>
    </oc>
    <nc r="C16" t="inlineStr">
      <is>
        <t>AngloGold Ashanti Córrego do Sítio Mineração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3" sId="5" odxf="1" dxf="1">
    <nc r="D16" t="inlineStr">
      <is>
        <t>AngloGold Ashanti Córrego do Sítio Mineração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4" sId="5" odxf="1" dxf="1">
    <oc r="E16">
      <f>IF(ISERROR($V16),"",OFFSET('Smelter Look-up'!$D$4,$V16-4,0)&amp;"")</f>
    </oc>
    <nc r="E16"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5" sId="5" odxf="1" dxf="1">
    <oc r="F16">
      <f>IF(ISERROR($V16),"",OFFSET('Smelter Look-up'!$E$4,$V16-4,0))</f>
    </oc>
    <nc r="F16" t="inlineStr">
      <is>
        <t>CID000058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6" sId="5" odxf="1" dxf="1">
    <oc r="G16">
      <f>IF(C16=$X$4,"Enter smelter details", IF(ISERROR($V16),"",OFFSET('Smelter Look-up'!$F$4,$V16-4,0)))</f>
    </oc>
    <nc r="G1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7" sId="5" odxf="1" dxf="1">
    <oc r="H16">
      <f>IF(ISERROR($V16),"",OFFSET('Smelter Look-up'!$G$4,$V16-4,0))</f>
    </oc>
    <nc r="H1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38" sId="5" odxf="1" dxf="1">
    <oc r="I16">
      <f>IF(ISERROR($V16),"",OFFSET('Smelter Look-up'!$H$4,$V16-4,0))</f>
    </oc>
    <nc r="I16" t="inlineStr">
      <is>
        <t>Nova Lima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9" sId="5" odxf="1" dxf="1">
    <oc r="J16">
      <f>IF(ISERROR($V16),"",OFFSET('Smelter Look-up'!$I$4,$V16-4,0))</f>
    </oc>
    <nc r="J16"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6" start="0" length="0">
    <dxf>
      <alignment vertical="bottom" wrapText="0"/>
      <border outline="0">
        <left/>
        <right/>
        <top/>
        <bottom/>
      </border>
    </dxf>
  </rfmt>
  <rfmt sheetId="5" sqref="L16" start="0" length="0">
    <dxf>
      <alignment vertical="bottom" wrapText="0"/>
      <border outline="0">
        <left/>
        <right/>
        <top/>
        <bottom/>
      </border>
    </dxf>
  </rfmt>
  <rfmt sheetId="5" sqref="M16" start="0" length="0">
    <dxf>
      <alignment vertical="bottom" wrapText="0"/>
      <border outline="0">
        <left/>
        <right/>
        <top/>
        <bottom/>
      </border>
    </dxf>
  </rfmt>
  <rfmt sheetId="5" sqref="N16" start="0" length="0">
    <dxf>
      <alignment vertical="bottom" wrapText="0"/>
      <border outline="0">
        <left/>
        <right/>
        <top/>
        <bottom/>
      </border>
    </dxf>
  </rfmt>
  <rfmt sheetId="5" sqref="O16" start="0" length="0">
    <dxf>
      <alignment vertical="bottom" wrapText="0"/>
      <border outline="0">
        <left/>
        <right/>
        <top/>
        <bottom/>
      </border>
    </dxf>
  </rfmt>
  <rfmt sheetId="5" sqref="P16" start="0" length="0">
    <dxf>
      <fill>
        <patternFill patternType="none"/>
      </fill>
      <alignment horizontal="general" vertical="bottom" wrapText="0"/>
      <border outline="0">
        <left/>
        <right/>
        <top/>
      </border>
    </dxf>
  </rfmt>
  <rcc rId="140" sId="5" odxf="1" dxf="1">
    <nc r="Q16"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41" sId="5" odxf="1" dxf="1">
    <oc r="B17">
      <f>IF(LEN(A17)=0,"",INDEX('Smelter Look-up'!$A:$A,MATCH($A17,'Smelter Look-up'!$E:$E,0)))</f>
    </oc>
    <nc r="B1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2" sId="5" odxf="1" dxf="1">
    <oc r="C17">
      <f>IF(LEN(A17)=0,"",INDEX('Smelter Look-up'!$C:$C,MATCH($A17,'Smelter Look-up'!$E:$E,0)))</f>
    </oc>
    <nc r="C17" t="inlineStr">
      <is>
        <t>AngloGold Ashanti Córrego do Sítio Mineração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3" sId="5" odxf="1" dxf="1">
    <nc r="D17" t="inlineStr">
      <is>
        <t>AngloGold Ashanti Córrego do Sítio Mineração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4" sId="5" odxf="1" dxf="1">
    <oc r="E17">
      <f>IF(ISERROR($V17),"",OFFSET('Smelter Look-up'!$D$4,$V17-4,0)&amp;"")</f>
    </oc>
    <nc r="E17"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5" sId="5" odxf="1" dxf="1">
    <oc r="F17">
      <f>IF(ISERROR($V17),"",OFFSET('Smelter Look-up'!$E$4,$V17-4,0))</f>
    </oc>
    <nc r="F17" t="inlineStr">
      <is>
        <t>CID000058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6" sId="5" odxf="1" dxf="1">
    <oc r="G17">
      <f>IF(C17=$X$4,"Enter smelter details", IF(ISERROR($V17),"",OFFSET('Smelter Look-up'!$F$4,$V17-4,0)))</f>
    </oc>
    <nc r="G1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7" sId="5" odxf="1" dxf="1">
    <oc r="H17">
      <f>IF(ISERROR($V17),"",OFFSET('Smelter Look-up'!$G$4,$V17-4,0))</f>
    </oc>
    <nc r="H1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8" sId="5" odxf="1" dxf="1">
    <oc r="I17">
      <f>IF(ISERROR($V17),"",OFFSET('Smelter Look-up'!$H$4,$V17-4,0))</f>
    </oc>
    <nc r="I17" t="inlineStr">
      <is>
        <t>Nova Lima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9" sId="5" odxf="1" dxf="1">
    <oc r="J17">
      <f>IF(ISERROR($V17),"",OFFSET('Smelter Look-up'!$I$4,$V17-4,0))</f>
    </oc>
    <nc r="J17"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7" start="0" length="0">
    <dxf>
      <alignment vertical="bottom" wrapText="0"/>
      <border outline="0">
        <left/>
        <right/>
        <top/>
        <bottom/>
      </border>
    </dxf>
  </rfmt>
  <rfmt sheetId="5" sqref="L17" start="0" length="0">
    <dxf>
      <alignment vertical="bottom" wrapText="0"/>
      <border outline="0">
        <left/>
        <right/>
        <top/>
        <bottom/>
      </border>
    </dxf>
  </rfmt>
  <rcc rId="150" sId="5" odxf="1" dxf="1">
    <nc r="M17"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7" start="0" length="0">
    <dxf>
      <alignment vertical="bottom" wrapText="0"/>
      <border outline="0">
        <left/>
        <right/>
        <top/>
        <bottom/>
      </border>
    </dxf>
  </rfmt>
  <rfmt sheetId="5" sqref="O17" start="0" length="0">
    <dxf>
      <alignment vertical="bottom" wrapText="0"/>
      <border outline="0">
        <left/>
        <right/>
        <top/>
        <bottom/>
      </border>
    </dxf>
  </rfmt>
  <rfmt sheetId="5" sqref="P17" start="0" length="0">
    <dxf>
      <fill>
        <patternFill patternType="none"/>
      </fill>
      <alignment horizontal="general" vertical="bottom" wrapText="0"/>
      <border outline="0">
        <left/>
        <right/>
        <top/>
      </border>
    </dxf>
  </rfmt>
  <rcc rId="151" sId="5" odxf="1" dxf="1">
    <nc r="Q17"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52" sId="5" odxf="1" dxf="1">
    <oc r="B18">
      <f>IF(LEN(A18)=0,"",INDEX('Smelter Look-up'!$A:$A,MATCH($A18,'Smelter Look-up'!$E:$E,0)))</f>
    </oc>
    <nc r="B1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3" sId="5" odxf="1" dxf="1">
    <oc r="C18">
      <f>IF(LEN(A18)=0,"",INDEX('Smelter Look-up'!$C:$C,MATCH($A18,'Smelter Look-up'!$E:$E,0)))</f>
    </oc>
    <nc r="C18" t="inlineStr">
      <is>
        <t>AngloGold Ashanti Córrego do Sítio Mineração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4" sId="5" odxf="1" dxf="1">
    <nc r="D18" t="inlineStr">
      <is>
        <t>AngloGold Ashanti Córrego do Sítio Mineração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5" sId="5" odxf="1" dxf="1">
    <oc r="E18">
      <f>IF(ISERROR($V18),"",OFFSET('Smelter Look-up'!$D$4,$V18-4,0)&amp;"")</f>
    </oc>
    <nc r="E18"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6" sId="5" odxf="1" dxf="1">
    <oc r="F18">
      <f>IF(ISERROR($V18),"",OFFSET('Smelter Look-up'!$E$4,$V18-4,0))</f>
    </oc>
    <nc r="F18" t="inlineStr">
      <is>
        <t>CID000058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7" sId="5" odxf="1" dxf="1">
    <oc r="G18">
      <f>IF(C18=$X$4,"Enter smelter details", IF(ISERROR($V18),"",OFFSET('Smelter Look-up'!$F$4,$V18-4,0)))</f>
    </oc>
    <nc r="G1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8" sId="5" odxf="1" dxf="1">
    <oc r="H18">
      <f>IF(ISERROR($V18),"",OFFSET('Smelter Look-up'!$G$4,$V18-4,0))</f>
    </oc>
    <nc r="H1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9" sId="5" odxf="1" dxf="1">
    <oc r="I18">
      <f>IF(ISERROR($V18),"",OFFSET('Smelter Look-up'!$H$4,$V18-4,0))</f>
    </oc>
    <nc r="I18" t="inlineStr">
      <is>
        <t>Nova Lima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0" sId="5" odxf="1" dxf="1">
    <oc r="J18">
      <f>IF(ISERROR($V18),"",OFFSET('Smelter Look-up'!$I$4,$V18-4,0))</f>
    </oc>
    <nc r="J18"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 start="0" length="0">
    <dxf>
      <alignment vertical="bottom" wrapText="0"/>
      <border outline="0">
        <left/>
        <right/>
        <top/>
        <bottom/>
      </border>
    </dxf>
  </rfmt>
  <rfmt sheetId="5" sqref="L18" start="0" length="0">
    <dxf>
      <alignment vertical="bottom" wrapText="0"/>
      <border outline="0">
        <left/>
        <right/>
        <top/>
        <bottom/>
      </border>
    </dxf>
  </rfmt>
  <rfmt sheetId="5" sqref="M18" start="0" length="0">
    <dxf>
      <alignment vertical="bottom" wrapText="0"/>
      <border outline="0">
        <left/>
        <right/>
        <top/>
        <bottom/>
      </border>
    </dxf>
  </rfmt>
  <rfmt sheetId="5" sqref="N18" start="0" length="0">
    <dxf>
      <alignment vertical="bottom" wrapText="0"/>
      <border outline="0">
        <left/>
        <right/>
        <top/>
        <bottom/>
      </border>
    </dxf>
  </rfmt>
  <rfmt sheetId="5" sqref="O18" start="0" length="0">
    <dxf>
      <alignment vertical="bottom" wrapText="0"/>
      <border outline="0">
        <left/>
        <right/>
        <top/>
        <bottom/>
      </border>
    </dxf>
  </rfmt>
  <rfmt sheetId="5" sqref="P18" start="0" length="0">
    <dxf>
      <fill>
        <patternFill patternType="none"/>
      </fill>
      <alignment horizontal="general" vertical="bottom" wrapText="0"/>
      <border outline="0">
        <left/>
        <right/>
        <top/>
      </border>
    </dxf>
  </rfmt>
  <rfmt sheetId="5" sqref="Q18" start="0" length="0">
    <dxf>
      <alignment vertical="bottom" wrapText="0"/>
      <border outline="0">
        <left/>
        <right/>
        <top/>
        <bottom/>
      </border>
    </dxf>
  </rfmt>
  <rcc rId="161" sId="5" odxf="1" dxf="1">
    <oc r="B19">
      <f>IF(LEN(A19)=0,"",INDEX('Smelter Look-up'!$A:$A,MATCH($A19,'Smelter Look-up'!$E:$E,0)))</f>
    </oc>
    <nc r="B1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2" sId="5" odxf="1" dxf="1">
    <oc r="C19">
      <f>IF(LEN(A19)=0,"",INDEX('Smelter Look-up'!$C:$C,MATCH($A19,'Smelter Look-up'!$E:$E,0)))</f>
    </oc>
    <nc r="C19" t="inlineStr">
      <is>
        <t>AngloGold Ashanti Córrego do Sítio Mineração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63" sId="5" odxf="1" dxf="1">
    <nc r="D19" t="inlineStr">
      <is>
        <t>AngloGold Ashanti Córrego do Sítio Mineração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4" sId="5" odxf="1" dxf="1">
    <oc r="E19">
      <f>IF(ISERROR($V19),"",OFFSET('Smelter Look-up'!$D$4,$V19-4,0)&amp;"")</f>
    </oc>
    <nc r="E19"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5" sId="5" odxf="1" dxf="1">
    <oc r="F19">
      <f>IF(ISERROR($V19),"",OFFSET('Smelter Look-up'!$E$4,$V19-4,0))</f>
    </oc>
    <nc r="F19" t="inlineStr">
      <is>
        <t>CID000058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6" sId="5" odxf="1" dxf="1">
    <oc r="G19">
      <f>IF(C19=$X$4,"Enter smelter details", IF(ISERROR($V19),"",OFFSET('Smelter Look-up'!$F$4,$V19-4,0)))</f>
    </oc>
    <nc r="G1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7" sId="5" odxf="1" dxf="1">
    <oc r="H19">
      <f>IF(ISERROR($V19),"",OFFSET('Smelter Look-up'!$G$4,$V19-4,0))</f>
    </oc>
    <nc r="H1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68" sId="5" odxf="1" dxf="1">
    <oc r="I19">
      <f>IF(ISERROR($V19),"",OFFSET('Smelter Look-up'!$H$4,$V19-4,0))</f>
    </oc>
    <nc r="I19" t="inlineStr">
      <is>
        <t>Nova Lima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9" sId="5" odxf="1" dxf="1">
    <oc r="J19">
      <f>IF(ISERROR($V19),"",OFFSET('Smelter Look-up'!$I$4,$V19-4,0))</f>
    </oc>
    <nc r="J19"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9" start="0" length="0">
    <dxf>
      <alignment vertical="bottom" wrapText="0"/>
      <border outline="0">
        <left/>
        <right/>
        <top/>
        <bottom/>
      </border>
    </dxf>
  </rfmt>
  <rfmt sheetId="5" sqref="L19" start="0" length="0">
    <dxf>
      <alignment vertical="bottom" wrapText="0"/>
      <border outline="0">
        <left/>
        <right/>
        <top/>
        <bottom/>
      </border>
    </dxf>
  </rfmt>
  <rcc rId="170" sId="5" odxf="1" dxf="1">
    <nc r="M1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9" start="0" length="0">
    <dxf>
      <alignment vertical="bottom" wrapText="0"/>
      <border outline="0">
        <left/>
        <right/>
        <top/>
        <bottom/>
      </border>
    </dxf>
  </rfmt>
  <rcc rId="171" sId="5" odxf="1" dxf="1">
    <nc r="O1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9" start="0" length="0">
    <dxf>
      <fill>
        <patternFill patternType="none"/>
      </fill>
      <alignment horizontal="general" vertical="bottom" wrapText="0"/>
      <border outline="0">
        <left/>
        <right/>
        <top/>
      </border>
    </dxf>
  </rfmt>
  <rfmt sheetId="5" sqref="Q19" start="0" length="0">
    <dxf>
      <alignment vertical="bottom" wrapText="0"/>
      <border outline="0">
        <left/>
        <right/>
        <top/>
        <bottom/>
      </border>
    </dxf>
  </rfmt>
  <rcc rId="172" sId="5" odxf="1" dxf="1">
    <oc r="B20">
      <f>IF(LEN(A20)=0,"",INDEX('Smelter Look-up'!$A:$A,MATCH($A20,'Smelter Look-up'!$E:$E,0)))</f>
    </oc>
    <nc r="B2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3" sId="5" odxf="1" dxf="1">
    <oc r="C20">
      <f>IF(LEN(A20)=0,"",INDEX('Smelter Look-up'!$C:$C,MATCH($A20,'Smelter Look-up'!$E:$E,0)))</f>
    </oc>
    <nc r="C20" t="inlineStr">
      <is>
        <t>AngloGold Ashanti Córrego do Sítio Mineração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4" sId="5" odxf="1" dxf="1">
    <nc r="D20" t="inlineStr">
      <is>
        <t>AngloGold Ashanti Córrego do Sítio Mineração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5" sId="5" odxf="1" dxf="1">
    <oc r="E20">
      <f>IF(ISERROR($V20),"",OFFSET('Smelter Look-up'!$D$4,$V20-4,0)&amp;"")</f>
    </oc>
    <nc r="E20"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6" sId="5" odxf="1" dxf="1">
    <oc r="F20">
      <f>IF(ISERROR($V20),"",OFFSET('Smelter Look-up'!$E$4,$V20-4,0))</f>
    </oc>
    <nc r="F20" t="inlineStr">
      <is>
        <t>CID000058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7" sId="5" odxf="1" dxf="1">
    <oc r="G20">
      <f>IF(C20=$X$4,"Enter smelter details", IF(ISERROR($V20),"",OFFSET('Smelter Look-up'!$F$4,$V20-4,0)))</f>
    </oc>
    <nc r="G2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8" sId="5" odxf="1" dxf="1">
    <oc r="H20">
      <f>IF(ISERROR($V20),"",OFFSET('Smelter Look-up'!$G$4,$V20-4,0))</f>
    </oc>
    <nc r="H2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9" sId="5" odxf="1" dxf="1">
    <oc r="I20">
      <f>IF(ISERROR($V20),"",OFFSET('Smelter Look-up'!$H$4,$V20-4,0))</f>
    </oc>
    <nc r="I20" t="inlineStr">
      <is>
        <t>Nova Lima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0" sId="5" odxf="1" dxf="1">
    <oc r="J20">
      <f>IF(ISERROR($V20),"",OFFSET('Smelter Look-up'!$I$4,$V20-4,0))</f>
    </oc>
    <nc r="J20"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0" start="0" length="0">
    <dxf>
      <alignment vertical="bottom" wrapText="0"/>
      <border outline="0">
        <left/>
        <right/>
        <top/>
        <bottom/>
      </border>
    </dxf>
  </rfmt>
  <rfmt sheetId="5" sqref="L20" start="0" length="0">
    <dxf>
      <alignment vertical="bottom" wrapText="0"/>
      <border outline="0">
        <left/>
        <right/>
        <top/>
        <bottom/>
      </border>
    </dxf>
  </rfmt>
  <rfmt sheetId="5" sqref="M20" start="0" length="0">
    <dxf>
      <alignment vertical="bottom" wrapText="0"/>
      <border outline="0">
        <left/>
        <right/>
        <top/>
        <bottom/>
      </border>
    </dxf>
  </rfmt>
  <rfmt sheetId="5" sqref="N20" start="0" length="0">
    <dxf>
      <alignment vertical="bottom" wrapText="0"/>
      <border outline="0">
        <left/>
        <right/>
        <top/>
        <bottom/>
      </border>
    </dxf>
  </rfmt>
  <rfmt sheetId="5" sqref="O20" start="0" length="0">
    <dxf>
      <alignment vertical="bottom" wrapText="0"/>
      <border outline="0">
        <left/>
        <right/>
        <top/>
        <bottom/>
      </border>
    </dxf>
  </rfmt>
  <rfmt sheetId="5" sqref="P20" start="0" length="0">
    <dxf>
      <fill>
        <patternFill patternType="none"/>
      </fill>
      <alignment horizontal="general" vertical="bottom" wrapText="0"/>
      <border outline="0">
        <left/>
        <right/>
        <top/>
      </border>
    </dxf>
  </rfmt>
  <rcc rId="181" sId="5" odxf="1" dxf="1">
    <nc r="Q20"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82" sId="5" odxf="1" dxf="1">
    <oc r="B21">
      <f>IF(LEN(A21)=0,"",INDEX('Smelter Look-up'!$A:$A,MATCH($A21,'Smelter Look-up'!$E:$E,0)))</f>
    </oc>
    <nc r="B2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3" sId="5" odxf="1" dxf="1">
    <oc r="C21">
      <f>IF(LEN(A21)=0,"",INDEX('Smelter Look-up'!$C:$C,MATCH($A21,'Smelter Look-up'!$E:$E,0)))</f>
    </oc>
    <nc r="C21" t="inlineStr">
      <is>
        <t>AngloGold Ashanti Córrego do Sítio Mineração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84" sId="5" odxf="1" dxf="1">
    <nc r="D21" t="inlineStr">
      <is>
        <t>AngloGold Ashanti Córrego do Sítio Minerção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5" sId="5" odxf="1" dxf="1">
    <oc r="E21">
      <f>IF(ISERROR($V21),"",OFFSET('Smelter Look-up'!$D$4,$V21-4,0)&amp;"")</f>
    </oc>
    <nc r="E21"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6" sId="5" odxf="1" dxf="1">
    <oc r="F21">
      <f>IF(ISERROR($V21),"",OFFSET('Smelter Look-up'!$E$4,$V21-4,0))</f>
    </oc>
    <nc r="F21" t="inlineStr">
      <is>
        <t>CID000058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7" sId="5" odxf="1" dxf="1">
    <oc r="G21">
      <f>IF(C21=$X$4,"Enter smelter details", IF(ISERROR($V21),"",OFFSET('Smelter Look-up'!$F$4,$V21-4,0)))</f>
    </oc>
    <nc r="G2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8" sId="5" odxf="1" dxf="1">
    <oc r="H21">
      <f>IF(ISERROR($V21),"",OFFSET('Smelter Look-up'!$G$4,$V21-4,0))</f>
    </oc>
    <nc r="H21" t="inlineStr">
      <is>
        <t>Street Nurse José Caldeira, # 7 - Center</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9" sId="5" odxf="1" dxf="1">
    <oc r="I21">
      <f>IF(ISERROR($V21),"",OFFSET('Smelter Look-up'!$H$4,$V21-4,0))</f>
    </oc>
    <nc r="I21" t="inlineStr">
      <is>
        <t>Nova Lima - 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0" sId="5" odxf="1" dxf="1">
    <oc r="J21">
      <f>IF(ISERROR($V21),"",OFFSET('Smelter Look-up'!$I$4,$V21-4,0))</f>
    </oc>
    <nc r="J21" t="inlineStr">
      <is>
        <t>Brazil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1" sId="5" odxf="1" dxf="1">
    <nc r="K21" t="inlineStr">
      <is>
        <t>AngloGold Ashanti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2" sId="5" odxf="1" dxf="1">
    <nc r="L21" t="inlineStr">
      <is>
        <t>comunicacao@anglogoldashanti.com.br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3" sId="5" odxf="1" dxf="1">
    <nc r="M21"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4" sId="5" odxf="1" dxf="1">
    <nc r="N21"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5" sId="5" odxf="1" dxf="1">
    <nc r="O21"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6" sId="5" odxf="1" dxf="1">
    <nc r="P2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97" sId="5" odxf="1" dxf="1">
    <nc r="Q21" t="inlineStr">
      <is>
        <t>LBMA REGISTERED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98" sId="5" odxf="1" dxf="1">
    <oc r="B22">
      <f>IF(LEN(A22)=0,"",INDEX('Smelter Look-up'!$A:$A,MATCH($A22,'Smelter Look-up'!$E:$E,0)))</f>
    </oc>
    <nc r="B2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9" sId="5" odxf="1" dxf="1">
    <oc r="C22">
      <f>IF(LEN(A22)=0,"",INDEX('Smelter Look-up'!$C:$C,MATCH($A22,'Smelter Look-up'!$E:$E,0)))</f>
    </oc>
    <nc r="C22" t="inlineStr">
      <is>
        <t>AngloGold Ashanti Córrego do Sítio Mineração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0" sId="5" odxf="1" dxf="1">
    <nc r="D22" t="inlineStr">
      <is>
        <t>AngloGold Ashanti Córrego do Sítio Minerção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1" sId="5" odxf="1" dxf="1">
    <oc r="E22">
      <f>IF(ISERROR($V22),"",OFFSET('Smelter Look-up'!$D$4,$V22-4,0)&amp;"")</f>
    </oc>
    <nc r="E22"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2" sId="5" odxf="1" dxf="1">
    <oc r="F22">
      <f>IF(ISERROR($V22),"",OFFSET('Smelter Look-up'!$E$4,$V22-4,0))</f>
    </oc>
    <nc r="F22" t="inlineStr">
      <is>
        <t>CID000058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3" sId="5" odxf="1" dxf="1">
    <oc r="G22">
      <f>IF(C22=$X$4,"Enter smelter details", IF(ISERROR($V22),"",OFFSET('Smelter Look-up'!$F$4,$V22-4,0)))</f>
    </oc>
    <nc r="G2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4" sId="5" odxf="1" dxf="1">
    <oc r="H22">
      <f>IF(ISERROR($V22),"",OFFSET('Smelter Look-up'!$G$4,$V22-4,0))</f>
    </oc>
    <nc r="H2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5" sId="5" odxf="1" dxf="1">
    <oc r="I22">
      <f>IF(ISERROR($V22),"",OFFSET('Smelter Look-up'!$H$4,$V22-4,0))</f>
    </oc>
    <nc r="I2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6" sId="5" odxf="1" dxf="1">
    <oc r="J22">
      <f>IF(ISERROR($V22),"",OFFSET('Smelter Look-up'!$I$4,$V22-4,0))</f>
    </oc>
    <nc r="J2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2" start="0" length="0">
    <dxf>
      <alignment vertical="bottom" wrapText="0"/>
      <border outline="0">
        <left/>
        <right/>
        <top/>
        <bottom/>
      </border>
    </dxf>
  </rfmt>
  <rfmt sheetId="5" sqref="L22" start="0" length="0">
    <dxf>
      <alignment vertical="bottom" wrapText="0"/>
      <border outline="0">
        <left/>
        <right/>
        <top/>
        <bottom/>
      </border>
    </dxf>
  </rfmt>
  <rfmt sheetId="5" sqref="M22" start="0" length="0">
    <dxf>
      <alignment vertical="bottom" wrapText="0"/>
      <border outline="0">
        <left/>
        <right/>
        <top/>
        <bottom/>
      </border>
    </dxf>
  </rfmt>
  <rfmt sheetId="5" sqref="N22" start="0" length="0">
    <dxf>
      <alignment vertical="bottom" wrapText="0"/>
      <border outline="0">
        <left/>
        <right/>
        <top/>
        <bottom/>
      </border>
    </dxf>
  </rfmt>
  <rfmt sheetId="5" sqref="O22" start="0" length="0">
    <dxf>
      <alignment vertical="bottom" wrapText="0"/>
      <border outline="0">
        <left/>
        <right/>
        <top/>
        <bottom/>
      </border>
    </dxf>
  </rfmt>
  <rfmt sheetId="5" sqref="P22" start="0" length="0">
    <dxf>
      <fill>
        <patternFill patternType="none"/>
      </fill>
      <alignment horizontal="general" vertical="bottom" wrapText="0"/>
      <border outline="0">
        <left/>
        <right/>
        <top/>
      </border>
    </dxf>
  </rfmt>
  <rfmt sheetId="5" sqref="Q22" start="0" length="0">
    <dxf>
      <alignment vertical="bottom" wrapText="0"/>
      <border outline="0">
        <left/>
        <right/>
        <top/>
        <bottom/>
      </border>
    </dxf>
  </rfmt>
  <rfmt sheetId="5" sqref="B23" start="0" length="0">
    <dxf>
      <alignment horizontal="general" vertical="bottom" wrapText="0"/>
      <border outline="0">
        <left/>
        <right/>
        <top/>
      </border>
      <protection hidden="0"/>
    </dxf>
  </rfmt>
  <rcc rId="207" sId="5" odxf="1" dxf="1">
    <oc r="C23">
      <f>IF(LEN(A23)=0,"",INDEX('Smelter Look-up'!$C:$C,MATCH($A23,'Smelter Look-up'!$E:$E,0)))</f>
    </oc>
    <nc r="C23" t="inlineStr">
      <is>
        <t>Argor-Heraeus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8" sId="5" odxf="1" dxf="1">
    <nc r="D23" t="inlineStr">
      <is>
        <t>Argor-Heraeus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9" sId="5" odxf="1" dxf="1">
    <oc r="E23">
      <f>IF(ISERROR($V23),"",OFFSET('Smelter Look-up'!$D$4,$V23-4,0)&amp;"")</f>
    </oc>
    <nc r="E23"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0" sId="5" odxf="1" dxf="1">
    <oc r="F23">
      <f>IF(ISERROR($V23),"",OFFSET('Smelter Look-up'!$E$4,$V23-4,0))</f>
    </oc>
    <nc r="F23" t="inlineStr">
      <is>
        <t>CID000077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1" sId="5" odxf="1" dxf="1">
    <oc r="G23">
      <f>IF(C23=$X$4,"Enter smelter details", IF(ISERROR($V23),"",OFFSET('Smelter Look-up'!$F$4,$V23-4,0)))</f>
    </oc>
    <nc r="G2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2" sId="5" odxf="1" dxf="1">
    <oc r="H23">
      <f>IF(ISERROR($V23),"",OFFSET('Smelter Look-up'!$G$4,$V23-4,0))</f>
    </oc>
    <nc r="H23"/>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13" sId="5" odxf="1" dxf="1">
    <oc r="I23">
      <f>IF(ISERROR($V23),"",OFFSET('Smelter Look-up'!$H$4,$V23-4,0))</f>
    </oc>
    <nc r="I2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4" sId="5" odxf="1" dxf="1">
    <oc r="J23">
      <f>IF(ISERROR($V23),"",OFFSET('Smelter Look-up'!$I$4,$V23-4,0))</f>
    </oc>
    <nc r="J2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 start="0" length="0">
    <dxf>
      <alignment vertical="bottom" wrapText="0"/>
      <border outline="0">
        <left/>
        <right/>
        <top/>
        <bottom/>
      </border>
    </dxf>
  </rfmt>
  <rfmt sheetId="5" sqref="L23" start="0" length="0">
    <dxf>
      <alignment vertical="bottom" wrapText="0"/>
      <border outline="0">
        <left/>
        <right/>
        <top/>
        <bottom/>
      </border>
    </dxf>
  </rfmt>
  <rfmt sheetId="5" sqref="M23" start="0" length="0">
    <dxf>
      <alignment vertical="bottom" wrapText="0"/>
      <border outline="0">
        <left/>
        <right/>
        <top/>
        <bottom/>
      </border>
    </dxf>
  </rfmt>
  <rfmt sheetId="5" sqref="N23" start="0" length="0">
    <dxf>
      <alignment vertical="bottom" wrapText="0"/>
      <border outline="0">
        <left/>
        <right/>
        <top/>
        <bottom/>
      </border>
    </dxf>
  </rfmt>
  <rfmt sheetId="5" sqref="O23" start="0" length="0">
    <dxf>
      <alignment vertical="bottom" wrapText="0"/>
      <border outline="0">
        <left/>
        <right/>
        <top/>
        <bottom/>
      </border>
    </dxf>
  </rfmt>
  <rfmt sheetId="5" sqref="P23" start="0" length="0">
    <dxf>
      <fill>
        <patternFill patternType="none"/>
      </fill>
      <alignment horizontal="general" vertical="bottom" wrapText="0"/>
      <border outline="0">
        <left/>
        <right/>
        <top/>
      </border>
    </dxf>
  </rfmt>
  <rfmt sheetId="5" sqref="Q23" start="0" length="0">
    <dxf>
      <alignment vertical="bottom" wrapText="0"/>
      <border outline="0">
        <left/>
        <right/>
        <top/>
        <bottom/>
      </border>
    </dxf>
  </rfmt>
  <rcc rId="215" sId="5" odxf="1" dxf="1">
    <oc r="B24">
      <f>IF(LEN(A24)=0,"",INDEX('Smelter Look-up'!$A:$A,MATCH($A24,'Smelter Look-up'!$E:$E,0)))</f>
    </oc>
    <nc r="B2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6" sId="5" odxf="1" dxf="1">
    <oc r="C24">
      <f>IF(LEN(A24)=0,"",INDEX('Smelter Look-up'!$C:$C,MATCH($A24,'Smelter Look-up'!$E:$E,0)))</f>
    </oc>
    <nc r="C24" t="inlineStr">
      <is>
        <t>Argor-Heraeus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7" sId="5" odxf="1" dxf="1">
    <nc r="D24" t="inlineStr">
      <is>
        <t>Argor-Heraeus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8" sId="5" odxf="1" dxf="1">
    <oc r="E24">
      <f>IF(ISERROR($V24),"",OFFSET('Smelter Look-up'!$D$4,$V24-4,0)&amp;"")</f>
    </oc>
    <nc r="E24"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9" sId="5" odxf="1" dxf="1">
    <oc r="F24">
      <f>IF(ISERROR($V24),"",OFFSET('Smelter Look-up'!$E$4,$V24-4,0))</f>
    </oc>
    <nc r="F24" t="inlineStr">
      <is>
        <t>CID000077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0" sId="5" odxf="1" dxf="1">
    <oc r="G24">
      <f>IF(C24=$X$4,"Enter smelter details", IF(ISERROR($V24),"",OFFSET('Smelter Look-up'!$F$4,$V24-4,0)))</f>
    </oc>
    <nc r="G2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1" sId="5" odxf="1" dxf="1">
    <oc r="H24">
      <f>IF(ISERROR($V24),"",OFFSET('Smelter Look-up'!$G$4,$V24-4,0))</f>
    </oc>
    <nc r="H2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2" sId="5" odxf="1" dxf="1">
    <oc r="I24">
      <f>IF(ISERROR($V24),"",OFFSET('Smelter Look-up'!$H$4,$V24-4,0))</f>
    </oc>
    <nc r="I24" t="inlineStr">
      <is>
        <t>Mendrisio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3" sId="5" odxf="1" dxf="1">
    <oc r="J24">
      <f>IF(ISERROR($V24),"",OFFSET('Smelter Look-up'!$I$4,$V24-4,0))</f>
    </oc>
    <nc r="J24"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4" start="0" length="0">
    <dxf>
      <alignment vertical="bottom" wrapText="0"/>
      <border outline="0">
        <left/>
        <right/>
        <top/>
        <bottom/>
      </border>
    </dxf>
  </rfmt>
  <rfmt sheetId="5" sqref="L24" start="0" length="0">
    <dxf>
      <alignment vertical="bottom" wrapText="0"/>
      <border outline="0">
        <left/>
        <right/>
        <top/>
        <bottom/>
      </border>
    </dxf>
  </rfmt>
  <rfmt sheetId="5" sqref="M24" start="0" length="0">
    <dxf>
      <alignment vertical="bottom" wrapText="0"/>
      <border outline="0">
        <left/>
        <right/>
        <top/>
        <bottom/>
      </border>
    </dxf>
  </rfmt>
  <rfmt sheetId="5" sqref="N24" start="0" length="0">
    <dxf>
      <alignment vertical="bottom" wrapText="0"/>
      <border outline="0">
        <left/>
        <right/>
        <top/>
        <bottom/>
      </border>
    </dxf>
  </rfmt>
  <rfmt sheetId="5" sqref="O24" start="0" length="0">
    <dxf>
      <alignment vertical="bottom" wrapText="0"/>
      <border outline="0">
        <left/>
        <right/>
        <top/>
        <bottom/>
      </border>
    </dxf>
  </rfmt>
  <rfmt sheetId="5" sqref="P24" start="0" length="0">
    <dxf>
      <fill>
        <patternFill patternType="none"/>
      </fill>
      <alignment horizontal="general" vertical="bottom" wrapText="0"/>
      <border outline="0">
        <left/>
        <right/>
        <top/>
      </border>
    </dxf>
  </rfmt>
  <rcc rId="224" sId="5" odxf="1" dxf="1">
    <nc r="Q24"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25" sId="5" odxf="1" dxf="1">
    <oc r="B25">
      <f>IF(LEN(A25)=0,"",INDEX('Smelter Look-up'!$A:$A,MATCH($A25,'Smelter Look-up'!$E:$E,0)))</f>
    </oc>
    <nc r="B2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6" sId="5" odxf="1" dxf="1">
    <oc r="C25">
      <f>IF(LEN(A25)=0,"",INDEX('Smelter Look-up'!$C:$C,MATCH($A25,'Smelter Look-up'!$E:$E,0)))</f>
    </oc>
    <nc r="C25" t="inlineStr">
      <is>
        <t>Argor-Heraeus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7" sId="5" odxf="1" dxf="1">
    <nc r="D25" t="inlineStr">
      <is>
        <t>Argor-Heraeus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8" sId="5" odxf="1" dxf="1">
    <oc r="E25">
      <f>IF(ISERROR($V25),"",OFFSET('Smelter Look-up'!$D$4,$V25-4,0)&amp;"")</f>
    </oc>
    <nc r="E25"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9" sId="5" odxf="1" dxf="1">
    <oc r="F25">
      <f>IF(ISERROR($V25),"",OFFSET('Smelter Look-up'!$E$4,$V25-4,0))</f>
    </oc>
    <nc r="F25" t="inlineStr">
      <is>
        <t>CID000077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0" sId="5" odxf="1" dxf="1">
    <oc r="G25">
      <f>IF(C25=$X$4,"Enter smelter details", IF(ISERROR($V25),"",OFFSET('Smelter Look-up'!$F$4,$V25-4,0)))</f>
    </oc>
    <nc r="G2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1" sId="5" odxf="1" dxf="1">
    <oc r="H25">
      <f>IF(ISERROR($V25),"",OFFSET('Smelter Look-up'!$G$4,$V25-4,0))</f>
    </oc>
    <nc r="H2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32" sId="5" odxf="1" dxf="1">
    <oc r="I25">
      <f>IF(ISERROR($V25),"",OFFSET('Smelter Look-up'!$H$4,$V25-4,0))</f>
    </oc>
    <nc r="I25" t="inlineStr">
      <is>
        <t>Mendrisio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3" sId="5" odxf="1" dxf="1">
    <oc r="J25">
      <f>IF(ISERROR($V25),"",OFFSET('Smelter Look-up'!$I$4,$V25-4,0))</f>
    </oc>
    <nc r="J25"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 start="0" length="0">
    <dxf>
      <alignment vertical="bottom" wrapText="0"/>
      <border outline="0">
        <left/>
        <right/>
        <top/>
        <bottom/>
      </border>
    </dxf>
  </rfmt>
  <rfmt sheetId="5" sqref="L25" start="0" length="0">
    <dxf>
      <alignment vertical="bottom" wrapText="0"/>
      <border outline="0">
        <left/>
        <right/>
        <top/>
        <bottom/>
      </border>
    </dxf>
  </rfmt>
  <rcc rId="234" sId="5" odxf="1" dxf="1">
    <nc r="M25"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5" start="0" length="0">
    <dxf>
      <alignment vertical="bottom" wrapText="0"/>
      <border outline="0">
        <left/>
        <right/>
        <top/>
        <bottom/>
      </border>
    </dxf>
  </rfmt>
  <rfmt sheetId="5" sqref="O25" start="0" length="0">
    <dxf>
      <alignment vertical="bottom" wrapText="0"/>
      <border outline="0">
        <left/>
        <right/>
        <top/>
        <bottom/>
      </border>
    </dxf>
  </rfmt>
  <rfmt sheetId="5" sqref="P25" start="0" length="0">
    <dxf>
      <fill>
        <patternFill patternType="none"/>
      </fill>
      <alignment horizontal="general" vertical="bottom" wrapText="0"/>
      <border outline="0">
        <left/>
        <right/>
        <top/>
      </border>
    </dxf>
  </rfmt>
  <rcc rId="235" sId="5" odxf="1" dxf="1">
    <nc r="Q25"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36" sId="5" odxf="1" dxf="1">
    <oc r="B26">
      <f>IF(LEN(A26)=0,"",INDEX('Smelter Look-up'!$A:$A,MATCH($A26,'Smelter Look-up'!$E:$E,0)))</f>
    </oc>
    <nc r="B2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7" sId="5" odxf="1" dxf="1">
    <oc r="C26">
      <f>IF(LEN(A26)=0,"",INDEX('Smelter Look-up'!$C:$C,MATCH($A26,'Smelter Look-up'!$E:$E,0)))</f>
    </oc>
    <nc r="C26" t="inlineStr">
      <is>
        <t>Argor-Heraeus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8" sId="5" odxf="1" dxf="1">
    <nc r="D26" t="inlineStr">
      <is>
        <t>Argor-Heraeus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9" sId="5" odxf="1" dxf="1">
    <oc r="E26">
      <f>IF(ISERROR($V26),"",OFFSET('Smelter Look-up'!$D$4,$V26-4,0)&amp;"")</f>
    </oc>
    <nc r="E26"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0" sId="5" odxf="1" dxf="1">
    <oc r="F26">
      <f>IF(ISERROR($V26),"",OFFSET('Smelter Look-up'!$E$4,$V26-4,0))</f>
    </oc>
    <nc r="F26" t="inlineStr">
      <is>
        <t>CID000077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1" sId="5" odxf="1" dxf="1">
    <oc r="G26">
      <f>IF(C26=$X$4,"Enter smelter details", IF(ISERROR($V26),"",OFFSET('Smelter Look-up'!$F$4,$V26-4,0)))</f>
    </oc>
    <nc r="G2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2" sId="5" odxf="1" dxf="1">
    <oc r="H26">
      <f>IF(ISERROR($V26),"",OFFSET('Smelter Look-up'!$G$4,$V26-4,0))</f>
    </oc>
    <nc r="H2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3" sId="5" odxf="1" dxf="1">
    <oc r="I26">
      <f>IF(ISERROR($V26),"",OFFSET('Smelter Look-up'!$H$4,$V26-4,0))</f>
    </oc>
    <nc r="I26" t="inlineStr">
      <is>
        <t>Mendrisio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4" sId="5" odxf="1" dxf="1">
    <oc r="J26">
      <f>IF(ISERROR($V26),"",OFFSET('Smelter Look-up'!$I$4,$V26-4,0))</f>
    </oc>
    <nc r="J26"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6" start="0" length="0">
    <dxf>
      <alignment vertical="bottom" wrapText="0"/>
      <border outline="0">
        <left/>
        <right/>
        <top/>
        <bottom/>
      </border>
    </dxf>
  </rfmt>
  <rfmt sheetId="5" sqref="L26" start="0" length="0">
    <dxf>
      <alignment vertical="bottom" wrapText="0"/>
      <border outline="0">
        <left/>
        <right/>
        <top/>
        <bottom/>
      </border>
    </dxf>
  </rfmt>
  <rfmt sheetId="5" sqref="M26" start="0" length="0">
    <dxf>
      <alignment vertical="bottom" wrapText="0"/>
      <border outline="0">
        <left/>
        <right/>
        <top/>
        <bottom/>
      </border>
    </dxf>
  </rfmt>
  <rfmt sheetId="5" sqref="N26" start="0" length="0">
    <dxf>
      <alignment vertical="bottom" wrapText="0"/>
      <border outline="0">
        <left/>
        <right/>
        <top/>
        <bottom/>
      </border>
    </dxf>
  </rfmt>
  <rfmt sheetId="5" sqref="O26" start="0" length="0">
    <dxf>
      <alignment vertical="bottom" wrapText="0"/>
      <border outline="0">
        <left/>
        <right/>
        <top/>
        <bottom/>
      </border>
    </dxf>
  </rfmt>
  <rfmt sheetId="5" sqref="P26" start="0" length="0">
    <dxf>
      <fill>
        <patternFill patternType="none"/>
      </fill>
      <alignment horizontal="general" vertical="bottom" wrapText="0"/>
      <border outline="0">
        <left/>
        <right/>
        <top/>
      </border>
    </dxf>
  </rfmt>
  <rfmt sheetId="5" sqref="Q26" start="0" length="0">
    <dxf>
      <alignment vertical="bottom" wrapText="0"/>
      <border outline="0">
        <left/>
        <right/>
        <top/>
        <bottom/>
      </border>
    </dxf>
  </rfmt>
  <rcc rId="245" sId="5" odxf="1" dxf="1">
    <oc r="B27">
      <f>IF(LEN(A27)=0,"",INDEX('Smelter Look-up'!$A:$A,MATCH($A27,'Smelter Look-up'!$E:$E,0)))</f>
    </oc>
    <nc r="B2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6" sId="5" odxf="1" dxf="1">
    <oc r="C27">
      <f>IF(LEN(A27)=0,"",INDEX('Smelter Look-up'!$C:$C,MATCH($A27,'Smelter Look-up'!$E:$E,0)))</f>
    </oc>
    <nc r="C27" t="inlineStr">
      <is>
        <t>Argor-Heraeus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7" sId="5" odxf="1" dxf="1">
    <nc r="D27" t="inlineStr">
      <is>
        <t>Argor-Heraeus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8" sId="5" odxf="1" dxf="1">
    <oc r="E27">
      <f>IF(ISERROR($V27),"",OFFSET('Smelter Look-up'!$D$4,$V27-4,0)&amp;"")</f>
    </oc>
    <nc r="E27"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9" sId="5" odxf="1" dxf="1">
    <oc r="F27">
      <f>IF(ISERROR($V27),"",OFFSET('Smelter Look-up'!$E$4,$V27-4,0))</f>
    </oc>
    <nc r="F27" t="inlineStr">
      <is>
        <t>CID000077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0" sId="5" odxf="1" dxf="1">
    <oc r="G27">
      <f>IF(C27=$X$4,"Enter smelter details", IF(ISERROR($V27),"",OFFSET('Smelter Look-up'!$F$4,$V27-4,0)))</f>
    </oc>
    <nc r="G2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1" sId="5" odxf="1" dxf="1">
    <oc r="H27">
      <f>IF(ISERROR($V27),"",OFFSET('Smelter Look-up'!$G$4,$V27-4,0))</f>
    </oc>
    <nc r="H2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2" sId="5" odxf="1" dxf="1">
    <oc r="I27">
      <f>IF(ISERROR($V27),"",OFFSET('Smelter Look-up'!$H$4,$V27-4,0))</f>
    </oc>
    <nc r="I27" t="inlineStr">
      <is>
        <t>Mendrisio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3" sId="5" odxf="1" dxf="1">
    <oc r="J27">
      <f>IF(ISERROR($V27),"",OFFSET('Smelter Look-up'!$I$4,$V27-4,0))</f>
    </oc>
    <nc r="J27"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7" start="0" length="0">
    <dxf>
      <alignment vertical="bottom" wrapText="0"/>
      <border outline="0">
        <left/>
        <right/>
        <top/>
        <bottom/>
      </border>
    </dxf>
  </rfmt>
  <rfmt sheetId="5" sqref="L27" start="0" length="0">
    <dxf>
      <alignment vertical="bottom" wrapText="0"/>
      <border outline="0">
        <left/>
        <right/>
        <top/>
        <bottom/>
      </border>
    </dxf>
  </rfmt>
  <rcc rId="254" sId="5" odxf="1" dxf="1">
    <nc r="M2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7" start="0" length="0">
    <dxf>
      <alignment vertical="bottom" wrapText="0"/>
      <border outline="0">
        <left/>
        <right/>
        <top/>
        <bottom/>
      </border>
    </dxf>
  </rfmt>
  <rcc rId="255" sId="5" odxf="1" dxf="1">
    <nc r="O2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7" start="0" length="0">
    <dxf>
      <fill>
        <patternFill patternType="none"/>
      </fill>
      <alignment horizontal="general" vertical="bottom" wrapText="0"/>
      <border outline="0">
        <left/>
        <right/>
        <top/>
      </border>
    </dxf>
  </rfmt>
  <rfmt sheetId="5" sqref="Q27" start="0" length="0">
    <dxf>
      <alignment vertical="bottom" wrapText="0"/>
      <border outline="0">
        <left/>
        <right/>
        <top/>
        <bottom/>
      </border>
    </dxf>
  </rfmt>
  <rcc rId="256" sId="5" odxf="1" dxf="1">
    <oc r="B28">
      <f>IF(LEN(A28)=0,"",INDEX('Smelter Look-up'!$A:$A,MATCH($A28,'Smelter Look-up'!$E:$E,0)))</f>
    </oc>
    <nc r="B2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7" sId="5" odxf="1" dxf="1">
    <oc r="C28">
      <f>IF(LEN(A28)=0,"",INDEX('Smelter Look-up'!$C:$C,MATCH($A28,'Smelter Look-up'!$E:$E,0)))</f>
    </oc>
    <nc r="C28" t="inlineStr">
      <is>
        <t>Argor-Heraeus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8" sId="5" odxf="1" dxf="1">
    <nc r="D28" t="inlineStr">
      <is>
        <t>Argor-Heraeus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9" sId="5" odxf="1" dxf="1">
    <oc r="E28">
      <f>IF(ISERROR($V28),"",OFFSET('Smelter Look-up'!$D$4,$V28-4,0)&amp;"")</f>
    </oc>
    <nc r="E28"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0" sId="5" odxf="1" dxf="1">
    <oc r="F28">
      <f>IF(ISERROR($V28),"",OFFSET('Smelter Look-up'!$E$4,$V28-4,0))</f>
    </oc>
    <nc r="F28" t="inlineStr">
      <is>
        <t>CID000077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1" sId="5" odxf="1" dxf="1">
    <oc r="G28">
      <f>IF(C28=$X$4,"Enter smelter details", IF(ISERROR($V28),"",OFFSET('Smelter Look-up'!$F$4,$V28-4,0)))</f>
    </oc>
    <nc r="G2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2" sId="5" odxf="1" dxf="1">
    <oc r="H28">
      <f>IF(ISERROR($V28),"",OFFSET('Smelter Look-up'!$G$4,$V28-4,0))</f>
    </oc>
    <nc r="H2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3" sId="5" odxf="1" dxf="1">
    <oc r="I28">
      <f>IF(ISERROR($V28),"",OFFSET('Smelter Look-up'!$H$4,$V28-4,0))</f>
    </oc>
    <nc r="I28" t="inlineStr">
      <is>
        <t>Mendrisio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4" sId="5" odxf="1" dxf="1">
    <oc r="J28">
      <f>IF(ISERROR($V28),"",OFFSET('Smelter Look-up'!$I$4,$V28-4,0))</f>
    </oc>
    <nc r="J28"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8" start="0" length="0">
    <dxf>
      <alignment vertical="bottom" wrapText="0"/>
      <border outline="0">
        <left/>
        <right/>
        <top/>
        <bottom/>
      </border>
    </dxf>
  </rfmt>
  <rfmt sheetId="5" sqref="L28" start="0" length="0">
    <dxf>
      <alignment vertical="bottom" wrapText="0"/>
      <border outline="0">
        <left/>
        <right/>
        <top/>
        <bottom/>
      </border>
    </dxf>
  </rfmt>
  <rfmt sheetId="5" sqref="M28" start="0" length="0">
    <dxf>
      <alignment vertical="bottom" wrapText="0"/>
      <border outline="0">
        <left/>
        <right/>
        <top/>
        <bottom/>
      </border>
    </dxf>
  </rfmt>
  <rfmt sheetId="5" sqref="N28" start="0" length="0">
    <dxf>
      <alignment vertical="bottom" wrapText="0"/>
      <border outline="0">
        <left/>
        <right/>
        <top/>
        <bottom/>
      </border>
    </dxf>
  </rfmt>
  <rfmt sheetId="5" sqref="O28" start="0" length="0">
    <dxf>
      <alignment vertical="bottom" wrapText="0"/>
      <border outline="0">
        <left/>
        <right/>
        <top/>
        <bottom/>
      </border>
    </dxf>
  </rfmt>
  <rfmt sheetId="5" sqref="P28" start="0" length="0">
    <dxf>
      <fill>
        <patternFill patternType="none"/>
      </fill>
      <alignment horizontal="general" vertical="bottom" wrapText="0"/>
      <border outline="0">
        <left/>
        <right/>
        <top/>
      </border>
    </dxf>
  </rfmt>
  <rcc rId="265" sId="5" odxf="1" dxf="1">
    <nc r="Q2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66" sId="5" odxf="1" dxf="1">
    <oc r="B29">
      <f>IF(LEN(A29)=0,"",INDEX('Smelter Look-up'!$A:$A,MATCH($A29,'Smelter Look-up'!$E:$E,0)))</f>
    </oc>
    <nc r="B2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7" sId="5" odxf="1" dxf="1">
    <oc r="C29">
      <f>IF(LEN(A29)=0,"",INDEX('Smelter Look-up'!$C:$C,MATCH($A29,'Smelter Look-up'!$E:$E,0)))</f>
    </oc>
    <nc r="C29" t="inlineStr">
      <is>
        <t>Argor-Heraeus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8" sId="5" odxf="1" dxf="1">
    <nc r="D29" t="inlineStr">
      <is>
        <t>Argor-Heraeus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9" sId="5" odxf="1" dxf="1">
    <oc r="E29">
      <f>IF(ISERROR($V29),"",OFFSET('Smelter Look-up'!$D$4,$V29-4,0)&amp;"")</f>
    </oc>
    <nc r="E29"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0" sId="5" odxf="1" dxf="1">
    <oc r="F29">
      <f>IF(ISERROR($V29),"",OFFSET('Smelter Look-up'!$E$4,$V29-4,0))</f>
    </oc>
    <nc r="F29" t="inlineStr">
      <is>
        <t>CID000077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1" sId="5" odxf="1" dxf="1">
    <oc r="G29">
      <f>IF(C29=$X$4,"Enter smelter details", IF(ISERROR($V29),"",OFFSET('Smelter Look-up'!$F$4,$V29-4,0)))</f>
    </oc>
    <nc r="G2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2" sId="5" odxf="1" dxf="1">
    <oc r="H29">
      <f>IF(ISERROR($V29),"",OFFSET('Smelter Look-up'!$G$4,$V29-4,0))</f>
    </oc>
    <nc r="H29" t="inlineStr">
      <is>
        <t>Via Moree 14
CH-6850 Mendrisio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3" sId="5" odxf="1" dxf="1">
    <oc r="I29">
      <f>IF(ISERROR($V29),"",OFFSET('Smelter Look-up'!$H$4,$V29-4,0))</f>
    </oc>
    <nc r="I29" t="inlineStr">
      <is>
        <t>Mendrisio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4" sId="5" odxf="1" dxf="1">
    <oc r="J29">
      <f>IF(ISERROR($V29),"",OFFSET('Smelter Look-up'!$I$4,$V29-4,0))</f>
    </oc>
    <nc r="J29"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5" sId="5" odxf="1" dxf="1">
    <nc r="K29" t="inlineStr">
      <is>
        <t>Simone Frigerio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6" sId="5" odxf="1" dxf="1">
    <nc r="L29" t="inlineStr">
      <is>
        <t>simone.frigerio@argor.com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7" sId="5" odxf="1" dxf="1">
    <nc r="M29" t="inlineStr">
      <is>
        <t>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9" start="0" length="0">
    <dxf>
      <alignment vertical="bottom" wrapText="0"/>
      <border outline="0">
        <left/>
        <right/>
        <top/>
        <bottom/>
      </border>
    </dxf>
  </rfmt>
  <rfmt sheetId="5" sqref="O29" start="0" length="0">
    <dxf>
      <alignment vertical="bottom" wrapText="0"/>
      <border outline="0">
        <left/>
        <right/>
        <top/>
        <bottom/>
      </border>
    </dxf>
  </rfmt>
  <rcc rId="278" sId="5" odxf="1" dxf="1">
    <nc r="P2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9" start="0" length="0">
    <dxf>
      <alignment vertical="bottom" wrapText="0"/>
      <border outline="0">
        <left/>
        <right/>
        <top/>
        <bottom/>
      </border>
    </dxf>
  </rfmt>
  <rcc rId="279" sId="5" odxf="1" dxf="1">
    <oc r="B30">
      <f>IF(LEN(A30)=0,"",INDEX('Smelter Look-up'!$A:$A,MATCH($A30,'Smelter Look-up'!$E:$E,0)))</f>
    </oc>
    <nc r="B3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0" sId="5" odxf="1" dxf="1">
    <oc r="C30">
      <f>IF(LEN(A30)=0,"",INDEX('Smelter Look-up'!$C:$C,MATCH($A30,'Smelter Look-up'!$E:$E,0)))</f>
    </oc>
    <nc r="C30" t="inlineStr">
      <is>
        <t>Argor-Heraeus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1" sId="5" odxf="1" dxf="1">
    <nc r="D30" t="inlineStr">
      <is>
        <t>Argor-Heraeus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2" sId="5" odxf="1" dxf="1">
    <oc r="E30">
      <f>IF(ISERROR($V30),"",OFFSET('Smelter Look-up'!$D$4,$V30-4,0)&amp;"")</f>
    </oc>
    <nc r="E30"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3" sId="5" odxf="1" dxf="1">
    <oc r="F30">
      <f>IF(ISERROR($V30),"",OFFSET('Smelter Look-up'!$E$4,$V30-4,0))</f>
    </oc>
    <nc r="F30" t="inlineStr">
      <is>
        <t>CID000077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4" sId="5" odxf="1" dxf="1">
    <oc r="G30">
      <f>IF(C30=$X$4,"Enter smelter details", IF(ISERROR($V30),"",OFFSET('Smelter Look-up'!$F$4,$V30-4,0)))</f>
    </oc>
    <nc r="G3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5" sId="5" odxf="1" dxf="1">
    <oc r="H30">
      <f>IF(ISERROR($V30),"",OFFSET('Smelter Look-up'!$G$4,$V30-4,0))</f>
    </oc>
    <nc r="H30" t="inlineStr">
      <is>
        <t>Via Moree 14 CH-6850 Mendrisio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6" sId="5" odxf="1" dxf="1">
    <oc r="I30">
      <f>IF(ISERROR($V30),"",OFFSET('Smelter Look-up'!$H$4,$V30-4,0))</f>
    </oc>
    <nc r="I30" t="inlineStr">
      <is>
        <t>Mendrisio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7" sId="5" odxf="1" dxf="1">
    <oc r="J30">
      <f>IF(ISERROR($V30),"",OFFSET('Smelter Look-up'!$I$4,$V30-4,0))</f>
    </oc>
    <nc r="J30"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8" sId="5" odxf="1" dxf="1">
    <nc r="K30" t="inlineStr">
      <is>
        <t>Mr. Frigerio Simmone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89" sId="5" odxf="1" dxf="1">
    <nc r="L30" t="inlineStr">
      <is>
        <t>simmone.frigerio@argor.com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0" sId="5" odxf="1" dxf="1">
    <nc r="M3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1" sId="5" odxf="1" dxf="1">
    <nc r="N30"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2" sId="5" odxf="1" dxf="1">
    <nc r="O30"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3" sId="5" odxf="1" dxf="1">
    <nc r="P3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94" sId="5" odxf="1" dxf="1">
    <nc r="Q30" t="inlineStr">
      <is>
        <t>LBMA REGISTERED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95" sId="5" odxf="1" dxf="1">
    <oc r="B31">
      <f>IF(LEN(A31)=0,"",INDEX('Smelter Look-up'!$A:$A,MATCH($A31,'Smelter Look-up'!$E:$E,0)))</f>
    </oc>
    <nc r="B3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6" sId="5" odxf="1" dxf="1">
    <oc r="C31">
      <f>IF(LEN(A31)=0,"",INDEX('Smelter Look-up'!$C:$C,MATCH($A31,'Smelter Look-up'!$E:$E,0)))</f>
    </oc>
    <nc r="C31" t="inlineStr">
      <is>
        <t>Asahi Pretec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7" sId="5" odxf="1" dxf="1">
    <nc r="D31" t="inlineStr">
      <is>
        <t>Asahi Pretec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8" sId="5" odxf="1" dxf="1">
    <oc r="E31">
      <f>IF(ISERROR($V31),"",OFFSET('Smelter Look-up'!$D$4,$V31-4,0)&amp;"")</f>
    </oc>
    <nc r="E3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9" sId="5" odxf="1" dxf="1">
    <oc r="F31">
      <f>IF(ISERROR($V31),"",OFFSET('Smelter Look-up'!$E$4,$V31-4,0))</f>
    </oc>
    <nc r="F31" t="inlineStr">
      <is>
        <t>CID000082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0" sId="5" odxf="1" dxf="1">
    <oc r="G31">
      <f>IF(C31=$X$4,"Enter smelter details", IF(ISERROR($V31),"",OFFSET('Smelter Look-up'!$F$4,$V31-4,0)))</f>
    </oc>
    <nc r="G3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1" sId="5" odxf="1" dxf="1">
    <oc r="H31">
      <f>IF(ISERROR($V31),"",OFFSET('Smelter Look-up'!$G$4,$V31-4,0))</f>
    </oc>
    <nc r="H3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02" sId="5" odxf="1" dxf="1">
    <oc r="I31">
      <f>IF(ISERROR($V31),"",OFFSET('Smelter Look-up'!$H$4,$V31-4,0))</f>
    </oc>
    <nc r="I31" t="inlineStr">
      <is>
        <t>Kobe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3" sId="5" odxf="1" dxf="1">
    <oc r="J31">
      <f>IF(ISERROR($V31),"",OFFSET('Smelter Look-up'!$I$4,$V31-4,0))</f>
    </oc>
    <nc r="J31"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 start="0" length="0">
    <dxf>
      <alignment vertical="bottom" wrapText="0"/>
      <border outline="0">
        <left/>
        <right/>
        <top/>
        <bottom/>
      </border>
    </dxf>
  </rfmt>
  <rfmt sheetId="5" sqref="L31" start="0" length="0">
    <dxf>
      <alignment vertical="bottom" wrapText="0"/>
      <border outline="0">
        <left/>
        <right/>
        <top/>
        <bottom/>
      </border>
    </dxf>
  </rfmt>
  <rfmt sheetId="5" sqref="M31" start="0" length="0">
    <dxf>
      <alignment vertical="bottom" wrapText="0"/>
      <border outline="0">
        <left/>
        <right/>
        <top/>
        <bottom/>
      </border>
    </dxf>
  </rfmt>
  <rfmt sheetId="5" sqref="N31" start="0" length="0">
    <dxf>
      <alignment vertical="bottom" wrapText="0"/>
      <border outline="0">
        <left/>
        <right/>
        <top/>
        <bottom/>
      </border>
    </dxf>
  </rfmt>
  <rfmt sheetId="5" sqref="O31" start="0" length="0">
    <dxf>
      <alignment vertical="bottom" wrapText="0"/>
      <border outline="0">
        <left/>
        <right/>
        <top/>
        <bottom/>
      </border>
    </dxf>
  </rfmt>
  <rfmt sheetId="5" sqref="P31" start="0" length="0">
    <dxf>
      <fill>
        <patternFill patternType="none"/>
      </fill>
      <alignment horizontal="general" vertical="bottom" wrapText="0"/>
      <border outline="0">
        <left/>
        <right/>
        <top/>
      </border>
    </dxf>
  </rfmt>
  <rcc rId="304" sId="5" odxf="1" dxf="1">
    <nc r="Q31"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05" sId="5" odxf="1" dxf="1">
    <oc r="B32">
      <f>IF(LEN(A32)=0,"",INDEX('Smelter Look-up'!$A:$A,MATCH($A32,'Smelter Look-up'!$E:$E,0)))</f>
    </oc>
    <nc r="B3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6" sId="5" odxf="1" dxf="1">
    <oc r="C32">
      <f>IF(LEN(A32)=0,"",INDEX('Smelter Look-up'!$C:$C,MATCH($A32,'Smelter Look-up'!$E:$E,0)))</f>
    </oc>
    <nc r="C32" t="inlineStr">
      <is>
        <t>Asahi Pretec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7" sId="5" odxf="1" dxf="1">
    <nc r="D32" t="inlineStr">
      <is>
        <t>Asahi Pretec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8" sId="5" odxf="1" dxf="1">
    <oc r="E32">
      <f>IF(ISERROR($V32),"",OFFSET('Smelter Look-up'!$D$4,$V32-4,0)&amp;"")</f>
    </oc>
    <nc r="E3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9" sId="5" odxf="1" dxf="1">
    <oc r="F32">
      <f>IF(ISERROR($V32),"",OFFSET('Smelter Look-up'!$E$4,$V32-4,0))</f>
    </oc>
    <nc r="F32" t="inlineStr">
      <is>
        <t>CID000082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0" sId="5" odxf="1" dxf="1">
    <oc r="G32">
      <f>IF(C32=$X$4,"Enter smelter details", IF(ISERROR($V32),"",OFFSET('Smelter Look-up'!$F$4,$V32-4,0)))</f>
    </oc>
    <nc r="G3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1" sId="5" odxf="1" dxf="1">
    <oc r="H32">
      <f>IF(ISERROR($V32),"",OFFSET('Smelter Look-up'!$G$4,$V32-4,0))</f>
    </oc>
    <nc r="H3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2" sId="5" odxf="1" dxf="1">
    <oc r="I32">
      <f>IF(ISERROR($V32),"",OFFSET('Smelter Look-up'!$H$4,$V32-4,0))</f>
    </oc>
    <nc r="I32" t="inlineStr">
      <is>
        <t>Kobe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3" sId="5" odxf="1" dxf="1">
    <oc r="J32">
      <f>IF(ISERROR($V32),"",OFFSET('Smelter Look-up'!$I$4,$V32-4,0))</f>
    </oc>
    <nc r="J32"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2" start="0" length="0">
    <dxf>
      <alignment vertical="bottom" wrapText="0"/>
      <border outline="0">
        <left/>
        <right/>
        <top/>
        <bottom/>
      </border>
    </dxf>
  </rfmt>
  <rfmt sheetId="5" sqref="L32" start="0" length="0">
    <dxf>
      <alignment vertical="bottom" wrapText="0"/>
      <border outline="0">
        <left/>
        <right/>
        <top/>
        <bottom/>
      </border>
    </dxf>
  </rfmt>
  <rcc rId="314" sId="5" odxf="1" dxf="1">
    <nc r="M32"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2" start="0" length="0">
    <dxf>
      <alignment vertical="bottom" wrapText="0"/>
      <border outline="0">
        <left/>
        <right/>
        <top/>
        <bottom/>
      </border>
    </dxf>
  </rfmt>
  <rfmt sheetId="5" sqref="O32" start="0" length="0">
    <dxf>
      <alignment vertical="bottom" wrapText="0"/>
      <border outline="0">
        <left/>
        <right/>
        <top/>
        <bottom/>
      </border>
    </dxf>
  </rfmt>
  <rfmt sheetId="5" sqref="P32" start="0" length="0">
    <dxf>
      <fill>
        <patternFill patternType="none"/>
      </fill>
      <alignment horizontal="general" vertical="bottom" wrapText="0"/>
      <border outline="0">
        <left/>
        <right/>
        <top/>
      </border>
    </dxf>
  </rfmt>
  <rcc rId="315" sId="5" odxf="1" dxf="1">
    <nc r="Q32"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16" sId="5" odxf="1" dxf="1">
    <oc r="B33">
      <f>IF(LEN(A33)=0,"",INDEX('Smelter Look-up'!$A:$A,MATCH($A33,'Smelter Look-up'!$E:$E,0)))</f>
    </oc>
    <nc r="B3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7" sId="5" odxf="1" dxf="1">
    <oc r="C33">
      <f>IF(LEN(A33)=0,"",INDEX('Smelter Look-up'!$C:$C,MATCH($A33,'Smelter Look-up'!$E:$E,0)))</f>
    </oc>
    <nc r="C33" t="inlineStr">
      <is>
        <t>Asahi Pretec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18" sId="5" odxf="1" dxf="1">
    <nc r="D33" t="inlineStr">
      <is>
        <t>Asahi Pretec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9" sId="5" odxf="1" dxf="1">
    <oc r="E33">
      <f>IF(ISERROR($V33),"",OFFSET('Smelter Look-up'!$D$4,$V33-4,0)&amp;"")</f>
    </oc>
    <nc r="E3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0" sId="5" odxf="1" dxf="1">
    <oc r="F33">
      <f>IF(ISERROR($V33),"",OFFSET('Smelter Look-up'!$E$4,$V33-4,0))</f>
    </oc>
    <nc r="F33" t="inlineStr">
      <is>
        <t>CID000082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1" sId="5" odxf="1" dxf="1">
    <oc r="G33">
      <f>IF(C33=$X$4,"Enter smelter details", IF(ISERROR($V33),"",OFFSET('Smelter Look-up'!$F$4,$V33-4,0)))</f>
    </oc>
    <nc r="G3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2" sId="5" odxf="1" dxf="1">
    <oc r="H33">
      <f>IF(ISERROR($V33),"",OFFSET('Smelter Look-up'!$G$4,$V33-4,0))</f>
    </oc>
    <nc r="H3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3" sId="5" odxf="1" dxf="1">
    <oc r="I33">
      <f>IF(ISERROR($V33),"",OFFSET('Smelter Look-up'!$H$4,$V33-4,0))</f>
    </oc>
    <nc r="I33" t="inlineStr">
      <is>
        <t>Kobe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4" sId="5" odxf="1" dxf="1">
    <oc r="J33">
      <f>IF(ISERROR($V33),"",OFFSET('Smelter Look-up'!$I$4,$V33-4,0))</f>
    </oc>
    <nc r="J33"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3" start="0" length="0">
    <dxf>
      <alignment vertical="bottom" wrapText="0"/>
      <border outline="0">
        <left/>
        <right/>
        <top/>
        <bottom/>
      </border>
    </dxf>
  </rfmt>
  <rfmt sheetId="5" sqref="L33" start="0" length="0">
    <dxf>
      <alignment vertical="bottom" wrapText="0"/>
      <border outline="0">
        <left/>
        <right/>
        <top/>
        <bottom/>
      </border>
    </dxf>
  </rfmt>
  <rfmt sheetId="5" sqref="M33" start="0" length="0">
    <dxf>
      <alignment vertical="bottom" wrapText="0"/>
      <border outline="0">
        <left/>
        <right/>
        <top/>
        <bottom/>
      </border>
    </dxf>
  </rfmt>
  <rfmt sheetId="5" sqref="N33" start="0" length="0">
    <dxf>
      <alignment vertical="bottom" wrapText="0"/>
      <border outline="0">
        <left/>
        <right/>
        <top/>
        <bottom/>
      </border>
    </dxf>
  </rfmt>
  <rfmt sheetId="5" sqref="O33" start="0" length="0">
    <dxf>
      <alignment vertical="bottom" wrapText="0"/>
      <border outline="0">
        <left/>
        <right/>
        <top/>
        <bottom/>
      </border>
    </dxf>
  </rfmt>
  <rfmt sheetId="5" sqref="P33" start="0" length="0">
    <dxf>
      <fill>
        <patternFill patternType="none"/>
      </fill>
      <alignment horizontal="general" vertical="bottom" wrapText="0"/>
      <border outline="0">
        <left/>
        <right/>
        <top/>
      </border>
    </dxf>
  </rfmt>
  <rfmt sheetId="5" sqref="Q33" start="0" length="0">
    <dxf>
      <alignment vertical="bottom" wrapText="0"/>
      <border outline="0">
        <left/>
        <right/>
        <top/>
        <bottom/>
      </border>
    </dxf>
  </rfmt>
  <rcc rId="325" sId="5" odxf="1" dxf="1">
    <oc r="B34">
      <f>IF(LEN(A34)=0,"",INDEX('Smelter Look-up'!$A:$A,MATCH($A34,'Smelter Look-up'!$E:$E,0)))</f>
    </oc>
    <nc r="B3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6" sId="5" odxf="1" dxf="1">
    <oc r="C34">
      <f>IF(LEN(A34)=0,"",INDEX('Smelter Look-up'!$C:$C,MATCH($A34,'Smelter Look-up'!$E:$E,0)))</f>
    </oc>
    <nc r="C34" t="inlineStr">
      <is>
        <t>Asahi Pretec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7" sId="5" odxf="1" dxf="1">
    <nc r="D34" t="inlineStr">
      <is>
        <t>Asahi Pretec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8" sId="5" odxf="1" dxf="1">
    <oc r="E34">
      <f>IF(ISERROR($V34),"",OFFSET('Smelter Look-up'!$D$4,$V34-4,0)&amp;"")</f>
    </oc>
    <nc r="E3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9" sId="5" odxf="1" dxf="1">
    <oc r="F34">
      <f>IF(ISERROR($V34),"",OFFSET('Smelter Look-up'!$E$4,$V34-4,0))</f>
    </oc>
    <nc r="F34" t="inlineStr">
      <is>
        <t>CID000082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0" sId="5" odxf="1" dxf="1">
    <oc r="G34">
      <f>IF(C34=$X$4,"Enter smelter details", IF(ISERROR($V34),"",OFFSET('Smelter Look-up'!$F$4,$V34-4,0)))</f>
    </oc>
    <nc r="G3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1" sId="5" odxf="1" dxf="1">
    <oc r="H34">
      <f>IF(ISERROR($V34),"",OFFSET('Smelter Look-up'!$G$4,$V34-4,0))</f>
    </oc>
    <nc r="H34" t="inlineStr">
      <is>
        <t>1-6-3 Murotani, Nishiku</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2" sId="5" odxf="1" dxf="1">
    <oc r="I34">
      <f>IF(ISERROR($V34),"",OFFSET('Smelter Look-up'!$H$4,$V34-4,0))</f>
    </oc>
    <nc r="I34" t="inlineStr">
      <is>
        <t>Kobe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3" sId="5" odxf="1" dxf="1">
    <oc r="J34">
      <f>IF(ISERROR($V34),"",OFFSET('Smelter Look-up'!$I$4,$V34-4,0))</f>
    </oc>
    <nc r="J34"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4" sId="5" odxf="1" dxf="1">
    <nc r="K34" t="inlineStr">
      <is>
        <t>(+81)783-33-5600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5" sId="5" odxf="1" dxf="1">
    <nc r="L34"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6" sId="5" odxf="1" dxf="1">
    <nc r="M34"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7" sId="5" odxf="1" dxf="1">
    <nc r="N34"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8" sId="5" odxf="1" dxf="1">
    <nc r="O34"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9" sId="5" odxf="1" dxf="1">
    <nc r="P3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340" sId="5" odxf="1" dxf="1">
    <nc r="Q34"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41" sId="5" odxf="1" dxf="1">
    <oc r="B35">
      <f>IF(LEN(A35)=0,"",INDEX('Smelter Look-up'!$A:$A,MATCH($A35,'Smelter Look-up'!$E:$E,0)))</f>
    </oc>
    <nc r="B3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2" sId="5" odxf="1" dxf="1">
    <oc r="C35">
      <f>IF(LEN(A35)=0,"",INDEX('Smelter Look-up'!$C:$C,MATCH($A35,'Smelter Look-up'!$E:$E,0)))</f>
    </oc>
    <nc r="C35" t="inlineStr">
      <is>
        <t>Asahi Pretec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3" sId="5" odxf="1" dxf="1">
    <nc r="D35" t="inlineStr">
      <is>
        <t>Asahi Pretec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4" sId="5" odxf="1" dxf="1">
    <oc r="E35">
      <f>IF(ISERROR($V35),"",OFFSET('Smelter Look-up'!$D$4,$V35-4,0)&amp;"")</f>
    </oc>
    <nc r="E3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5" sId="5" odxf="1" dxf="1">
    <oc r="F35">
      <f>IF(ISERROR($V35),"",OFFSET('Smelter Look-up'!$E$4,$V35-4,0))</f>
    </oc>
    <nc r="F35" t="inlineStr">
      <is>
        <t>CID000082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6" sId="5" odxf="1" dxf="1">
    <oc r="G35">
      <f>IF(C35=$X$4,"Enter smelter details", IF(ISERROR($V35),"",OFFSET('Smelter Look-up'!$F$4,$V35-4,0)))</f>
    </oc>
    <nc r="G3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7" sId="5" odxf="1" dxf="1">
    <oc r="H35">
      <f>IF(ISERROR($V35),"",OFFSET('Smelter Look-up'!$G$4,$V35-4,0))</f>
    </oc>
    <nc r="H3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8" sId="5" odxf="1" dxf="1">
    <oc r="I35">
      <f>IF(ISERROR($V35),"",OFFSET('Smelter Look-up'!$H$4,$V35-4,0))</f>
    </oc>
    <nc r="I35" t="inlineStr">
      <is>
        <t>Kobe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9" sId="5" odxf="1" dxf="1">
    <oc r="J35">
      <f>IF(ISERROR($V35),"",OFFSET('Smelter Look-up'!$I$4,$V35-4,0))</f>
    </oc>
    <nc r="J35"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5" start="0" length="0">
    <dxf>
      <alignment vertical="bottom" wrapText="0"/>
      <border outline="0">
        <left/>
        <right/>
        <top/>
        <bottom/>
      </border>
    </dxf>
  </rfmt>
  <rfmt sheetId="5" sqref="L35" start="0" length="0">
    <dxf>
      <alignment vertical="bottom" wrapText="0"/>
      <border outline="0">
        <left/>
        <right/>
        <top/>
        <bottom/>
      </border>
    </dxf>
  </rfmt>
  <rcc rId="350" sId="5" odxf="1" dxf="1">
    <nc r="M3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5" start="0" length="0">
    <dxf>
      <alignment vertical="bottom" wrapText="0"/>
      <border outline="0">
        <left/>
        <right/>
        <top/>
        <bottom/>
      </border>
    </dxf>
  </rfmt>
  <rcc rId="351" sId="5" odxf="1" dxf="1">
    <nc r="O35"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5" start="0" length="0">
    <dxf>
      <fill>
        <patternFill patternType="none"/>
      </fill>
      <alignment horizontal="general" vertical="bottom" wrapText="0"/>
      <border outline="0">
        <left/>
        <right/>
        <top/>
      </border>
    </dxf>
  </rfmt>
  <rfmt sheetId="5" sqref="Q35" start="0" length="0">
    <dxf>
      <alignment vertical="bottom" wrapText="0"/>
      <border outline="0">
        <left/>
        <right/>
        <top/>
        <bottom/>
      </border>
    </dxf>
  </rfmt>
  <rcc rId="352" sId="5" odxf="1" dxf="1">
    <oc r="B36">
      <f>IF(LEN(A36)=0,"",INDEX('Smelter Look-up'!$A:$A,MATCH($A36,'Smelter Look-up'!$E:$E,0)))</f>
    </oc>
    <nc r="B3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3" sId="5" odxf="1" dxf="1">
    <oc r="C36">
      <f>IF(LEN(A36)=0,"",INDEX('Smelter Look-up'!$C:$C,MATCH($A36,'Smelter Look-up'!$E:$E,0)))</f>
    </oc>
    <nc r="C36" t="inlineStr">
      <is>
        <t>Asahi Pretec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4" sId="5" odxf="1" dxf="1">
    <nc r="D36" t="inlineStr">
      <is>
        <t>Asahi Pretec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5" sId="5" odxf="1" dxf="1">
    <oc r="E36">
      <f>IF(ISERROR($V36),"",OFFSET('Smelter Look-up'!$D$4,$V36-4,0)&amp;"")</f>
    </oc>
    <nc r="E3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6" sId="5" odxf="1" dxf="1">
    <oc r="F36">
      <f>IF(ISERROR($V36),"",OFFSET('Smelter Look-up'!$E$4,$V36-4,0))</f>
    </oc>
    <nc r="F36" t="inlineStr">
      <is>
        <t>CID000082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7" sId="5" odxf="1" dxf="1">
    <oc r="G36">
      <f>IF(C36=$X$4,"Enter smelter details", IF(ISERROR($V36),"",OFFSET('Smelter Look-up'!$F$4,$V36-4,0)))</f>
    </oc>
    <nc r="G3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8" sId="5" odxf="1" dxf="1">
    <oc r="H36">
      <f>IF(ISERROR($V36),"",OFFSET('Smelter Look-up'!$G$4,$V36-4,0))</f>
    </oc>
    <nc r="H3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9" sId="5" odxf="1" dxf="1">
    <oc r="I36">
      <f>IF(ISERROR($V36),"",OFFSET('Smelter Look-up'!$H$4,$V36-4,0))</f>
    </oc>
    <nc r="I36" t="inlineStr">
      <is>
        <t>Kobe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0" sId="5" odxf="1" dxf="1">
    <oc r="J36">
      <f>IF(ISERROR($V36),"",OFFSET('Smelter Look-up'!$I$4,$V36-4,0))</f>
    </oc>
    <nc r="J36"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 start="0" length="0">
    <dxf>
      <alignment vertical="bottom" wrapText="0"/>
      <border outline="0">
        <left/>
        <right/>
        <top/>
        <bottom/>
      </border>
    </dxf>
  </rfmt>
  <rfmt sheetId="5" sqref="L36" start="0" length="0">
    <dxf>
      <alignment vertical="bottom" wrapText="0"/>
      <border outline="0">
        <left/>
        <right/>
        <top/>
        <bottom/>
      </border>
    </dxf>
  </rfmt>
  <rfmt sheetId="5" sqref="M36" start="0" length="0">
    <dxf>
      <alignment vertical="bottom" wrapText="0"/>
      <border outline="0">
        <left/>
        <right/>
        <top/>
        <bottom/>
      </border>
    </dxf>
  </rfmt>
  <rcc rId="361" sId="5" odxf="1" dxf="1">
    <nc r="N36"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2" sId="5" odxf="1" dxf="1">
    <nc r="O36"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3" sId="5" odxf="1" dxf="1">
    <nc r="P3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364" sId="5" odxf="1" dxf="1">
    <nc r="Q3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65" sId="5" odxf="1" dxf="1">
    <oc r="B37">
      <f>IF(LEN(A37)=0,"",INDEX('Smelter Look-up'!$A:$A,MATCH($A37,'Smelter Look-up'!$E:$E,0)))</f>
    </oc>
    <nc r="B3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6" sId="5" odxf="1" dxf="1">
    <oc r="C37">
      <f>IF(LEN(A37)=0,"",INDEX('Smelter Look-up'!$C:$C,MATCH($A37,'Smelter Look-up'!$E:$E,0)))</f>
    </oc>
    <nc r="C37" t="inlineStr">
      <is>
        <t>Asahi Pretec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7" sId="5" odxf="1" dxf="1">
    <nc r="D37" t="inlineStr">
      <is>
        <t>Asahi Pretec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8" sId="5" odxf="1" dxf="1">
    <oc r="E37">
      <f>IF(ISERROR($V37),"",OFFSET('Smelter Look-up'!$D$4,$V37-4,0)&amp;"")</f>
    </oc>
    <nc r="E3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9" sId="5" odxf="1" dxf="1">
    <oc r="F37">
      <f>IF(ISERROR($V37),"",OFFSET('Smelter Look-up'!$E$4,$V37-4,0))</f>
    </oc>
    <nc r="F37" t="inlineStr">
      <is>
        <t>CID000082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0" sId="5" odxf="1" dxf="1">
    <oc r="G37">
      <f>IF(C37=$X$4,"Enter smelter details", IF(ISERROR($V37),"",OFFSET('Smelter Look-up'!$F$4,$V37-4,0)))</f>
    </oc>
    <nc r="G3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1" sId="5" odxf="1" dxf="1">
    <oc r="H37">
      <f>IF(ISERROR($V37),"",OFFSET('Smelter Look-up'!$G$4,$V37-4,0))</f>
    </oc>
    <nc r="H37" t="inlineStr">
      <is>
        <t>1-6-3 Murotani Nishi-ku</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2" sId="5" odxf="1" dxf="1">
    <oc r="I37">
      <f>IF(ISERROR($V37),"",OFFSET('Smelter Look-up'!$H$4,$V37-4,0))</f>
    </oc>
    <nc r="I37" t="inlineStr">
      <is>
        <t>Kobe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3" sId="5" odxf="1" dxf="1">
    <oc r="J37">
      <f>IF(ISERROR($V37),"",OFFSET('Smelter Look-up'!$I$4,$V37-4,0))</f>
    </oc>
    <nc r="J37"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7" start="0" length="0">
    <dxf>
      <alignment vertical="bottom" wrapText="0"/>
      <border outline="0">
        <left/>
        <right/>
        <top/>
        <bottom/>
      </border>
    </dxf>
  </rfmt>
  <rfmt sheetId="5" sqref="L37" start="0" length="0">
    <dxf>
      <alignment vertical="bottom" wrapText="0"/>
      <border outline="0">
        <left/>
        <right/>
        <top/>
        <bottom/>
      </border>
    </dxf>
  </rfmt>
  <rfmt sheetId="5" sqref="M37" start="0" length="0">
    <dxf>
      <alignment vertical="bottom" wrapText="0"/>
      <border outline="0">
        <left/>
        <right/>
        <top/>
        <bottom/>
      </border>
    </dxf>
  </rfmt>
  <rfmt sheetId="5" sqref="N37" start="0" length="0">
    <dxf>
      <alignment vertical="bottom" wrapText="0"/>
      <border outline="0">
        <left/>
        <right/>
        <top/>
        <bottom/>
      </border>
    </dxf>
  </rfmt>
  <rcc rId="374" sId="5" odxf="1" dxf="1">
    <nc r="O37"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5" sId="5" odxf="1" dxf="1">
    <nc r="P37"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7" start="0" length="0">
    <dxf>
      <alignment vertical="bottom" wrapText="0"/>
      <border outline="0">
        <left/>
        <right/>
        <top/>
        <bottom/>
      </border>
    </dxf>
  </rfmt>
  <rcc rId="376" sId="5" odxf="1" dxf="1">
    <oc r="B38">
      <f>IF(LEN(A38)=0,"",INDEX('Smelter Look-up'!$A:$A,MATCH($A38,'Smelter Look-up'!$E:$E,0)))</f>
    </oc>
    <nc r="B3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7" sId="5" odxf="1" dxf="1">
    <oc r="C38">
      <f>IF(LEN(A38)=0,"",INDEX('Smelter Look-up'!$C:$C,MATCH($A38,'Smelter Look-up'!$E:$E,0)))</f>
    </oc>
    <nc r="C38" t="inlineStr">
      <is>
        <t>Asahi Pretec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78" sId="5" odxf="1" dxf="1">
    <nc r="D38" t="inlineStr">
      <is>
        <t>Asahi Pretec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9" sId="5" odxf="1" dxf="1">
    <oc r="E38">
      <f>IF(ISERROR($V38),"",OFFSET('Smelter Look-up'!$D$4,$V38-4,0)&amp;"")</f>
    </oc>
    <nc r="E3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0" sId="5" odxf="1" dxf="1">
    <oc r="F38">
      <f>IF(ISERROR($V38),"",OFFSET('Smelter Look-up'!$E$4,$V38-4,0))</f>
    </oc>
    <nc r="F38" t="inlineStr">
      <is>
        <t>CID000082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1" sId="5" odxf="1" dxf="1">
    <oc r="G38">
      <f>IF(C38=$X$4,"Enter smelter details", IF(ISERROR($V38),"",OFFSET('Smelter Look-up'!$F$4,$V38-4,0)))</f>
    </oc>
    <nc r="G3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2" sId="5" odxf="1" dxf="1">
    <oc r="H38">
      <f>IF(ISERROR($V38),"",OFFSET('Smelter Look-up'!$G$4,$V38-4,0))</f>
    </oc>
    <nc r="H38" t="inlineStr">
      <is>
        <t>1-6-3 Murotani Nishi-ku Kobe Hyogo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83" sId="5" odxf="1" dxf="1">
    <oc r="I38">
      <f>IF(ISERROR($V38),"",OFFSET('Smelter Look-up'!$H$4,$V38-4,0))</f>
    </oc>
    <nc r="I38" t="inlineStr">
      <is>
        <t>Kobe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4" sId="5" odxf="1" dxf="1">
    <oc r="J38">
      <f>IF(ISERROR($V38),"",OFFSET('Smelter Look-up'!$I$4,$V38-4,0))</f>
    </oc>
    <nc r="J38"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5" sId="5" odxf="1" dxf="1">
    <nc r="K38" t="inlineStr">
      <is>
        <t>Nobuyuki Yamanaka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6" sId="5" odxf="1" dxf="1">
    <nc r="L38" t="inlineStr">
      <is>
        <t>n-yamanaka@asahipretec.com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7" sId="5" odxf="1" dxf="1">
    <nc r="M3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8" sId="5" odxf="1" dxf="1">
    <nc r="N38"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9" sId="5" odxf="1" dxf="1">
    <nc r="O38"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0" sId="5" odxf="1" dxf="1">
    <nc r="P3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8" start="0" length="0">
    <dxf>
      <alignment vertical="bottom" wrapText="0"/>
      <border outline="0">
        <left/>
        <right/>
        <top/>
        <bottom/>
      </border>
    </dxf>
  </rfmt>
  <rcc rId="391" sId="5" odxf="1" dxf="1">
    <oc r="B39">
      <f>IF(LEN(A39)=0,"",INDEX('Smelter Look-up'!$A:$A,MATCH($A39,'Smelter Look-up'!$E:$E,0)))</f>
    </oc>
    <nc r="B3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2" sId="5" odxf="1" dxf="1">
    <oc r="C39">
      <f>IF(LEN(A39)=0,"",INDEX('Smelter Look-up'!$C:$C,MATCH($A39,'Smelter Look-up'!$E:$E,0)))</f>
    </oc>
    <nc r="C39" t="inlineStr">
      <is>
        <t>Asahi Pretec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3" sId="5" odxf="1" dxf="1">
    <nc r="D39" t="inlineStr">
      <is>
        <t>Asahi Pretec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4" sId="5" odxf="1" dxf="1">
    <oc r="E39">
      <f>IF(ISERROR($V39),"",OFFSET('Smelter Look-up'!$D$4,$V39-4,0)&amp;"")</f>
    </oc>
    <nc r="E3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5" sId="5" odxf="1" dxf="1">
    <oc r="F39">
      <f>IF(ISERROR($V39),"",OFFSET('Smelter Look-up'!$E$4,$V39-4,0))</f>
    </oc>
    <nc r="F39" t="inlineStr">
      <is>
        <t>CID000082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6" sId="5" odxf="1" dxf="1">
    <oc r="G39">
      <f>IF(C39=$X$4,"Enter smelter details", IF(ISERROR($V39),"",OFFSET('Smelter Look-up'!$F$4,$V39-4,0)))</f>
    </oc>
    <nc r="G3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7" sId="5" odxf="1" dxf="1">
    <oc r="H39">
      <f>IF(ISERROR($V39),"",OFFSET('Smelter Look-up'!$G$4,$V39-4,0))</f>
    </oc>
    <nc r="H3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8" sId="5" odxf="1" dxf="1">
    <oc r="I39">
      <f>IF(ISERROR($V39),"",OFFSET('Smelter Look-up'!$H$4,$V39-4,0))</f>
    </oc>
    <nc r="I3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9" sId="5" odxf="1" dxf="1">
    <oc r="J39">
      <f>IF(ISERROR($V39),"",OFFSET('Smelter Look-up'!$I$4,$V39-4,0))</f>
    </oc>
    <nc r="J3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 start="0" length="0">
    <dxf>
      <alignment vertical="bottom" wrapText="0"/>
      <border outline="0">
        <left/>
        <right/>
        <top/>
        <bottom/>
      </border>
    </dxf>
  </rfmt>
  <rfmt sheetId="5" sqref="L39" start="0" length="0">
    <dxf>
      <alignment vertical="bottom" wrapText="0"/>
      <border outline="0">
        <left/>
        <right/>
        <top/>
        <bottom/>
      </border>
    </dxf>
  </rfmt>
  <rfmt sheetId="5" sqref="M39" start="0" length="0">
    <dxf>
      <alignment vertical="bottom" wrapText="0"/>
      <border outline="0">
        <left/>
        <right/>
        <top/>
        <bottom/>
      </border>
    </dxf>
  </rfmt>
  <rfmt sheetId="5" sqref="N39" start="0" length="0">
    <dxf>
      <alignment vertical="bottom" wrapText="0"/>
      <border outline="0">
        <left/>
        <right/>
        <top/>
        <bottom/>
      </border>
    </dxf>
  </rfmt>
  <rfmt sheetId="5" sqref="O39" start="0" length="0">
    <dxf>
      <alignment vertical="bottom" wrapText="0"/>
      <border outline="0">
        <left/>
        <right/>
        <top/>
        <bottom/>
      </border>
    </dxf>
  </rfmt>
  <rfmt sheetId="5" sqref="P39" start="0" length="0">
    <dxf>
      <fill>
        <patternFill patternType="none"/>
      </fill>
      <alignment horizontal="general" vertical="bottom" wrapText="0"/>
      <border outline="0">
        <left/>
        <right/>
        <top/>
      </border>
    </dxf>
  </rfmt>
  <rcc rId="400" sId="5" odxf="1" dxf="1">
    <nc r="Q39" t="inlineStr">
      <is>
        <t>Validated till June 20, 2014</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01" sId="5" odxf="1" dxf="1">
    <oc r="B40">
      <f>IF(LEN(A40)=0,"",INDEX('Smelter Look-up'!$A:$A,MATCH($A40,'Smelter Look-up'!$E:$E,0)))</f>
    </oc>
    <nc r="B4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2" sId="5" odxf="1" dxf="1">
    <oc r="C40">
      <f>IF(LEN(A40)=0,"",INDEX('Smelter Look-up'!$C:$C,MATCH($A40,'Smelter Look-up'!$E:$E,0)))</f>
    </oc>
    <nc r="C40" t="inlineStr">
      <is>
        <t>Asaka Riken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3" sId="5" odxf="1" dxf="1">
    <nc r="D40" t="inlineStr">
      <is>
        <t>Asaka Riken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4" sId="5" odxf="1" dxf="1">
    <oc r="E40">
      <f>IF(ISERROR($V40),"",OFFSET('Smelter Look-up'!$D$4,$V40-4,0)&amp;"")</f>
    </oc>
    <nc r="E4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5" sId="5" odxf="1" dxf="1">
    <oc r="F40">
      <f>IF(ISERROR($V40),"",OFFSET('Smelter Look-up'!$E$4,$V40-4,0))</f>
    </oc>
    <nc r="F40" t="inlineStr">
      <is>
        <t>CID000090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6" sId="5" odxf="1" dxf="1">
    <oc r="G40">
      <f>IF(C40=$X$4,"Enter smelter details", IF(ISERROR($V40),"",OFFSET('Smelter Look-up'!$F$4,$V40-4,0)))</f>
    </oc>
    <nc r="G4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7" sId="5" odxf="1" dxf="1">
    <oc r="H40">
      <f>IF(ISERROR($V40),"",OFFSET('Smelter Look-up'!$G$4,$V40-4,0))</f>
    </oc>
    <nc r="H4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8" sId="5" odxf="1" dxf="1">
    <oc r="I40">
      <f>IF(ISERROR($V40),"",OFFSET('Smelter Look-up'!$H$4,$V40-4,0))</f>
    </oc>
    <nc r="I40" t="inlineStr">
      <is>
        <t>Tamura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9" sId="5" odxf="1" dxf="1">
    <oc r="J40">
      <f>IF(ISERROR($V40),"",OFFSET('Smelter Look-up'!$I$4,$V40-4,0))</f>
    </oc>
    <nc r="J40" t="inlineStr">
      <is>
        <t>Fukushima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0" start="0" length="0">
    <dxf>
      <alignment vertical="bottom" wrapText="0"/>
      <border outline="0">
        <left/>
        <right/>
        <top/>
        <bottom/>
      </border>
    </dxf>
  </rfmt>
  <rfmt sheetId="5" sqref="L40" start="0" length="0">
    <dxf>
      <alignment vertical="bottom" wrapText="0"/>
      <border outline="0">
        <left/>
        <right/>
        <top/>
        <bottom/>
      </border>
    </dxf>
  </rfmt>
  <rcc rId="410" sId="5" odxf="1" dxf="1">
    <nc r="M4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0" start="0" length="0">
    <dxf>
      <alignment vertical="bottom" wrapText="0"/>
      <border outline="0">
        <left/>
        <right/>
        <top/>
        <bottom/>
      </border>
    </dxf>
  </rfmt>
  <rcc rId="411" sId="5" odxf="1" dxf="1">
    <nc r="O40"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0" start="0" length="0">
    <dxf>
      <fill>
        <patternFill patternType="none"/>
      </fill>
      <alignment horizontal="general" vertical="bottom" wrapText="0"/>
      <border outline="0">
        <left/>
        <right/>
        <top/>
      </border>
    </dxf>
  </rfmt>
  <rfmt sheetId="5" sqref="Q40" start="0" length="0">
    <dxf>
      <alignment vertical="bottom" wrapText="0"/>
      <border outline="0">
        <left/>
        <right/>
        <top/>
        <bottom/>
      </border>
    </dxf>
  </rfmt>
  <rcc rId="412" sId="5" odxf="1" dxf="1">
    <oc r="B41">
      <f>IF(LEN(A41)=0,"",INDEX('Smelter Look-up'!$A:$A,MATCH($A41,'Smelter Look-up'!$E:$E,0)))</f>
    </oc>
    <nc r="B4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3" sId="5" odxf="1" dxf="1">
    <oc r="C41">
      <f>IF(LEN(A41)=0,"",INDEX('Smelter Look-up'!$C:$C,MATCH($A41,'Smelter Look-up'!$E:$E,0)))</f>
    </oc>
    <nc r="C41" t="inlineStr">
      <is>
        <t>Asaka Riken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4" sId="5" odxf="1" dxf="1">
    <nc r="D41" t="inlineStr">
      <is>
        <t>Asaka Riken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5" sId="5" odxf="1" dxf="1">
    <oc r="E41">
      <f>IF(ISERROR($V41),"",OFFSET('Smelter Look-up'!$D$4,$V41-4,0)&amp;"")</f>
    </oc>
    <nc r="E4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6" sId="5" odxf="1" dxf="1">
    <oc r="F41">
      <f>IF(ISERROR($V41),"",OFFSET('Smelter Look-up'!$E$4,$V41-4,0))</f>
    </oc>
    <nc r="F41" t="inlineStr">
      <is>
        <t>CID000090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7" sId="5" odxf="1" dxf="1">
    <oc r="G41">
      <f>IF(C41=$X$4,"Enter smelter details", IF(ISERROR($V41),"",OFFSET('Smelter Look-up'!$F$4,$V41-4,0)))</f>
    </oc>
    <nc r="G4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8" sId="5" odxf="1" dxf="1">
    <oc r="H41">
      <f>IF(ISERROR($V41),"",OFFSET('Smelter Look-up'!$G$4,$V41-4,0))</f>
    </oc>
    <nc r="H4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9" sId="5" odxf="1" dxf="1">
    <oc r="I41">
      <f>IF(ISERROR($V41),"",OFFSET('Smelter Look-up'!$H$4,$V41-4,0))</f>
    </oc>
    <nc r="I41" t="inlineStr">
      <is>
        <t>Tamura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0" sId="5" odxf="1" dxf="1">
    <oc r="J41">
      <f>IF(ISERROR($V41),"",OFFSET('Smelter Look-up'!$I$4,$V41-4,0))</f>
    </oc>
    <nc r="J41" t="inlineStr">
      <is>
        <t>Fukushima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1" start="0" length="0">
    <dxf>
      <alignment vertical="bottom" wrapText="0"/>
      <border outline="0">
        <left/>
        <right/>
        <top/>
        <bottom/>
      </border>
    </dxf>
  </rfmt>
  <rfmt sheetId="5" sqref="L41" start="0" length="0">
    <dxf>
      <alignment vertical="bottom" wrapText="0"/>
      <border outline="0">
        <left/>
        <right/>
        <top/>
        <bottom/>
      </border>
    </dxf>
  </rfmt>
  <rfmt sheetId="5" sqref="M41" start="0" length="0">
    <dxf>
      <alignment vertical="bottom" wrapText="0"/>
      <border outline="0">
        <left/>
        <right/>
        <top/>
        <bottom/>
      </border>
    </dxf>
  </rfmt>
  <rcc rId="421" sId="5" odxf="1" dxf="1">
    <nc r="N41"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2" sId="5" odxf="1" dxf="1">
    <nc r="O41"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3" sId="5" odxf="1" dxf="1">
    <nc r="P41"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24" sId="5" odxf="1" dxf="1">
    <nc r="Q41"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25" sId="5" odxf="1" dxf="1">
    <oc r="B42">
      <f>IF(LEN(A42)=0,"",INDEX('Smelter Look-up'!$A:$A,MATCH($A42,'Smelter Look-up'!$E:$E,0)))</f>
    </oc>
    <nc r="B4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6" sId="5" odxf="1" dxf="1">
    <oc r="C42">
      <f>IF(LEN(A42)=0,"",INDEX('Smelter Look-up'!$C:$C,MATCH($A42,'Smelter Look-up'!$E:$E,0)))</f>
    </oc>
    <nc r="C42" t="inlineStr">
      <is>
        <t>Asaka Riken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7" sId="5" odxf="1" dxf="1">
    <nc r="D42" t="inlineStr">
      <is>
        <t>Asaka Riken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8" sId="5" odxf="1" dxf="1">
    <oc r="E42">
      <f>IF(ISERROR($V42),"",OFFSET('Smelter Look-up'!$D$4,$V42-4,0)&amp;"")</f>
    </oc>
    <nc r="E4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9" sId="5" odxf="1" dxf="1">
    <oc r="F42">
      <f>IF(ISERROR($V42),"",OFFSET('Smelter Look-up'!$E$4,$V42-4,0))</f>
    </oc>
    <nc r="F42" t="inlineStr">
      <is>
        <t>CID000090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0" sId="5" odxf="1" dxf="1">
    <oc r="G42">
      <f>IF(C42=$X$4,"Enter smelter details", IF(ISERROR($V42),"",OFFSET('Smelter Look-up'!$F$4,$V42-4,0)))</f>
    </oc>
    <nc r="G4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1" sId="5" odxf="1" dxf="1">
    <oc r="H42">
      <f>IF(ISERROR($V42),"",OFFSET('Smelter Look-up'!$G$4,$V42-4,0))</f>
    </oc>
    <nc r="H42" t="inlineStr">
      <is>
        <t>47, Aza Maseguchi, Kanaya, Tamura-machi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2" sId="5" odxf="1" dxf="1">
    <oc r="I42">
      <f>IF(ISERROR($V42),"",OFFSET('Smelter Look-up'!$H$4,$V42-4,0))</f>
    </oc>
    <nc r="I42" t="inlineStr">
      <is>
        <t>Koriyama-city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3" sId="5" odxf="1" dxf="1">
    <oc r="J42">
      <f>IF(ISERROR($V42),"",OFFSET('Smelter Look-up'!$I$4,$V42-4,0))</f>
    </oc>
    <nc r="J42" t="inlineStr">
      <is>
        <t>Fukushima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4" sId="5" odxf="1" dxf="1">
    <nc r="K42" t="inlineStr">
      <is>
        <t>Akihiko Hamao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5" sId="5" odxf="1" dxf="1">
    <nc r="L42" t="inlineStr">
      <is>
        <t>pahamo@asaka.co.jp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6" sId="5" odxf="1" dxf="1">
    <nc r="M42"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7" sId="5" odxf="1" dxf="1">
    <nc r="N4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8" sId="5" odxf="1" dxf="1">
    <nc r="O4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2" start="0" length="0">
    <dxf>
      <fill>
        <patternFill patternType="none"/>
      </fill>
      <alignment horizontal="general" vertical="bottom" wrapText="0"/>
      <border outline="0">
        <left/>
        <right/>
        <top/>
      </border>
    </dxf>
  </rfmt>
  <rfmt sheetId="5" sqref="Q42" start="0" length="0">
    <dxf>
      <alignment vertical="bottom" wrapText="0"/>
      <border outline="0">
        <left/>
        <right/>
        <top/>
        <bottom/>
      </border>
    </dxf>
  </rfmt>
  <rcc rId="439" sId="5" odxf="1" dxf="1">
    <oc r="B43">
      <f>IF(LEN(A43)=0,"",INDEX('Smelter Look-up'!$A:$A,MATCH($A43,'Smelter Look-up'!$E:$E,0)))</f>
    </oc>
    <nc r="B4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0" sId="5" odxf="1" dxf="1">
    <oc r="C43">
      <f>IF(LEN(A43)=0,"",INDEX('Smelter Look-up'!$C:$C,MATCH($A43,'Smelter Look-up'!$E:$E,0)))</f>
    </oc>
    <nc r="C43" t="inlineStr">
      <is>
        <t>Asaka Riken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41" sId="5" odxf="1" dxf="1">
    <nc r="D43" t="inlineStr">
      <is>
        <t>Asaka Riken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2" sId="5" odxf="1" dxf="1">
    <oc r="E43">
      <f>IF(ISERROR($V43),"",OFFSET('Smelter Look-up'!$D$4,$V43-4,0)&amp;"")</f>
    </oc>
    <nc r="E4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3" sId="5" odxf="1" dxf="1">
    <oc r="F43">
      <f>IF(ISERROR($V43),"",OFFSET('Smelter Look-up'!$E$4,$V43-4,0))</f>
    </oc>
    <nc r="F43" t="inlineStr">
      <is>
        <t>CID000090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4" sId="5" odxf="1" dxf="1">
    <oc r="G43">
      <f>IF(C43=$X$4,"Enter smelter details", IF(ISERROR($V43),"",OFFSET('Smelter Look-up'!$F$4,$V43-4,0)))</f>
    </oc>
    <nc r="G4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5" sId="5" odxf="1" dxf="1">
    <oc r="H43">
      <f>IF(ISERROR($V43),"",OFFSET('Smelter Look-up'!$G$4,$V43-4,0))</f>
    </oc>
    <nc r="H43"/>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6" sId="5" odxf="1" dxf="1">
    <oc r="I43">
      <f>IF(ISERROR($V43),"",OFFSET('Smelter Look-up'!$H$4,$V43-4,0))</f>
    </oc>
    <nc r="I4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7" sId="5" odxf="1" dxf="1">
    <oc r="J43">
      <f>IF(ISERROR($V43),"",OFFSET('Smelter Look-up'!$I$4,$V43-4,0))</f>
    </oc>
    <nc r="J4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 start="0" length="0">
    <dxf>
      <alignment vertical="bottom" wrapText="0"/>
      <border outline="0">
        <left/>
        <right/>
        <top/>
        <bottom/>
      </border>
    </dxf>
  </rfmt>
  <rfmt sheetId="5" sqref="L43" start="0" length="0">
    <dxf>
      <alignment vertical="bottom" wrapText="0"/>
      <border outline="0">
        <left/>
        <right/>
        <top/>
        <bottom/>
      </border>
    </dxf>
  </rfmt>
  <rfmt sheetId="5" sqref="M43" start="0" length="0">
    <dxf>
      <alignment vertical="bottom" wrapText="0"/>
      <border outline="0">
        <left/>
        <right/>
        <top/>
        <bottom/>
      </border>
    </dxf>
  </rfmt>
  <rfmt sheetId="5" sqref="N43" start="0" length="0">
    <dxf>
      <alignment vertical="bottom" wrapText="0"/>
      <border outline="0">
        <left/>
        <right/>
        <top/>
        <bottom/>
      </border>
    </dxf>
  </rfmt>
  <rfmt sheetId="5" sqref="O43" start="0" length="0">
    <dxf>
      <alignment vertical="bottom" wrapText="0"/>
      <border outline="0">
        <left/>
        <right/>
        <top/>
        <bottom/>
      </border>
    </dxf>
  </rfmt>
  <rfmt sheetId="5" sqref="P43" start="0" length="0">
    <dxf>
      <fill>
        <patternFill patternType="none"/>
      </fill>
      <alignment horizontal="general" vertical="bottom" wrapText="0"/>
      <border outline="0">
        <left/>
        <right/>
        <top/>
      </border>
    </dxf>
  </rfmt>
  <rfmt sheetId="5" sqref="Q43" start="0" length="0">
    <dxf>
      <alignment vertical="bottom" wrapText="0"/>
      <border outline="0">
        <left/>
        <right/>
        <top/>
        <bottom/>
      </border>
    </dxf>
  </rfmt>
  <rcc rId="448" sId="5" odxf="1" dxf="1">
    <oc r="B44">
      <f>IF(LEN(A44)=0,"",INDEX('Smelter Look-up'!$A:$A,MATCH($A44,'Smelter Look-up'!$E:$E,0)))</f>
    </oc>
    <nc r="B4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9" sId="5" odxf="1" dxf="1">
    <oc r="C44">
      <f>IF(LEN(A44)=0,"",INDEX('Smelter Look-up'!$C:$C,MATCH($A44,'Smelter Look-up'!$E:$E,0)))</f>
    </oc>
    <nc r="C44" t="inlineStr">
      <is>
        <t>Atasay Kuyumculuk Sanayi Ve Ticaret A.S.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50" sId="5" odxf="1" dxf="1">
    <nc r="D44" t="inlineStr">
      <is>
        <t>Atasay Kuyumculuk Sanayi Ve Ticaret A.S.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1" sId="5" odxf="1" dxf="1">
    <oc r="E44">
      <f>IF(ISERROR($V44),"",OFFSET('Smelter Look-up'!$D$4,$V44-4,0)&amp;"")</f>
    </oc>
    <nc r="E44"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2" sId="5" odxf="1" dxf="1">
    <oc r="F44">
      <f>IF(ISERROR($V44),"",OFFSET('Smelter Look-up'!$E$4,$V44-4,0))</f>
    </oc>
    <nc r="F44" t="inlineStr">
      <is>
        <t>CID000103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3" sId="5" odxf="1" dxf="1">
    <oc r="G44">
      <f>IF(C44=$X$4,"Enter smelter details", IF(ISERROR($V44),"",OFFSET('Smelter Look-up'!$F$4,$V44-4,0)))</f>
    </oc>
    <nc r="G4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4" sId="5" odxf="1" dxf="1">
    <oc r="H44">
      <f>IF(ISERROR($V44),"",OFFSET('Smelter Look-up'!$G$4,$V44-4,0))</f>
    </oc>
    <nc r="H4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55" sId="5" odxf="1" dxf="1">
    <oc r="I44">
      <f>IF(ISERROR($V44),"",OFFSET('Smelter Look-up'!$H$4,$V44-4,0))</f>
    </oc>
    <nc r="I44" t="inlineStr">
      <is>
        <t>Istanbul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6" sId="5" odxf="1" dxf="1">
    <oc r="J44">
      <f>IF(ISERROR($V44),"",OFFSET('Smelter Look-up'!$I$4,$V44-4,0))</f>
    </oc>
    <nc r="J44" t="inlineStr">
      <is>
        <t>Istanbul Province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4" start="0" length="0">
    <dxf>
      <alignment vertical="bottom" wrapText="0"/>
      <border outline="0">
        <left/>
        <right/>
        <top/>
        <bottom/>
      </border>
    </dxf>
  </rfmt>
  <rfmt sheetId="5" sqref="L44" start="0" length="0">
    <dxf>
      <alignment vertical="bottom" wrapText="0"/>
      <border outline="0">
        <left/>
        <right/>
        <top/>
        <bottom/>
      </border>
    </dxf>
  </rfmt>
  <rcc rId="457" sId="5" odxf="1" dxf="1">
    <nc r="M4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4" start="0" length="0">
    <dxf>
      <alignment vertical="bottom" wrapText="0"/>
      <border outline="0">
        <left/>
        <right/>
        <top/>
        <bottom/>
      </border>
    </dxf>
  </rfmt>
  <rcc rId="458" sId="5" odxf="1" dxf="1">
    <nc r="O4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4" start="0" length="0">
    <dxf>
      <fill>
        <patternFill patternType="none"/>
      </fill>
      <alignment horizontal="general" vertical="bottom" wrapText="0"/>
      <border outline="0">
        <left/>
        <right/>
        <top/>
      </border>
    </dxf>
  </rfmt>
  <rfmt sheetId="5" sqref="Q44" start="0" length="0">
    <dxf>
      <alignment vertical="bottom" wrapText="0"/>
      <border outline="0">
        <left/>
        <right/>
        <top/>
        <bottom/>
      </border>
    </dxf>
  </rfmt>
  <rcc rId="459" sId="5" odxf="1" dxf="1">
    <oc r="B45">
      <f>IF(LEN(A45)=0,"",INDEX('Smelter Look-up'!$A:$A,MATCH($A45,'Smelter Look-up'!$E:$E,0)))</f>
    </oc>
    <nc r="B4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0" sId="5" odxf="1" dxf="1">
    <oc r="C45">
      <f>IF(LEN(A45)=0,"",INDEX('Smelter Look-up'!$C:$C,MATCH($A45,'Smelter Look-up'!$E:$E,0)))</f>
    </oc>
    <nc r="C45" t="inlineStr">
      <is>
        <t>Atasay Kuyumculuk Sanayi Ve Ticaret A.S.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61" sId="5" odxf="1" dxf="1">
    <nc r="D45" t="inlineStr">
      <is>
        <t>Atasay Kuyumculuk Sanayi Ve Ticaret A.S.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2" sId="5" odxf="1" dxf="1">
    <oc r="E45">
      <f>IF(ISERROR($V45),"",OFFSET('Smelter Look-up'!$D$4,$V45-4,0)&amp;"")</f>
    </oc>
    <nc r="E45"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3" sId="5" odxf="1" dxf="1">
    <oc r="F45">
      <f>IF(ISERROR($V45),"",OFFSET('Smelter Look-up'!$E$4,$V45-4,0))</f>
    </oc>
    <nc r="F45" t="inlineStr">
      <is>
        <t>CID000103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4" sId="5" odxf="1" dxf="1">
    <oc r="G45">
      <f>IF(C45=$X$4,"Enter smelter details", IF(ISERROR($V45),"",OFFSET('Smelter Look-up'!$F$4,$V45-4,0)))</f>
    </oc>
    <nc r="G4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5" sId="5" odxf="1" dxf="1">
    <oc r="H45">
      <f>IF(ISERROR($V45),"",OFFSET('Smelter Look-up'!$G$4,$V45-4,0))</f>
    </oc>
    <nc r="H4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66" sId="5" odxf="1" dxf="1">
    <oc r="I45">
      <f>IF(ISERROR($V45),"",OFFSET('Smelter Look-up'!$H$4,$V45-4,0))</f>
    </oc>
    <nc r="I45" t="inlineStr">
      <is>
        <t>Istanbul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7" sId="5" odxf="1" dxf="1">
    <oc r="J45">
      <f>IF(ISERROR($V45),"",OFFSET('Smelter Look-up'!$I$4,$V45-4,0))</f>
    </oc>
    <nc r="J45" t="inlineStr">
      <is>
        <t>Istanbul Province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5" start="0" length="0">
    <dxf>
      <alignment vertical="bottom" wrapText="0"/>
      <border outline="0">
        <left/>
        <right/>
        <top/>
        <bottom/>
      </border>
    </dxf>
  </rfmt>
  <rfmt sheetId="5" sqref="L45" start="0" length="0">
    <dxf>
      <alignment vertical="bottom" wrapText="0"/>
      <border outline="0">
        <left/>
        <right/>
        <top/>
        <bottom/>
      </border>
    </dxf>
  </rfmt>
  <rfmt sheetId="5" sqref="M45" start="0" length="0">
    <dxf>
      <alignment vertical="bottom" wrapText="0"/>
      <border outline="0">
        <left/>
        <right/>
        <top/>
        <bottom/>
      </border>
    </dxf>
  </rfmt>
  <rfmt sheetId="5" sqref="N45" start="0" length="0">
    <dxf>
      <alignment vertical="bottom" wrapText="0"/>
      <border outline="0">
        <left/>
        <right/>
        <top/>
        <bottom/>
      </border>
    </dxf>
  </rfmt>
  <rfmt sheetId="5" sqref="O45" start="0" length="0">
    <dxf>
      <alignment vertical="bottom" wrapText="0"/>
      <border outline="0">
        <left/>
        <right/>
        <top/>
        <bottom/>
      </border>
    </dxf>
  </rfmt>
  <rfmt sheetId="5" sqref="P45" start="0" length="0">
    <dxf>
      <fill>
        <patternFill patternType="none"/>
      </fill>
      <alignment horizontal="general" vertical="bottom" wrapText="0"/>
      <border outline="0">
        <left/>
        <right/>
        <top/>
      </border>
    </dxf>
  </rfmt>
  <rfmt sheetId="5" sqref="Q45" start="0" length="0">
    <dxf>
      <alignment vertical="bottom" wrapText="0"/>
      <border outline="0">
        <left/>
        <right/>
        <top/>
        <bottom/>
      </border>
    </dxf>
  </rfmt>
  <rcc rId="468" sId="5" odxf="1" dxf="1">
    <oc r="B46">
      <f>IF(LEN(A46)=0,"",INDEX('Smelter Look-up'!$A:$A,MATCH($A46,'Smelter Look-up'!$E:$E,0)))</f>
    </oc>
    <nc r="B4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9" sId="5" odxf="1" dxf="1">
    <oc r="C46">
      <f>IF(LEN(A46)=0,"",INDEX('Smelter Look-up'!$C:$C,MATCH($A46,'Smelter Look-up'!$E:$E,0)))</f>
    </oc>
    <nc r="C46" t="inlineStr">
      <is>
        <t>Atasay Kuyumculuk Sanayi Ve Ticaret A.S.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0" sId="5" odxf="1" dxf="1">
    <nc r="D46" t="inlineStr">
      <is>
        <t>Atasay Kuyumculuk Sanayi Ve Ticaret A.S.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1" sId="5" odxf="1" dxf="1">
    <oc r="E46">
      <f>IF(ISERROR($V46),"",OFFSET('Smelter Look-up'!$D$4,$V46-4,0)&amp;"")</f>
    </oc>
    <nc r="E46"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2" sId="5" odxf="1" dxf="1">
    <oc r="F46">
      <f>IF(ISERROR($V46),"",OFFSET('Smelter Look-up'!$E$4,$V46-4,0))</f>
    </oc>
    <nc r="F46" t="inlineStr">
      <is>
        <t>CID000103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3" sId="5" odxf="1" dxf="1">
    <oc r="G46">
      <f>IF(C46=$X$4,"Enter smelter details", IF(ISERROR($V46),"",OFFSET('Smelter Look-up'!$F$4,$V46-4,0)))</f>
    </oc>
    <nc r="G4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4" sId="5" odxf="1" dxf="1">
    <oc r="H46">
      <f>IF(ISERROR($V46),"",OFFSET('Smelter Look-up'!$G$4,$V46-4,0))</f>
    </oc>
    <nc r="H46" t="inlineStr">
      <is>
        <t>CENTRAL DISTRICT CEDAR STREET NO.7 YENİBOSNA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5" sId="5" odxf="1" dxf="1">
    <oc r="I46">
      <f>IF(ISERROR($V46),"",OFFSET('Smelter Look-up'!$H$4,$V46-4,0))</f>
    </oc>
    <nc r="I46" t="inlineStr">
      <is>
        <t>Bahcelievler, Istanbul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6" sId="5" odxf="1" dxf="1">
    <oc r="J46">
      <f>IF(ISERROR($V46),"",OFFSET('Smelter Look-up'!$I$4,$V46-4,0))</f>
    </oc>
    <nc r="J46" t="inlineStr">
      <is>
        <t>Turkey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6" start="0" length="0">
    <dxf>
      <alignment vertical="bottom" wrapText="0"/>
      <border outline="0">
        <left/>
        <right/>
        <top/>
        <bottom/>
      </border>
    </dxf>
  </rfmt>
  <rcc rId="477" sId="5" odxf="1" dxf="1">
    <nc r="L46" t="inlineStr">
      <is>
        <t>export@atasay.com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8" sId="5" odxf="1" dxf="1">
    <nc r="M46"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9" sId="5" odxf="1" dxf="1">
    <nc r="N46" t="inlineStr">
      <is>
        <t>Some recycle/recovery</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80" sId="5" odxf="1" dxf="1">
    <nc r="O4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81" sId="5" odxf="1" dxf="1">
    <nc r="P4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82" sId="5" odxf="1" dxf="1">
    <nc r="Q46"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83" sId="5" odxf="1" dxf="1">
    <oc r="B47">
      <f>IF(LEN(A47)=0,"",INDEX('Smelter Look-up'!$A:$A,MATCH($A47,'Smelter Look-up'!$E:$E,0)))</f>
    </oc>
    <nc r="B4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4" sId="5" odxf="1" dxf="1">
    <oc r="C47">
      <f>IF(LEN(A47)=0,"",INDEX('Smelter Look-up'!$C:$C,MATCH($A47,'Smelter Look-up'!$E:$E,0)))</f>
    </oc>
    <nc r="C47" t="inlineStr">
      <is>
        <t>Atasay Kuyumculuk Sanayi Ve Ticaret A.S.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5" sId="5" odxf="1" dxf="1">
    <nc r="D47" t="inlineStr">
      <is>
        <t>Atasay Kuyumculuk Sanayi Ve Ticaret A.S.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6" sId="5" odxf="1" dxf="1">
    <oc r="E47">
      <f>IF(ISERROR($V47),"",OFFSET('Smelter Look-up'!$D$4,$V47-4,0)&amp;"")</f>
    </oc>
    <nc r="E47"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7" sId="5" odxf="1" dxf="1">
    <oc r="F47">
      <f>IF(ISERROR($V47),"",OFFSET('Smelter Look-up'!$E$4,$V47-4,0))</f>
    </oc>
    <nc r="F47" t="inlineStr">
      <is>
        <t>CID000103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8" sId="5" odxf="1" dxf="1">
    <oc r="G47">
      <f>IF(C47=$X$4,"Enter smelter details", IF(ISERROR($V47),"",OFFSET('Smelter Look-up'!$F$4,$V47-4,0)))</f>
    </oc>
    <nc r="G4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9" sId="5" odxf="1" dxf="1">
    <oc r="H47">
      <f>IF(ISERROR($V47),"",OFFSET('Smelter Look-up'!$G$4,$V47-4,0))</f>
    </oc>
    <nc r="H4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0" sId="5" odxf="1" dxf="1">
    <oc r="I47">
      <f>IF(ISERROR($V47),"",OFFSET('Smelter Look-up'!$H$4,$V47-4,0))</f>
    </oc>
    <nc r="I4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1" sId="5" odxf="1" dxf="1">
    <oc r="J47">
      <f>IF(ISERROR($V47),"",OFFSET('Smelter Look-up'!$I$4,$V47-4,0))</f>
    </oc>
    <nc r="J4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7" start="0" length="0">
    <dxf>
      <alignment vertical="bottom" wrapText="0"/>
      <border outline="0">
        <left/>
        <right/>
        <top/>
        <bottom/>
      </border>
    </dxf>
  </rfmt>
  <rfmt sheetId="5" sqref="L47" start="0" length="0">
    <dxf>
      <alignment vertical="bottom" wrapText="0"/>
      <border outline="0">
        <left/>
        <right/>
        <top/>
        <bottom/>
      </border>
    </dxf>
  </rfmt>
  <rfmt sheetId="5" sqref="M47" start="0" length="0">
    <dxf>
      <alignment vertical="bottom" wrapText="0"/>
      <border outline="0">
        <left/>
        <right/>
        <top/>
        <bottom/>
      </border>
    </dxf>
  </rfmt>
  <rfmt sheetId="5" sqref="N47" start="0" length="0">
    <dxf>
      <alignment vertical="bottom" wrapText="0"/>
      <border outline="0">
        <left/>
        <right/>
        <top/>
        <bottom/>
      </border>
    </dxf>
  </rfmt>
  <rfmt sheetId="5" sqref="O47" start="0" length="0">
    <dxf>
      <alignment vertical="bottom" wrapText="0"/>
      <border outline="0">
        <left/>
        <right/>
        <top/>
        <bottom/>
      </border>
    </dxf>
  </rfmt>
  <rfmt sheetId="5" sqref="P47" start="0" length="0">
    <dxf>
      <fill>
        <patternFill patternType="none"/>
      </fill>
      <alignment horizontal="general" vertical="bottom" wrapText="0"/>
      <border outline="0">
        <left/>
        <right/>
        <top/>
      </border>
    </dxf>
  </rfmt>
  <rfmt sheetId="5" sqref="Q47" start="0" length="0">
    <dxf>
      <alignment vertical="bottom" wrapText="0"/>
      <border outline="0">
        <left/>
        <right/>
        <top/>
        <bottom/>
      </border>
    </dxf>
  </rfmt>
  <rcc rId="492" sId="5" odxf="1" dxf="1">
    <oc r="B48">
      <f>IF(LEN(A48)=0,"",INDEX('Smelter Look-up'!$A:$A,MATCH($A48,'Smelter Look-up'!$E:$E,0)))</f>
    </oc>
    <nc r="B48"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3" sId="5" odxf="1" dxf="1">
    <oc r="C48">
      <f>IF(LEN(A48)=0,"",INDEX('Smelter Look-up'!$C:$C,MATCH($A48,'Smelter Look-up'!$E:$E,0)))</f>
    </oc>
    <nc r="C48" t="inlineStr">
      <is>
        <t>Kennametal Huntsville</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94" sId="5" odxf="1" dxf="1">
    <nc r="D48" t="inlineStr">
      <is>
        <t>Kennametal Huntsville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5" sId="5" odxf="1" dxf="1">
    <oc r="E48">
      <f>IF(ISERROR($V48),"",OFFSET('Smelter Look-up'!$D$4,$V48-4,0)&amp;"")</f>
    </oc>
    <nc r="E4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6" sId="5" odxf="1" dxf="1">
    <oc r="F48">
      <f>IF(ISERROR($V48),"",OFFSET('Smelter Look-up'!$E$4,$V48-4,0))</f>
    </oc>
    <nc r="F48" t="inlineStr">
      <is>
        <t>CID000105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7" sId="5" odxf="1" dxf="1">
    <oc r="G48">
      <f>IF(C48=$X$4,"Enter smelter details", IF(ISERROR($V48),"",OFFSET('Smelter Look-up'!$F$4,$V48-4,0)))</f>
    </oc>
    <nc r="G4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8" sId="5" odxf="1" dxf="1">
    <oc r="H48">
      <f>IF(ISERROR($V48),"",OFFSET('Smelter Look-up'!$G$4,$V48-4,0))</f>
    </oc>
    <nc r="H4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9" sId="5" odxf="1" dxf="1">
    <oc r="I48">
      <f>IF(ISERROR($V48),"",OFFSET('Smelter Look-up'!$H$4,$V48-4,0))</f>
    </oc>
    <nc r="I48" t="inlineStr">
      <is>
        <t>Huntsville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0" sId="5" odxf="1" dxf="1">
    <oc r="J48">
      <f>IF(ISERROR($V48),"",OFFSET('Smelter Look-up'!$I$4,$V48-4,0))</f>
    </oc>
    <nc r="J48" t="inlineStr">
      <is>
        <t>Alabama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 start="0" length="0">
    <dxf>
      <alignment vertical="bottom" wrapText="0"/>
      <border outline="0">
        <left/>
        <right/>
        <top/>
        <bottom/>
      </border>
    </dxf>
  </rfmt>
  <rfmt sheetId="5" sqref="L48" start="0" length="0">
    <dxf>
      <alignment vertical="bottom" wrapText="0"/>
      <border outline="0">
        <left/>
        <right/>
        <top/>
        <bottom/>
      </border>
    </dxf>
  </rfmt>
  <rcc rId="501" sId="5" odxf="1" dxf="1">
    <nc r="M4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8" start="0" length="0">
    <dxf>
      <alignment vertical="bottom" wrapText="0"/>
      <border outline="0">
        <left/>
        <right/>
        <top/>
        <bottom/>
      </border>
    </dxf>
  </rfmt>
  <rcc rId="502" sId="5" odxf="1" dxf="1">
    <nc r="O48"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8" start="0" length="0">
    <dxf>
      <fill>
        <patternFill patternType="none"/>
      </fill>
      <alignment horizontal="general" vertical="bottom" wrapText="0"/>
      <border outline="0">
        <left/>
        <right/>
        <top/>
      </border>
    </dxf>
  </rfmt>
  <rfmt sheetId="5" sqref="Q48" start="0" length="0">
    <dxf>
      <alignment vertical="bottom" wrapText="0"/>
      <border outline="0">
        <left/>
        <right/>
        <top/>
        <bottom/>
      </border>
    </dxf>
  </rfmt>
  <rcc rId="503" sId="5" odxf="1" dxf="1">
    <oc r="B49">
      <f>IF(LEN(A49)=0,"",INDEX('Smelter Look-up'!$A:$A,MATCH($A49,'Smelter Look-up'!$E:$E,0)))</f>
    </oc>
    <nc r="B49"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4" sId="5" odxf="1" dxf="1">
    <oc r="C49">
      <f>IF(LEN(A49)=0,"",INDEX('Smelter Look-up'!$C:$C,MATCH($A49,'Smelter Look-up'!$E:$E,0)))</f>
    </oc>
    <nc r="C49" t="inlineStr">
      <is>
        <t>Kennametal Huntsville</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05" sId="5" odxf="1" dxf="1">
    <nc r="D49" t="inlineStr">
      <is>
        <t>Kennametal Huntsville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6" sId="5" odxf="1" dxf="1">
    <oc r="E49">
      <f>IF(ISERROR($V49),"",OFFSET('Smelter Look-up'!$D$4,$V49-4,0)&amp;"")</f>
    </oc>
    <nc r="E4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7" sId="5" odxf="1" dxf="1">
    <oc r="F49">
      <f>IF(ISERROR($V49),"",OFFSET('Smelter Look-up'!$E$4,$V49-4,0))</f>
    </oc>
    <nc r="F49" t="inlineStr">
      <is>
        <t>CID000105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8" sId="5" odxf="1" dxf="1">
    <oc r="G49">
      <f>IF(C49=$X$4,"Enter smelter details", IF(ISERROR($V49),"",OFFSET('Smelter Look-up'!$F$4,$V49-4,0)))</f>
    </oc>
    <nc r="G4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9" sId="5" odxf="1" dxf="1">
    <oc r="H49">
      <f>IF(ISERROR($V49),"",OFFSET('Smelter Look-up'!$G$4,$V49-4,0))</f>
    </oc>
    <nc r="H4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0" sId="5" odxf="1" dxf="1">
    <oc r="I49">
      <f>IF(ISERROR($V49),"",OFFSET('Smelter Look-up'!$H$4,$V49-4,0))</f>
    </oc>
    <nc r="I49" t="inlineStr">
      <is>
        <t>Huntsville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1" sId="5" odxf="1" dxf="1">
    <oc r="J49">
      <f>IF(ISERROR($V49),"",OFFSET('Smelter Look-up'!$I$4,$V49-4,0))</f>
    </oc>
    <nc r="J49" t="inlineStr">
      <is>
        <t>Alabama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9" start="0" length="0">
    <dxf>
      <alignment vertical="bottom" wrapText="0"/>
      <border outline="0">
        <left/>
        <right/>
        <top/>
        <bottom/>
      </border>
    </dxf>
  </rfmt>
  <rfmt sheetId="5" sqref="L49" start="0" length="0">
    <dxf>
      <alignment vertical="bottom" wrapText="0"/>
      <border outline="0">
        <left/>
        <right/>
        <top/>
        <bottom/>
      </border>
    </dxf>
  </rfmt>
  <rfmt sheetId="5" sqref="M49" start="0" length="0">
    <dxf>
      <alignment vertical="bottom" wrapText="0"/>
      <border outline="0">
        <left/>
        <right/>
        <top/>
        <bottom/>
      </border>
    </dxf>
  </rfmt>
  <rfmt sheetId="5" sqref="N49" start="0" length="0">
    <dxf>
      <alignment vertical="bottom" wrapText="0"/>
      <border outline="0">
        <left/>
        <right/>
        <top/>
        <bottom/>
      </border>
    </dxf>
  </rfmt>
  <rfmt sheetId="5" sqref="O49" start="0" length="0">
    <dxf>
      <alignment vertical="bottom" wrapText="0"/>
      <border outline="0">
        <left/>
        <right/>
        <top/>
        <bottom/>
      </border>
    </dxf>
  </rfmt>
  <rfmt sheetId="5" sqref="P49" start="0" length="0">
    <dxf>
      <fill>
        <patternFill patternType="none"/>
      </fill>
      <alignment horizontal="general" vertical="bottom" wrapText="0"/>
      <border outline="0">
        <left/>
        <right/>
        <top/>
      </border>
    </dxf>
  </rfmt>
  <rcc rId="512" sId="5" odxf="1" dxf="1">
    <nc r="Q49"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13" sId="5" odxf="1" dxf="1">
    <oc r="B50">
      <f>IF(LEN(A50)=0,"",INDEX('Smelter Look-up'!$A:$A,MATCH($A50,'Smelter Look-up'!$E:$E,0)))</f>
    </oc>
    <nc r="B50"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4" sId="5" odxf="1" dxf="1">
    <oc r="C50">
      <f>IF(LEN(A50)=0,"",INDEX('Smelter Look-up'!$C:$C,MATCH($A50,'Smelter Look-up'!$E:$E,0)))</f>
    </oc>
    <nc r="C50" t="inlineStr">
      <is>
        <t>Kennametal Huntsville</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5" sId="5" odxf="1" dxf="1">
    <nc r="D50" t="inlineStr">
      <is>
        <t>Kennametal Huntsville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6" sId="5" odxf="1" dxf="1">
    <oc r="E50">
      <f>IF(ISERROR($V50),"",OFFSET('Smelter Look-up'!$D$4,$V50-4,0)&amp;"")</f>
    </oc>
    <nc r="E5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7" sId="5" odxf="1" dxf="1">
    <oc r="F50">
      <f>IF(ISERROR($V50),"",OFFSET('Smelter Look-up'!$E$4,$V50-4,0))</f>
    </oc>
    <nc r="F50" t="inlineStr">
      <is>
        <t>CID000105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8" sId="5" odxf="1" dxf="1">
    <oc r="G50">
      <f>IF(C50=$X$4,"Enter smelter details", IF(ISERROR($V50),"",OFFSET('Smelter Look-up'!$F$4,$V50-4,0)))</f>
    </oc>
    <nc r="G5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9" sId="5" odxf="1" dxf="1">
    <oc r="H50">
      <f>IF(ISERROR($V50),"",OFFSET('Smelter Look-up'!$G$4,$V50-4,0))</f>
    </oc>
    <nc r="H5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0" sId="5" odxf="1" dxf="1">
    <oc r="I50">
      <f>IF(ISERROR($V50),"",OFFSET('Smelter Look-up'!$H$4,$V50-4,0))</f>
    </oc>
    <nc r="I50" t="inlineStr">
      <is>
        <t>Huntsville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1" sId="5" odxf="1" dxf="1">
    <oc r="J50">
      <f>IF(ISERROR($V50),"",OFFSET('Smelter Look-up'!$I$4,$V50-4,0))</f>
    </oc>
    <nc r="J50" t="inlineStr">
      <is>
        <t>Alabama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0" start="0" length="0">
    <dxf>
      <alignment vertical="bottom" wrapText="0"/>
      <border outline="0">
        <left/>
        <right/>
        <top/>
        <bottom/>
      </border>
    </dxf>
  </rfmt>
  <rfmt sheetId="5" sqref="L50" start="0" length="0">
    <dxf>
      <alignment vertical="bottom" wrapText="0"/>
      <border outline="0">
        <left/>
        <right/>
        <top/>
        <bottom/>
      </border>
    </dxf>
  </rfmt>
  <rfmt sheetId="5" sqref="M50" start="0" length="0">
    <dxf>
      <alignment vertical="bottom" wrapText="0"/>
      <border outline="0">
        <left/>
        <right/>
        <top/>
        <bottom/>
      </border>
    </dxf>
  </rfmt>
  <rfmt sheetId="5" sqref="N50" start="0" length="0">
    <dxf>
      <alignment vertical="bottom" wrapText="0"/>
      <border outline="0">
        <left/>
        <right/>
        <top/>
        <bottom/>
      </border>
    </dxf>
  </rfmt>
  <rfmt sheetId="5" sqref="O50" start="0" length="0">
    <dxf>
      <alignment vertical="bottom" wrapText="0"/>
      <border outline="0">
        <left/>
        <right/>
        <top/>
        <bottom/>
      </border>
    </dxf>
  </rfmt>
  <rfmt sheetId="5" sqref="P50" start="0" length="0">
    <dxf>
      <fill>
        <patternFill patternType="none"/>
      </fill>
      <alignment horizontal="general" vertical="bottom" wrapText="0"/>
      <border outline="0">
        <left/>
        <right/>
        <top/>
      </border>
    </dxf>
  </rfmt>
  <rfmt sheetId="5" sqref="Q50" start="0" length="0">
    <dxf>
      <alignment vertical="bottom" wrapText="0"/>
      <border outline="0">
        <left/>
        <right/>
        <top/>
        <bottom/>
      </border>
    </dxf>
  </rfmt>
  <rcc rId="522" sId="5" odxf="1" dxf="1">
    <oc r="B51">
      <f>IF(LEN(A51)=0,"",INDEX('Smelter Look-up'!$A:$A,MATCH($A51,'Smelter Look-up'!$E:$E,0)))</f>
    </oc>
    <nc r="B5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3" sId="5" odxf="1" dxf="1">
    <oc r="C51">
      <f>IF(LEN(A51)=0,"",INDEX('Smelter Look-up'!$C:$C,MATCH($A51,'Smelter Look-up'!$E:$E,0)))</f>
    </oc>
    <nc r="C51" t="inlineStr">
      <is>
        <t>Aurubis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4" sId="5" odxf="1" dxf="1">
    <nc r="D51" t="inlineStr">
      <is>
        <t>Aurubis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5" sId="5" odxf="1" dxf="1">
    <oc r="E51">
      <f>IF(ISERROR($V51),"",OFFSET('Smelter Look-up'!$D$4,$V51-4,0)&amp;"")</f>
    </oc>
    <nc r="E51"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6" sId="5" odxf="1" dxf="1">
    <oc r="F51">
      <f>IF(ISERROR($V51),"",OFFSET('Smelter Look-up'!$E$4,$V51-4,0))</f>
    </oc>
    <nc r="F51" t="inlineStr">
      <is>
        <t>CID000113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7" sId="5" odxf="1" dxf="1">
    <oc r="G51">
      <f>IF(C51=$X$4,"Enter smelter details", IF(ISERROR($V51),"",OFFSET('Smelter Look-up'!$F$4,$V51-4,0)))</f>
    </oc>
    <nc r="G5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8" sId="5" odxf="1" dxf="1">
    <oc r="H51">
      <f>IF(ISERROR($V51),"",OFFSET('Smelter Look-up'!$G$4,$V51-4,0))</f>
    </oc>
    <nc r="H5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9" sId="5" odxf="1" dxf="1">
    <oc r="I51">
      <f>IF(ISERROR($V51),"",OFFSET('Smelter Look-up'!$H$4,$V51-4,0))</f>
    </oc>
    <nc r="I51" t="inlineStr">
      <is>
        <t>Hamburg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0" sId="5" odxf="1" dxf="1">
    <oc r="J51">
      <f>IF(ISERROR($V51),"",OFFSET('Smelter Look-up'!$I$4,$V51-4,0))</f>
    </oc>
    <nc r="J51" t="inlineStr">
      <is>
        <t>Hamburg State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1" start="0" length="0">
    <dxf>
      <alignment vertical="bottom" wrapText="0"/>
      <border outline="0">
        <left/>
        <right/>
        <top/>
        <bottom/>
      </border>
    </dxf>
  </rfmt>
  <rfmt sheetId="5" sqref="L51" start="0" length="0">
    <dxf>
      <alignment vertical="bottom" wrapText="0"/>
      <border outline="0">
        <left/>
        <right/>
        <top/>
        <bottom/>
      </border>
    </dxf>
  </rfmt>
  <rcc rId="531" sId="5" odxf="1" dxf="1">
    <nc r="M5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1" start="0" length="0">
    <dxf>
      <alignment vertical="bottom" wrapText="0"/>
      <border outline="0">
        <left/>
        <right/>
        <top/>
        <bottom/>
      </border>
    </dxf>
  </rfmt>
  <rcc rId="532" sId="5" odxf="1" dxf="1">
    <nc r="O51"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1" start="0" length="0">
    <dxf>
      <fill>
        <patternFill patternType="none"/>
      </fill>
      <alignment horizontal="general" vertical="bottom" wrapText="0"/>
      <border outline="0">
        <left/>
        <right/>
        <top/>
      </border>
    </dxf>
  </rfmt>
  <rfmt sheetId="5" sqref="Q51" start="0" length="0">
    <dxf>
      <alignment vertical="bottom" wrapText="0"/>
      <border outline="0">
        <left/>
        <right/>
        <top/>
        <bottom/>
      </border>
    </dxf>
  </rfmt>
  <rcc rId="533" sId="5" odxf="1" dxf="1">
    <oc r="B52">
      <f>IF(LEN(A52)=0,"",INDEX('Smelter Look-up'!$A:$A,MATCH($A52,'Smelter Look-up'!$E:$E,0)))</f>
    </oc>
    <nc r="B5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4" sId="5" odxf="1" dxf="1">
    <oc r="C52">
      <f>IF(LEN(A52)=0,"",INDEX('Smelter Look-up'!$C:$C,MATCH($A52,'Smelter Look-up'!$E:$E,0)))</f>
    </oc>
    <nc r="C52" t="inlineStr">
      <is>
        <t>Aurubis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5" sId="5" odxf="1" dxf="1">
    <nc r="D52" t="inlineStr">
      <is>
        <t>Aurubis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6" sId="5" odxf="1" dxf="1">
    <oc r="E52">
      <f>IF(ISERROR($V52),"",OFFSET('Smelter Look-up'!$D$4,$V52-4,0)&amp;"")</f>
    </oc>
    <nc r="E52"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7" sId="5" odxf="1" dxf="1">
    <oc r="F52">
      <f>IF(ISERROR($V52),"",OFFSET('Smelter Look-up'!$E$4,$V52-4,0))</f>
    </oc>
    <nc r="F52" t="inlineStr">
      <is>
        <t>CID000113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8" sId="5" odxf="1" dxf="1">
    <oc r="G52">
      <f>IF(C52=$X$4,"Enter smelter details", IF(ISERROR($V52),"",OFFSET('Smelter Look-up'!$F$4,$V52-4,0)))</f>
    </oc>
    <nc r="G5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9" sId="5" odxf="1" dxf="1">
    <oc r="H52">
      <f>IF(ISERROR($V52),"",OFFSET('Smelter Look-up'!$G$4,$V52-4,0))</f>
    </oc>
    <nc r="H5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0" sId="5" odxf="1" dxf="1">
    <oc r="I52">
      <f>IF(ISERROR($V52),"",OFFSET('Smelter Look-up'!$H$4,$V52-4,0))</f>
    </oc>
    <nc r="I52" t="inlineStr">
      <is>
        <t>Hamburg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1" sId="5" odxf="1" dxf="1">
    <oc r="J52">
      <f>IF(ISERROR($V52),"",OFFSET('Smelter Look-up'!$I$4,$V52-4,0))</f>
    </oc>
    <nc r="J52" t="inlineStr">
      <is>
        <t>Hamburg State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2" sId="5" odxf="1" dxf="1">
    <nc r="K52" t="inlineStr">
      <is>
        <t>Dr.Bernt Drouven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43" sId="5" odxf="1" dxf="1">
    <nc r="L52" t="inlineStr">
      <is>
        <t>info@aurubis.com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52" start="0" length="0">
    <dxf>
      <alignment vertical="bottom" wrapText="0"/>
      <border outline="0">
        <left/>
        <right/>
        <top/>
        <bottom/>
      </border>
    </dxf>
  </rfmt>
  <rfmt sheetId="5" sqref="N52" start="0" length="0">
    <dxf>
      <alignment vertical="bottom" wrapText="0"/>
      <border outline="0">
        <left/>
        <right/>
        <top/>
        <bottom/>
      </border>
    </dxf>
  </rfmt>
  <rfmt sheetId="5" sqref="O52" start="0" length="0">
    <dxf>
      <alignment vertical="bottom" wrapText="0"/>
      <border outline="0">
        <left/>
        <right/>
        <top/>
        <bottom/>
      </border>
    </dxf>
  </rfmt>
  <rfmt sheetId="5" sqref="P52" start="0" length="0">
    <dxf>
      <fill>
        <patternFill patternType="none"/>
      </fill>
      <alignment horizontal="general" vertical="bottom" wrapText="0"/>
      <border outline="0">
        <left/>
        <right/>
        <top/>
      </border>
    </dxf>
  </rfmt>
  <rcc rId="544" sId="5" odxf="1" dxf="1">
    <nc r="Q5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45" sId="5" odxf="1" dxf="1">
    <oc r="B53">
      <f>IF(LEN(A53)=0,"",INDEX('Smelter Look-up'!$A:$A,MATCH($A53,'Smelter Look-up'!$E:$E,0)))</f>
    </oc>
    <nc r="B5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6" sId="5" odxf="1" dxf="1">
    <oc r="C53">
      <f>IF(LEN(A53)=0,"",INDEX('Smelter Look-up'!$C:$C,MATCH($A53,'Smelter Look-up'!$E:$E,0)))</f>
    </oc>
    <nc r="C53" t="inlineStr">
      <is>
        <t>Aurubis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7" sId="5" odxf="1" dxf="1">
    <nc r="D53" t="inlineStr">
      <is>
        <t>Aurubis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8" sId="5" odxf="1" dxf="1">
    <oc r="E53">
      <f>IF(ISERROR($V53),"",OFFSET('Smelter Look-up'!$D$4,$V53-4,0)&amp;"")</f>
    </oc>
    <nc r="E53"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9" sId="5" odxf="1" dxf="1">
    <oc r="F53">
      <f>IF(ISERROR($V53),"",OFFSET('Smelter Look-up'!$E$4,$V53-4,0))</f>
    </oc>
    <nc r="F53" t="inlineStr">
      <is>
        <t>CID000113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0" sId="5" odxf="1" dxf="1">
    <oc r="G53">
      <f>IF(C53=$X$4,"Enter smelter details", IF(ISERROR($V53),"",OFFSET('Smelter Look-up'!$F$4,$V53-4,0)))</f>
    </oc>
    <nc r="G5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1" sId="5" odxf="1" dxf="1">
    <oc r="H53">
      <f>IF(ISERROR($V53),"",OFFSET('Smelter Look-up'!$G$4,$V53-4,0))</f>
    </oc>
    <nc r="H53" t="inlineStr">
      <is>
        <t xml:space="preserve">Hovestrasse 50,  20539 Hamburg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2" sId="5" odxf="1" dxf="1">
    <oc r="I53">
      <f>IF(ISERROR($V53),"",OFFSET('Smelter Look-up'!$H$4,$V53-4,0))</f>
    </oc>
    <nc r="I53" t="inlineStr">
      <is>
        <t>Hamburg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3" sId="5" odxf="1" dxf="1">
    <oc r="J53">
      <f>IF(ISERROR($V53),"",OFFSET('Smelter Look-up'!$I$4,$V53-4,0))</f>
    </oc>
    <nc r="J53" t="inlineStr">
      <is>
        <t>Germany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3" start="0" length="0">
    <dxf>
      <alignment vertical="bottom" wrapText="0"/>
      <border outline="0">
        <left/>
        <right/>
        <top/>
        <bottom/>
      </border>
    </dxf>
  </rfmt>
  <rcc rId="554" sId="5" odxf="1" dxf="1">
    <nc r="L53" t="inlineStr">
      <is>
        <t>info@aurubis.com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5" sId="5" odxf="1" dxf="1">
    <nc r="M5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6" sId="5" odxf="1" dxf="1">
    <nc r="N5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7" sId="5" odxf="1" dxf="1">
    <nc r="O5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8" sId="5" odxf="1" dxf="1">
    <nc r="P5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59" sId="5" odxf="1" dxf="1">
    <nc r="Q53" t="inlineStr">
      <is>
        <t>LBMA REGISTERED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60" sId="5" odxf="1" dxf="1">
    <oc r="B54">
      <f>IF(LEN(A54)=0,"",INDEX('Smelter Look-up'!$A:$A,MATCH($A54,'Smelter Look-up'!$E:$E,0)))</f>
    </oc>
    <nc r="B5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1" sId="5" odxf="1" dxf="1">
    <oc r="C54">
      <f>IF(LEN(A54)=0,"",INDEX('Smelter Look-up'!$C:$C,MATCH($A54,'Smelter Look-up'!$E:$E,0)))</f>
    </oc>
    <nc r="C54" t="inlineStr">
      <is>
        <t>Aurubis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2" sId="5" odxf="1" dxf="1">
    <nc r="D54" t="inlineStr">
      <is>
        <t>Aurubis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3" sId="5" odxf="1" dxf="1">
    <oc r="E54">
      <f>IF(ISERROR($V54),"",OFFSET('Smelter Look-up'!$D$4,$V54-4,0)&amp;"")</f>
    </oc>
    <nc r="E54"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4" sId="5" odxf="1" dxf="1">
    <oc r="F54">
      <f>IF(ISERROR($V54),"",OFFSET('Smelter Look-up'!$E$4,$V54-4,0))</f>
    </oc>
    <nc r="F54" t="inlineStr">
      <is>
        <t>CID000113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5" sId="5" odxf="1" dxf="1">
    <oc r="G54">
      <f>IF(C54=$X$4,"Enter smelter details", IF(ISERROR($V54),"",OFFSET('Smelter Look-up'!$F$4,$V54-4,0)))</f>
    </oc>
    <nc r="G5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6" sId="5" odxf="1" dxf="1">
    <oc r="H54">
      <f>IF(ISERROR($V54),"",OFFSET('Smelter Look-up'!$G$4,$V54-4,0))</f>
    </oc>
    <nc r="H5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7" sId="5" odxf="1" dxf="1">
    <oc r="I54">
      <f>IF(ISERROR($V54),"",OFFSET('Smelter Look-up'!$H$4,$V54-4,0))</f>
    </oc>
    <nc r="I5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8" sId="5" odxf="1" dxf="1">
    <oc r="J54">
      <f>IF(ISERROR($V54),"",OFFSET('Smelter Look-up'!$I$4,$V54-4,0))</f>
    </oc>
    <nc r="J5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4" start="0" length="0">
    <dxf>
      <alignment vertical="bottom" wrapText="0"/>
      <border outline="0">
        <left/>
        <right/>
        <top/>
        <bottom/>
      </border>
    </dxf>
  </rfmt>
  <rfmt sheetId="5" sqref="L54" start="0" length="0">
    <dxf>
      <alignment vertical="bottom" wrapText="0"/>
      <border outline="0">
        <left/>
        <right/>
        <top/>
        <bottom/>
      </border>
    </dxf>
  </rfmt>
  <rfmt sheetId="5" sqref="M54" start="0" length="0">
    <dxf>
      <alignment vertical="bottom" wrapText="0"/>
      <border outline="0">
        <left/>
        <right/>
        <top/>
        <bottom/>
      </border>
    </dxf>
  </rfmt>
  <rfmt sheetId="5" sqref="N54" start="0" length="0">
    <dxf>
      <alignment vertical="bottom" wrapText="0"/>
      <border outline="0">
        <left/>
        <right/>
        <top/>
        <bottom/>
      </border>
    </dxf>
  </rfmt>
  <rfmt sheetId="5" sqref="O54" start="0" length="0">
    <dxf>
      <alignment vertical="bottom" wrapText="0"/>
      <border outline="0">
        <left/>
        <right/>
        <top/>
        <bottom/>
      </border>
    </dxf>
  </rfmt>
  <rfmt sheetId="5" sqref="P54" start="0" length="0">
    <dxf>
      <fill>
        <patternFill patternType="none"/>
      </fill>
      <alignment horizontal="general" vertical="bottom" wrapText="0"/>
      <border outline="0">
        <left/>
        <right/>
        <top/>
      </border>
    </dxf>
  </rfmt>
  <rfmt sheetId="5" sqref="Q54" start="0" length="0">
    <dxf>
      <alignment vertical="bottom" wrapText="0"/>
      <border outline="0">
        <left/>
        <right/>
        <top/>
        <bottom/>
      </border>
    </dxf>
  </rfmt>
  <rcc rId="569" sId="5" odxf="1" dxf="1">
    <oc r="B55">
      <f>IF(LEN(A55)=0,"",INDEX('Smelter Look-up'!$A:$A,MATCH($A55,'Smelter Look-up'!$E:$E,0)))</f>
    </oc>
    <nc r="B5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0" sId="5" odxf="1" dxf="1">
    <oc r="C55">
      <f>IF(LEN(A55)=0,"",INDEX('Smelter Look-up'!$C:$C,MATCH($A55,'Smelter Look-up'!$E:$E,0)))</f>
    </oc>
    <nc r="C55" t="inlineStr">
      <is>
        <t>Bangko Sentral ng Pilipinas (Central Bank of the Philippines)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71" sId="5" odxf="1" dxf="1">
    <nc r="D55" t="inlineStr">
      <is>
        <t>Bangko Sentral ng Pilipinas (Central Bank of the Philippines)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2" sId="5" odxf="1" dxf="1">
    <oc r="E55">
      <f>IF(ISERROR($V55),"",OFFSET('Smelter Look-up'!$D$4,$V55-4,0)&amp;"")</f>
    </oc>
    <nc r="E55" t="inlineStr">
      <is>
        <t>PHILIPPINES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3" sId="5" odxf="1" dxf="1">
    <oc r="F55">
      <f>IF(ISERROR($V55),"",OFFSET('Smelter Look-up'!$E$4,$V55-4,0))</f>
    </oc>
    <nc r="F55" t="inlineStr">
      <is>
        <t>CID000128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4" sId="5" odxf="1" dxf="1">
    <oc r="G55">
      <f>IF(C55=$X$4,"Enter smelter details", IF(ISERROR($V55),"",OFFSET('Smelter Look-up'!$F$4,$V55-4,0)))</f>
    </oc>
    <nc r="G5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5" sId="5" odxf="1" dxf="1">
    <oc r="H55">
      <f>IF(ISERROR($V55),"",OFFSET('Smelter Look-up'!$G$4,$V55-4,0))</f>
    </oc>
    <nc r="H5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6" sId="5" odxf="1" dxf="1">
    <oc r="I55">
      <f>IF(ISERROR($V55),"",OFFSET('Smelter Look-up'!$H$4,$V55-4,0))</f>
    </oc>
    <nc r="I55" t="inlineStr">
      <is>
        <t>Quezon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7" sId="5" odxf="1" dxf="1">
    <oc r="J55">
      <f>IF(ISERROR($V55),"",OFFSET('Smelter Look-up'!$I$4,$V55-4,0))</f>
    </oc>
    <nc r="J55" t="inlineStr">
      <is>
        <t>Manila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5" start="0" length="0">
    <dxf>
      <alignment vertical="bottom" wrapText="0"/>
      <border outline="0">
        <left/>
        <right/>
        <top/>
        <bottom/>
      </border>
    </dxf>
  </rfmt>
  <rfmt sheetId="5" sqref="L55" start="0" length="0">
    <dxf>
      <alignment vertical="bottom" wrapText="0"/>
      <border outline="0">
        <left/>
        <right/>
        <top/>
        <bottom/>
      </border>
    </dxf>
  </rfmt>
  <rcc rId="578" sId="5" odxf="1" dxf="1">
    <nc r="M5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5" start="0" length="0">
    <dxf>
      <alignment vertical="bottom" wrapText="0"/>
      <border outline="0">
        <left/>
        <right/>
        <top/>
        <bottom/>
      </border>
    </dxf>
  </rfmt>
  <rcc rId="579" sId="5" odxf="1" dxf="1">
    <nc r="O55"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5" start="0" length="0">
    <dxf>
      <fill>
        <patternFill patternType="none"/>
      </fill>
      <alignment horizontal="general" vertical="bottom" wrapText="0"/>
      <border outline="0">
        <left/>
        <right/>
        <top/>
      </border>
    </dxf>
  </rfmt>
  <rfmt sheetId="5" sqref="Q55" start="0" length="0">
    <dxf>
      <alignment vertical="bottom" wrapText="0"/>
      <border outline="0">
        <left/>
        <right/>
        <top/>
        <bottom/>
      </border>
    </dxf>
  </rfmt>
  <rcc rId="580" sId="5" odxf="1" dxf="1">
    <oc r="B56">
      <f>IF(LEN(A56)=0,"",INDEX('Smelter Look-up'!$A:$A,MATCH($A56,'Smelter Look-up'!$E:$E,0)))</f>
    </oc>
    <nc r="B5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1" sId="5" odxf="1" dxf="1">
    <oc r="C56">
      <f>IF(LEN(A56)=0,"",INDEX('Smelter Look-up'!$C:$C,MATCH($A56,'Smelter Look-up'!$E:$E,0)))</f>
    </oc>
    <nc r="C56" t="inlineStr">
      <is>
        <t>Bangko Sentral ng Pilipinas (Central Bank of the Philippines)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82" sId="5" odxf="1" dxf="1">
    <nc r="D56" t="inlineStr">
      <is>
        <t>Bangko Sentral ng Pilipinas (Central Bank of the Philippines)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3" sId="5" odxf="1" dxf="1">
    <oc r="E56">
      <f>IF(ISERROR($V56),"",OFFSET('Smelter Look-up'!$D$4,$V56-4,0)&amp;"")</f>
    </oc>
    <nc r="E56" t="inlineStr">
      <is>
        <t>PHILIPPINES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4" sId="5" odxf="1" dxf="1">
    <oc r="F56">
      <f>IF(ISERROR($V56),"",OFFSET('Smelter Look-up'!$E$4,$V56-4,0))</f>
    </oc>
    <nc r="F56" t="inlineStr">
      <is>
        <t>CID000128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5" sId="5" odxf="1" dxf="1">
    <oc r="G56">
      <f>IF(C56=$X$4,"Enter smelter details", IF(ISERROR($V56),"",OFFSET('Smelter Look-up'!$F$4,$V56-4,0)))</f>
    </oc>
    <nc r="G5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6" sId="5" odxf="1" dxf="1">
    <oc r="H56">
      <f>IF(ISERROR($V56),"",OFFSET('Smelter Look-up'!$G$4,$V56-4,0))</f>
    </oc>
    <nc r="H5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87" sId="5" odxf="1" dxf="1">
    <oc r="I56">
      <f>IF(ISERROR($V56),"",OFFSET('Smelter Look-up'!$H$4,$V56-4,0))</f>
    </oc>
    <nc r="I56" t="inlineStr">
      <is>
        <t>Malate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8" sId="5" odxf="1" dxf="1">
    <oc r="J56">
      <f>IF(ISERROR($V56),"",OFFSET('Smelter Look-up'!$I$4,$V56-4,0))</f>
    </oc>
    <nc r="J56" t="inlineStr">
      <is>
        <t>Manila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6" start="0" length="0">
    <dxf>
      <alignment vertical="bottom" wrapText="0"/>
      <border outline="0">
        <left/>
        <right/>
        <top/>
        <bottom/>
      </border>
    </dxf>
  </rfmt>
  <rfmt sheetId="5" sqref="L56" start="0" length="0">
    <dxf>
      <alignment vertical="bottom" wrapText="0"/>
      <border outline="0">
        <left/>
        <right/>
        <top/>
        <bottom/>
      </border>
    </dxf>
  </rfmt>
  <rfmt sheetId="5" sqref="M56" start="0" length="0">
    <dxf>
      <alignment vertical="bottom" wrapText="0"/>
      <border outline="0">
        <left/>
        <right/>
        <top/>
        <bottom/>
      </border>
    </dxf>
  </rfmt>
  <rfmt sheetId="5" sqref="N56" start="0" length="0">
    <dxf>
      <alignment vertical="bottom" wrapText="0"/>
      <border outline="0">
        <left/>
        <right/>
        <top/>
        <bottom/>
      </border>
    </dxf>
  </rfmt>
  <rfmt sheetId="5" sqref="O56" start="0" length="0">
    <dxf>
      <alignment vertical="bottom" wrapText="0"/>
      <border outline="0">
        <left/>
        <right/>
        <top/>
        <bottom/>
      </border>
    </dxf>
  </rfmt>
  <rfmt sheetId="5" sqref="P56" start="0" length="0">
    <dxf>
      <fill>
        <patternFill patternType="none"/>
      </fill>
      <alignment horizontal="general" vertical="bottom" wrapText="0"/>
      <border outline="0">
        <left/>
        <right/>
        <top/>
      </border>
    </dxf>
  </rfmt>
  <rfmt sheetId="5" sqref="Q56" start="0" length="0">
    <dxf>
      <alignment vertical="bottom" wrapText="0"/>
      <border outline="0">
        <left/>
        <right/>
        <top/>
        <bottom/>
      </border>
    </dxf>
  </rfmt>
  <rcc rId="589" sId="5" odxf="1" dxf="1">
    <oc r="B57">
      <f>IF(LEN(A57)=0,"",INDEX('Smelter Look-up'!$A:$A,MATCH($A57,'Smelter Look-up'!$E:$E,0)))</f>
    </oc>
    <nc r="B5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0" sId="5" odxf="1" dxf="1">
    <oc r="C57">
      <f>IF(LEN(A57)=0,"",INDEX('Smelter Look-up'!$C:$C,MATCH($A57,'Smelter Look-up'!$E:$E,0)))</f>
    </oc>
    <nc r="C57" t="inlineStr">
      <is>
        <t>Bangko Sentral ng Pilipinas (Central Bank of the Philippines)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1" sId="5" odxf="1" dxf="1">
    <nc r="D57" t="inlineStr">
      <is>
        <t>Bangko Sentral ng Pilipinas (Central Bank of the Philippines)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2" sId="5" odxf="1" dxf="1">
    <oc r="E57">
      <f>IF(ISERROR($V57),"",OFFSET('Smelter Look-up'!$D$4,$V57-4,0)&amp;"")</f>
    </oc>
    <nc r="E57" t="inlineStr">
      <is>
        <t>PHILIPPINES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3" sId="5" odxf="1" dxf="1">
    <oc r="F57">
      <f>IF(ISERROR($V57),"",OFFSET('Smelter Look-up'!$E$4,$V57-4,0))</f>
    </oc>
    <nc r="F57" t="inlineStr">
      <is>
        <t>CID000128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4" sId="5" odxf="1" dxf="1">
    <oc r="G57">
      <f>IF(C57=$X$4,"Enter smelter details", IF(ISERROR($V57),"",OFFSET('Smelter Look-up'!$F$4,$V57-4,0)))</f>
    </oc>
    <nc r="G5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5" sId="5" odxf="1" dxf="1">
    <oc r="H57">
      <f>IF(ISERROR($V57),"",OFFSET('Smelter Look-up'!$G$4,$V57-4,0))</f>
    </oc>
    <nc r="H5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96" sId="5" odxf="1" dxf="1">
    <oc r="I57">
      <f>IF(ISERROR($V57),"",OFFSET('Smelter Look-up'!$H$4,$V57-4,0))</f>
    </oc>
    <nc r="I5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7" sId="5" odxf="1" dxf="1">
    <oc r="J57">
      <f>IF(ISERROR($V57),"",OFFSET('Smelter Look-up'!$I$4,$V57-4,0))</f>
    </oc>
    <nc r="J5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7" start="0" length="0">
    <dxf>
      <alignment vertical="bottom" wrapText="0"/>
      <border outline="0">
        <left/>
        <right/>
        <top/>
        <bottom/>
      </border>
    </dxf>
  </rfmt>
  <rfmt sheetId="5" sqref="L57" start="0" length="0">
    <dxf>
      <alignment vertical="bottom" wrapText="0"/>
      <border outline="0">
        <left/>
        <right/>
        <top/>
        <bottom/>
      </border>
    </dxf>
  </rfmt>
  <rfmt sheetId="5" sqref="M57" start="0" length="0">
    <dxf>
      <alignment vertical="bottom" wrapText="0"/>
      <border outline="0">
        <left/>
        <right/>
        <top/>
        <bottom/>
      </border>
    </dxf>
  </rfmt>
  <rfmt sheetId="5" sqref="N57" start="0" length="0">
    <dxf>
      <alignment vertical="bottom" wrapText="0"/>
      <border outline="0">
        <left/>
        <right/>
        <top/>
        <bottom/>
      </border>
    </dxf>
  </rfmt>
  <rfmt sheetId="5" sqref="O57" start="0" length="0">
    <dxf>
      <alignment vertical="bottom" wrapText="0"/>
      <border outline="0">
        <left/>
        <right/>
        <top/>
        <bottom/>
      </border>
    </dxf>
  </rfmt>
  <rfmt sheetId="5" sqref="P57" start="0" length="0">
    <dxf>
      <fill>
        <patternFill patternType="none"/>
      </fill>
      <alignment horizontal="general" vertical="bottom" wrapText="0"/>
      <border outline="0">
        <left/>
        <right/>
        <top/>
      </border>
    </dxf>
  </rfmt>
  <rfmt sheetId="5" sqref="Q57" start="0" length="0">
    <dxf>
      <alignment vertical="bottom" wrapText="0"/>
      <border outline="0">
        <left/>
        <right/>
        <top/>
        <bottom/>
      </border>
    </dxf>
  </rfmt>
  <rcc rId="598" sId="5" odxf="1" dxf="1">
    <oc r="B58">
      <f>IF(LEN(A58)=0,"",INDEX('Smelter Look-up'!$A:$A,MATCH($A58,'Smelter Look-up'!$E:$E,0)))</f>
    </oc>
    <nc r="B5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9" sId="5" odxf="1" dxf="1">
    <oc r="C58">
      <f>IF(LEN(A58)=0,"",INDEX('Smelter Look-up'!$C:$C,MATCH($A58,'Smelter Look-up'!$E:$E,0)))</f>
    </oc>
    <nc r="C58" t="inlineStr">
      <is>
        <t>Boliden AB</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00" sId="5" odxf="1" dxf="1">
    <nc r="D58" t="inlineStr">
      <is>
        <t>Boliden AB</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1" sId="5" odxf="1" dxf="1">
    <oc r="E58">
      <f>IF(ISERROR($V58),"",OFFSET('Smelter Look-up'!$D$4,$V58-4,0)&amp;"")</f>
    </oc>
    <nc r="E58" t="inlineStr">
      <is>
        <t>SWEDEN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2" sId="5" odxf="1" dxf="1">
    <oc r="F58">
      <f>IF(ISERROR($V58),"",OFFSET('Smelter Look-up'!$E$4,$V58-4,0))</f>
    </oc>
    <nc r="F58" t="inlineStr">
      <is>
        <t>CID000157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3" sId="5" odxf="1" dxf="1">
    <oc r="G58">
      <f>IF(C58=$X$4,"Enter smelter details", IF(ISERROR($V58),"",OFFSET('Smelter Look-up'!$F$4,$V58-4,0)))</f>
    </oc>
    <nc r="G5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4" sId="5" odxf="1" dxf="1">
    <oc r="H58">
      <f>IF(ISERROR($V58),"",OFFSET('Smelter Look-up'!$G$4,$V58-4,0))</f>
    </oc>
    <nc r="H5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5" sId="5" odxf="1" dxf="1">
    <oc r="I58">
      <f>IF(ISERROR($V58),"",OFFSET('Smelter Look-up'!$H$4,$V58-4,0))</f>
    </oc>
    <nc r="I58" t="inlineStr">
      <is>
        <t>Skelleftehamn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6" sId="5" odxf="1" dxf="1">
    <oc r="J58">
      <f>IF(ISERROR($V58),"",OFFSET('Smelter Look-up'!$I$4,$V58-4,0))</f>
    </oc>
    <nc r="J58" t="inlineStr">
      <is>
        <t>Västerbotten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8" start="0" length="0">
    <dxf>
      <alignment vertical="bottom" wrapText="0"/>
      <border outline="0">
        <left/>
        <right/>
        <top/>
        <bottom/>
      </border>
    </dxf>
  </rfmt>
  <rfmt sheetId="5" sqref="L58" start="0" length="0">
    <dxf>
      <alignment vertical="bottom" wrapText="0"/>
      <border outline="0">
        <left/>
        <right/>
        <top/>
        <bottom/>
      </border>
    </dxf>
  </rfmt>
  <rcc rId="607" sId="5" odxf="1" dxf="1">
    <nc r="M5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8" start="0" length="0">
    <dxf>
      <alignment vertical="bottom" wrapText="0"/>
      <border outline="0">
        <left/>
        <right/>
        <top/>
        <bottom/>
      </border>
    </dxf>
  </rfmt>
  <rcc rId="608" sId="5" odxf="1" dxf="1">
    <nc r="O58"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8" start="0" length="0">
    <dxf>
      <fill>
        <patternFill patternType="none"/>
      </fill>
      <alignment horizontal="general" vertical="bottom" wrapText="0"/>
      <border outline="0">
        <left/>
        <right/>
        <top/>
      </border>
    </dxf>
  </rfmt>
  <rfmt sheetId="5" sqref="Q58" start="0" length="0">
    <dxf>
      <alignment vertical="bottom" wrapText="0"/>
      <border outline="0">
        <left/>
        <right/>
        <top/>
        <bottom/>
      </border>
    </dxf>
  </rfmt>
  <rcc rId="609" sId="5" odxf="1" dxf="1">
    <oc r="B59">
      <f>IF(LEN(A59)=0,"",INDEX('Smelter Look-up'!$A:$A,MATCH($A59,'Smelter Look-up'!$E:$E,0)))</f>
    </oc>
    <nc r="B5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0" sId="5" odxf="1" dxf="1">
    <oc r="C59">
      <f>IF(LEN(A59)=0,"",INDEX('Smelter Look-up'!$C:$C,MATCH($A59,'Smelter Look-up'!$E:$E,0)))</f>
    </oc>
    <nc r="C59" t="inlineStr">
      <is>
        <t>Boliden AB</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1" sId="5" odxf="1" dxf="1">
    <nc r="D59" t="inlineStr">
      <is>
        <t>Boliden AB</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2" sId="5" odxf="1" dxf="1">
    <oc r="E59">
      <f>IF(ISERROR($V59),"",OFFSET('Smelter Look-up'!$D$4,$V59-4,0)&amp;"")</f>
    </oc>
    <nc r="E59" t="inlineStr">
      <is>
        <t>SWEDEN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3" sId="5" odxf="1" dxf="1">
    <oc r="F59">
      <f>IF(ISERROR($V59),"",OFFSET('Smelter Look-up'!$E$4,$V59-4,0))</f>
    </oc>
    <nc r="F59" t="inlineStr">
      <is>
        <t>CID000157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4" sId="5" odxf="1" dxf="1">
    <oc r="G59">
      <f>IF(C59=$X$4,"Enter smelter details", IF(ISERROR($V59),"",OFFSET('Smelter Look-up'!$F$4,$V59-4,0)))</f>
    </oc>
    <nc r="G5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5" sId="5" odxf="1" dxf="1">
    <oc r="H59">
      <f>IF(ISERROR($V59),"",OFFSET('Smelter Look-up'!$G$4,$V59-4,0))</f>
    </oc>
    <nc r="H5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6" sId="5" odxf="1" dxf="1">
    <oc r="I59">
      <f>IF(ISERROR($V59),"",OFFSET('Smelter Look-up'!$H$4,$V59-4,0))</f>
    </oc>
    <nc r="I59" t="inlineStr">
      <is>
        <t>Skelleftehamn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7" sId="5" odxf="1" dxf="1">
    <oc r="J59">
      <f>IF(ISERROR($V59),"",OFFSET('Smelter Look-up'!$I$4,$V59-4,0))</f>
    </oc>
    <nc r="J59" t="inlineStr">
      <is>
        <t>Västerbotten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9" start="0" length="0">
    <dxf>
      <alignment vertical="bottom" wrapText="0"/>
      <border outline="0">
        <left/>
        <right/>
        <top/>
        <bottom/>
      </border>
    </dxf>
  </rfmt>
  <rfmt sheetId="5" sqref="L59" start="0" length="0">
    <dxf>
      <alignment vertical="bottom" wrapText="0"/>
      <border outline="0">
        <left/>
        <right/>
        <top/>
        <bottom/>
      </border>
    </dxf>
  </rfmt>
  <rfmt sheetId="5" sqref="M59" start="0" length="0">
    <dxf>
      <alignment vertical="bottom" wrapText="0"/>
      <border outline="0">
        <left/>
        <right/>
        <top/>
        <bottom/>
      </border>
    </dxf>
  </rfmt>
  <rfmt sheetId="5" sqref="N59" start="0" length="0">
    <dxf>
      <alignment vertical="bottom" wrapText="0"/>
      <border outline="0">
        <left/>
        <right/>
        <top/>
        <bottom/>
      </border>
    </dxf>
  </rfmt>
  <rfmt sheetId="5" sqref="O59" start="0" length="0">
    <dxf>
      <alignment vertical="bottom" wrapText="0"/>
      <border outline="0">
        <left/>
        <right/>
        <top/>
        <bottom/>
      </border>
    </dxf>
  </rfmt>
  <rfmt sheetId="5" sqref="P59" start="0" length="0">
    <dxf>
      <fill>
        <patternFill patternType="none"/>
      </fill>
      <alignment horizontal="general" vertical="bottom" wrapText="0"/>
      <border outline="0">
        <left/>
        <right/>
        <top/>
      </border>
    </dxf>
  </rfmt>
  <rfmt sheetId="5" sqref="Q59" start="0" length="0">
    <dxf>
      <alignment vertical="bottom" wrapText="0"/>
      <border outline="0">
        <left/>
        <right/>
        <top/>
        <bottom/>
      </border>
    </dxf>
  </rfmt>
  <rcc rId="618" sId="5" odxf="1" dxf="1">
    <oc r="B60">
      <f>IF(LEN(A60)=0,"",INDEX('Smelter Look-up'!$A:$A,MATCH($A60,'Smelter Look-up'!$E:$E,0)))</f>
    </oc>
    <nc r="B6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9" sId="5" odxf="1" dxf="1">
    <oc r="C60">
      <f>IF(LEN(A60)=0,"",INDEX('Smelter Look-up'!$C:$C,MATCH($A60,'Smelter Look-up'!$E:$E,0)))</f>
    </oc>
    <nc r="C60" t="inlineStr">
      <is>
        <t>Boliden AB</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0" sId="5" odxf="1" dxf="1">
    <nc r="D60" t="inlineStr">
      <is>
        <t>Boliden AB</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1" sId="5" odxf="1" dxf="1">
    <oc r="E60">
      <f>IF(ISERROR($V60),"",OFFSET('Smelter Look-up'!$D$4,$V60-4,0)&amp;"")</f>
    </oc>
    <nc r="E60" t="inlineStr">
      <is>
        <t>SWEDEN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2" sId="5" odxf="1" dxf="1">
    <oc r="F60">
      <f>IF(ISERROR($V60),"",OFFSET('Smelter Look-up'!$E$4,$V60-4,0))</f>
    </oc>
    <nc r="F60" t="inlineStr">
      <is>
        <t>CID000157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3" sId="5" odxf="1" dxf="1">
    <oc r="G60">
      <f>IF(C60=$X$4,"Enter smelter details", IF(ISERROR($V60),"",OFFSET('Smelter Look-up'!$F$4,$V60-4,0)))</f>
    </oc>
    <nc r="G6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4" sId="5" odxf="1" dxf="1">
    <oc r="H60">
      <f>IF(ISERROR($V60),"",OFFSET('Smelter Look-up'!$G$4,$V60-4,0))</f>
    </oc>
    <nc r="H60" t="inlineStr">
      <is>
        <t>PO Box44 SE-101 20 , Klarabergsviadukten 90</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25" sId="5" odxf="1" dxf="1">
    <oc r="I60">
      <f>IF(ISERROR($V60),"",OFFSET('Smelter Look-up'!$H$4,$V60-4,0))</f>
    </oc>
    <nc r="I60" t="inlineStr">
      <is>
        <t>Stockholm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6" sId="5" odxf="1" dxf="1">
    <oc r="J60">
      <f>IF(ISERROR($V60),"",OFFSET('Smelter Look-up'!$I$4,$V60-4,0))</f>
    </oc>
    <nc r="J60" t="inlineStr">
      <is>
        <t>Sweden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0" start="0" length="0">
    <dxf>
      <alignment vertical="bottom" wrapText="0"/>
      <border outline="0">
        <left/>
        <right/>
        <top/>
        <bottom/>
      </border>
    </dxf>
  </rfmt>
  <rcc rId="627" sId="5" odxf="1" dxf="1">
    <nc r="L60" t="inlineStr">
      <is>
        <t>info@boliden.com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8" sId="5" odxf="1" dxf="1">
    <nc r="M60" t="inlineStr">
      <is>
        <t>LBMA REGISTERED. 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9" sId="5" odxf="1" dxf="1">
    <nc r="N60"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0" sId="5" odxf="1" dxf="1">
    <nc r="O6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1" sId="5" odxf="1" dxf="1">
    <nc r="P6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32" sId="5" odxf="1" dxf="1">
    <nc r="Q60"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33" sId="5" odxf="1" dxf="1">
    <oc r="B61">
      <f>IF(LEN(A61)=0,"",INDEX('Smelter Look-up'!$A:$A,MATCH($A61,'Smelter Look-up'!$E:$E,0)))</f>
    </oc>
    <nc r="B6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4" sId="5" odxf="1" dxf="1">
    <oc r="C61">
      <f>IF(LEN(A61)=0,"",INDEX('Smelter Look-up'!$C:$C,MATCH($A61,'Smelter Look-up'!$E:$E,0)))</f>
    </oc>
    <nc r="C61" t="inlineStr">
      <is>
        <t>Boliden AB</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5" sId="5" odxf="1" dxf="1">
    <nc r="D61" t="inlineStr">
      <is>
        <t>Boliden AB</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6" sId="5" odxf="1" dxf="1">
    <oc r="E61">
      <f>IF(ISERROR($V61),"",OFFSET('Smelter Look-up'!$D$4,$V61-4,0)&amp;"")</f>
    </oc>
    <nc r="E61" t="inlineStr">
      <is>
        <t>SWEDEN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7" sId="5" odxf="1" dxf="1">
    <oc r="F61">
      <f>IF(ISERROR($V61),"",OFFSET('Smelter Look-up'!$E$4,$V61-4,0))</f>
    </oc>
    <nc r="F61" t="inlineStr">
      <is>
        <t>CID000157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8" sId="5" odxf="1" dxf="1">
    <oc r="G61">
      <f>IF(C61=$X$4,"Enter smelter details", IF(ISERROR($V61),"",OFFSET('Smelter Look-up'!$F$4,$V61-4,0)))</f>
    </oc>
    <nc r="G6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9" sId="5" odxf="1" dxf="1">
    <oc r="H61">
      <f>IF(ISERROR($V61),"",OFFSET('Smelter Look-up'!$G$4,$V61-4,0))</f>
    </oc>
    <nc r="H6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0" sId="5" odxf="1" dxf="1">
    <oc r="I61">
      <f>IF(ISERROR($V61),"",OFFSET('Smelter Look-up'!$H$4,$V61-4,0))</f>
    </oc>
    <nc r="I6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1" sId="5" odxf="1" dxf="1">
    <oc r="J61">
      <f>IF(ISERROR($V61),"",OFFSET('Smelter Look-up'!$I$4,$V61-4,0))</f>
    </oc>
    <nc r="J6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1" start="0" length="0">
    <dxf>
      <alignment vertical="bottom" wrapText="0"/>
      <border outline="0">
        <left/>
        <right/>
        <top/>
        <bottom/>
      </border>
    </dxf>
  </rfmt>
  <rfmt sheetId="5" sqref="L61" start="0" length="0">
    <dxf>
      <alignment vertical="bottom" wrapText="0"/>
      <border outline="0">
        <left/>
        <right/>
        <top/>
        <bottom/>
      </border>
    </dxf>
  </rfmt>
  <rfmt sheetId="5" sqref="M61" start="0" length="0">
    <dxf>
      <alignment vertical="bottom" wrapText="0"/>
      <border outline="0">
        <left/>
        <right/>
        <top/>
        <bottom/>
      </border>
    </dxf>
  </rfmt>
  <rfmt sheetId="5" sqref="N61" start="0" length="0">
    <dxf>
      <alignment vertical="bottom" wrapText="0"/>
      <border outline="0">
        <left/>
        <right/>
        <top/>
        <bottom/>
      </border>
    </dxf>
  </rfmt>
  <rfmt sheetId="5" sqref="O61" start="0" length="0">
    <dxf>
      <alignment vertical="bottom" wrapText="0"/>
      <border outline="0">
        <left/>
        <right/>
        <top/>
        <bottom/>
      </border>
    </dxf>
  </rfmt>
  <rfmt sheetId="5" sqref="P61" start="0" length="0">
    <dxf>
      <fill>
        <patternFill patternType="none"/>
      </fill>
      <alignment horizontal="general" vertical="bottom" wrapText="0"/>
      <border outline="0">
        <left/>
        <right/>
        <top/>
      </border>
    </dxf>
  </rfmt>
  <rfmt sheetId="5" sqref="Q61" start="0" length="0">
    <dxf>
      <alignment vertical="bottom" wrapText="0"/>
      <border outline="0">
        <left/>
        <right/>
        <top/>
        <bottom/>
      </border>
    </dxf>
  </rfmt>
  <rcc rId="642" sId="5" odxf="1" dxf="1">
    <oc r="B62">
      <f>IF(LEN(A62)=0,"",INDEX('Smelter Look-up'!$A:$A,MATCH($A62,'Smelter Look-up'!$E:$E,0)))</f>
    </oc>
    <nc r="B6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3" sId="5" odxf="1" dxf="1">
    <oc r="C62">
      <f>IF(LEN(A62)=0,"",INDEX('Smelter Look-up'!$C:$C,MATCH($A62,'Smelter Look-up'!$E:$E,0)))</f>
    </oc>
    <nc r="C62" t="inlineStr">
      <is>
        <t>C. Hafner GmbH +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4" sId="5" odxf="1" dxf="1">
    <nc r="D62" t="inlineStr">
      <is>
        <t>C. Hafner GmbH +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5" sId="5" odxf="1" dxf="1">
    <oc r="E62">
      <f>IF(ISERROR($V62),"",OFFSET('Smelter Look-up'!$D$4,$V62-4,0)&amp;"")</f>
    </oc>
    <nc r="E62"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6" sId="5" odxf="1" dxf="1">
    <oc r="F62">
      <f>IF(ISERROR($V62),"",OFFSET('Smelter Look-up'!$E$4,$V62-4,0))</f>
    </oc>
    <nc r="F62" t="inlineStr">
      <is>
        <t>CID000176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7" sId="5" odxf="1" dxf="1">
    <oc r="G62">
      <f>IF(C62=$X$4,"Enter smelter details", IF(ISERROR($V62),"",OFFSET('Smelter Look-up'!$F$4,$V62-4,0)))</f>
    </oc>
    <nc r="G6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8" sId="5" odxf="1" dxf="1">
    <oc r="H62">
      <f>IF(ISERROR($V62),"",OFFSET('Smelter Look-up'!$G$4,$V62-4,0))</f>
    </oc>
    <nc r="H6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9" sId="5" odxf="1" dxf="1">
    <oc r="I62">
      <f>IF(ISERROR($V62),"",OFFSET('Smelter Look-up'!$H$4,$V62-4,0))</f>
    </oc>
    <nc r="I62" t="inlineStr">
      <is>
        <t>Pforzheim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0" sId="5" odxf="1" dxf="1">
    <oc r="J62">
      <f>IF(ISERROR($V62),"",OFFSET('Smelter Look-up'!$I$4,$V62-4,0))</f>
    </oc>
    <nc r="J62"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2" start="0" length="0">
    <dxf>
      <alignment vertical="bottom" wrapText="0"/>
      <border outline="0">
        <left/>
        <right/>
        <top/>
        <bottom/>
      </border>
    </dxf>
  </rfmt>
  <rfmt sheetId="5" sqref="L62" start="0" length="0">
    <dxf>
      <alignment vertical="bottom" wrapText="0"/>
      <border outline="0">
        <left/>
        <right/>
        <top/>
        <bottom/>
      </border>
    </dxf>
  </rfmt>
  <rcc rId="651" sId="5" odxf="1" dxf="1">
    <nc r="M6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2" start="0" length="0">
    <dxf>
      <alignment vertical="bottom" wrapText="0"/>
      <border outline="0">
        <left/>
        <right/>
        <top/>
        <bottom/>
      </border>
    </dxf>
  </rfmt>
  <rcc rId="652" sId="5" odxf="1" dxf="1">
    <nc r="O62"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2" start="0" length="0">
    <dxf>
      <fill>
        <patternFill patternType="none"/>
      </fill>
      <alignment horizontal="general" vertical="bottom" wrapText="0"/>
      <border outline="0">
        <left/>
        <right/>
        <top/>
      </border>
    </dxf>
  </rfmt>
  <rfmt sheetId="5" sqref="Q62" start="0" length="0">
    <dxf>
      <alignment vertical="bottom" wrapText="0"/>
      <border outline="0">
        <left/>
        <right/>
        <top/>
        <bottom/>
      </border>
    </dxf>
  </rfmt>
  <rcc rId="653" sId="5" odxf="1" dxf="1">
    <oc r="B63">
      <f>IF(LEN(A63)=0,"",INDEX('Smelter Look-up'!$A:$A,MATCH($A63,'Smelter Look-up'!$E:$E,0)))</f>
    </oc>
    <nc r="B6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4" sId="5" odxf="1" dxf="1">
    <oc r="C63">
      <f>IF(LEN(A63)=0,"",INDEX('Smelter Look-up'!$C:$C,MATCH($A63,'Smelter Look-up'!$E:$E,0)))</f>
    </oc>
    <nc r="C63" t="inlineStr">
      <is>
        <t>C. Hafner GmbH +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55" sId="5" odxf="1" dxf="1">
    <nc r="D63" t="inlineStr">
      <is>
        <t>C. Hafner GmbH +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6" sId="5" odxf="1" dxf="1">
    <oc r="E63">
      <f>IF(ISERROR($V63),"",OFFSET('Smelter Look-up'!$D$4,$V63-4,0)&amp;"")</f>
    </oc>
    <nc r="E63"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7" sId="5" odxf="1" dxf="1">
    <oc r="F63">
      <f>IF(ISERROR($V63),"",OFFSET('Smelter Look-up'!$E$4,$V63-4,0))</f>
    </oc>
    <nc r="F63" t="inlineStr">
      <is>
        <t>CID000176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8" sId="5" odxf="1" dxf="1">
    <oc r="G63">
      <f>IF(C63=$X$4,"Enter smelter details", IF(ISERROR($V63),"",OFFSET('Smelter Look-up'!$F$4,$V63-4,0)))</f>
    </oc>
    <nc r="G6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9" sId="5" odxf="1" dxf="1">
    <oc r="H63">
      <f>IF(ISERROR($V63),"",OFFSET('Smelter Look-up'!$G$4,$V63-4,0))</f>
    </oc>
    <nc r="H6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0" sId="5" odxf="1" dxf="1">
    <oc r="I63">
      <f>IF(ISERROR($V63),"",OFFSET('Smelter Look-up'!$H$4,$V63-4,0))</f>
    </oc>
    <nc r="I63" t="inlineStr">
      <is>
        <t>Pforzheim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1" sId="5" odxf="1" dxf="1">
    <oc r="J63">
      <f>IF(ISERROR($V63),"",OFFSET('Smelter Look-up'!$I$4,$V63-4,0))</f>
    </oc>
    <nc r="J63"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3" start="0" length="0">
    <dxf>
      <alignment vertical="bottom" wrapText="0"/>
      <border outline="0">
        <left/>
        <right/>
        <top/>
        <bottom/>
      </border>
    </dxf>
  </rfmt>
  <rfmt sheetId="5" sqref="L63" start="0" length="0">
    <dxf>
      <alignment vertical="bottom" wrapText="0"/>
      <border outline="0">
        <left/>
        <right/>
        <top/>
        <bottom/>
      </border>
    </dxf>
  </rfmt>
  <rfmt sheetId="5" sqref="M63" start="0" length="0">
    <dxf>
      <alignment vertical="bottom" wrapText="0"/>
      <border outline="0">
        <left/>
        <right/>
        <top/>
        <bottom/>
      </border>
    </dxf>
  </rfmt>
  <rfmt sheetId="5" sqref="N63" start="0" length="0">
    <dxf>
      <alignment vertical="bottom" wrapText="0"/>
      <border outline="0">
        <left/>
        <right/>
        <top/>
        <bottom/>
      </border>
    </dxf>
  </rfmt>
  <rfmt sheetId="5" sqref="O63" start="0" length="0">
    <dxf>
      <alignment vertical="bottom" wrapText="0"/>
      <border outline="0">
        <left/>
        <right/>
        <top/>
        <bottom/>
      </border>
    </dxf>
  </rfmt>
  <rfmt sheetId="5" sqref="P63" start="0" length="0">
    <dxf>
      <fill>
        <patternFill patternType="none"/>
      </fill>
      <alignment horizontal="general" vertical="bottom" wrapText="0"/>
      <border outline="0">
        <left/>
        <right/>
        <top/>
      </border>
    </dxf>
  </rfmt>
  <rfmt sheetId="5" sqref="Q63" start="0" length="0">
    <dxf>
      <alignment vertical="bottom" wrapText="0"/>
      <border outline="0">
        <left/>
        <right/>
        <top/>
        <bottom/>
      </border>
    </dxf>
  </rfmt>
  <rcc rId="662" sId="5" odxf="1" dxf="1">
    <oc r="B64">
      <f>IF(LEN(A64)=0,"",INDEX('Smelter Look-up'!$A:$A,MATCH($A64,'Smelter Look-up'!$E:$E,0)))</f>
    </oc>
    <nc r="B6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3" sId="5" odxf="1" dxf="1">
    <oc r="C64">
      <f>IF(LEN(A64)=0,"",INDEX('Smelter Look-up'!$C:$C,MATCH($A64,'Smelter Look-up'!$E:$E,0)))</f>
    </oc>
    <nc r="C64" t="inlineStr">
      <is>
        <t>C. Hafner GmbH +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4" sId="5" odxf="1" dxf="1">
    <nc r="D64" t="inlineStr">
      <is>
        <t>C. Hafner GmbH +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5" sId="5" odxf="1" dxf="1">
    <oc r="E64">
      <f>IF(ISERROR($V64),"",OFFSET('Smelter Look-up'!$D$4,$V64-4,0)&amp;"")</f>
    </oc>
    <nc r="E64"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6" sId="5" odxf="1" dxf="1">
    <oc r="F64">
      <f>IF(ISERROR($V64),"",OFFSET('Smelter Look-up'!$E$4,$V64-4,0))</f>
    </oc>
    <nc r="F64" t="inlineStr">
      <is>
        <t>CID000176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7" sId="5" odxf="1" dxf="1">
    <oc r="G64">
      <f>IF(C64=$X$4,"Enter smelter details", IF(ISERROR($V64),"",OFFSET('Smelter Look-up'!$F$4,$V64-4,0)))</f>
    </oc>
    <nc r="G6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8" sId="5" odxf="1" dxf="1">
    <oc r="H64">
      <f>IF(ISERROR($V64),"",OFFSET('Smelter Look-up'!$G$4,$V64-4,0))</f>
    </oc>
    <nc r="H6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9" sId="5" odxf="1" dxf="1">
    <oc r="I64">
      <f>IF(ISERROR($V64),"",OFFSET('Smelter Look-up'!$H$4,$V64-4,0))</f>
    </oc>
    <nc r="I6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0" sId="5" odxf="1" dxf="1">
    <oc r="J64">
      <f>IF(ISERROR($V64),"",OFFSET('Smelter Look-up'!$I$4,$V64-4,0))</f>
    </oc>
    <nc r="J6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4" start="0" length="0">
    <dxf>
      <alignment vertical="bottom" wrapText="0"/>
      <border outline="0">
        <left/>
        <right/>
        <top/>
        <bottom/>
      </border>
    </dxf>
  </rfmt>
  <rfmt sheetId="5" sqref="L64" start="0" length="0">
    <dxf>
      <alignment vertical="bottom" wrapText="0"/>
      <border outline="0">
        <left/>
        <right/>
        <top/>
        <bottom/>
      </border>
    </dxf>
  </rfmt>
  <rcc rId="671" sId="5" odxf="1" dxf="1">
    <nc r="M64" t="inlineStr">
      <is>
        <t>LBMA REGISTERED. 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2" sId="5" odxf="1" dxf="1">
    <nc r="N6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3" sId="5" odxf="1" dxf="1">
    <nc r="O6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4" start="0" length="0">
    <dxf>
      <fill>
        <patternFill patternType="none"/>
      </fill>
      <alignment horizontal="general" vertical="bottom" wrapText="0"/>
      <border outline="0">
        <left/>
        <right/>
        <top/>
      </border>
    </dxf>
  </rfmt>
  <rcc rId="674" sId="5" odxf="1" dxf="1">
    <nc r="Q64"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75" sId="5" odxf="1" dxf="1">
    <oc r="B65">
      <f>IF(LEN(A65)=0,"",INDEX('Smelter Look-up'!$A:$A,MATCH($A65,'Smelter Look-up'!$E:$E,0)))</f>
    </oc>
    <nc r="B6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6" sId="5" odxf="1" dxf="1">
    <oc r="C65">
      <f>IF(LEN(A65)=0,"",INDEX('Smelter Look-up'!$C:$C,MATCH($A65,'Smelter Look-up'!$E:$E,0)))</f>
    </oc>
    <nc r="C65" t="inlineStr">
      <is>
        <t>Caridad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7" sId="5" odxf="1" dxf="1">
    <nc r="D65" t="inlineStr">
      <is>
        <t>Caridad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8" sId="5" odxf="1" dxf="1">
    <oc r="E65">
      <f>IF(ISERROR($V65),"",OFFSET('Smelter Look-up'!$D$4,$V65-4,0)&amp;"")</f>
    </oc>
    <nc r="E65"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9" sId="5" odxf="1" dxf="1">
    <oc r="F65">
      <f>IF(ISERROR($V65),"",OFFSET('Smelter Look-up'!$E$4,$V65-4,0))</f>
    </oc>
    <nc r="F65" t="inlineStr">
      <is>
        <t>CID000180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0" sId="5" odxf="1" dxf="1">
    <oc r="G65">
      <f>IF(C65=$X$4,"Enter smelter details", IF(ISERROR($V65),"",OFFSET('Smelter Look-up'!$F$4,$V65-4,0)))</f>
    </oc>
    <nc r="G6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1" sId="5" odxf="1" dxf="1">
    <oc r="H65">
      <f>IF(ISERROR($V65),"",OFFSET('Smelter Look-up'!$G$4,$V65-4,0))</f>
    </oc>
    <nc r="H6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2" sId="5" odxf="1" dxf="1">
    <oc r="I65">
      <f>IF(ISERROR($V65),"",OFFSET('Smelter Look-up'!$H$4,$V65-4,0))</f>
    </oc>
    <nc r="I65" t="inlineStr">
      <is>
        <t>Nacozari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3" sId="5" odxf="1" dxf="1">
    <oc r="J65">
      <f>IF(ISERROR($V65),"",OFFSET('Smelter Look-up'!$I$4,$V65-4,0))</f>
    </oc>
    <nc r="J65" t="inlineStr">
      <is>
        <t>Sonora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5" start="0" length="0">
    <dxf>
      <alignment vertical="bottom" wrapText="0"/>
      <border outline="0">
        <left/>
        <right/>
        <top/>
        <bottom/>
      </border>
    </dxf>
  </rfmt>
  <rfmt sheetId="5" sqref="L65" start="0" length="0">
    <dxf>
      <alignment vertical="bottom" wrapText="0"/>
      <border outline="0">
        <left/>
        <right/>
        <top/>
        <bottom/>
      </border>
    </dxf>
  </rfmt>
  <rfmt sheetId="5" sqref="M65" start="0" length="0">
    <dxf>
      <alignment vertical="bottom" wrapText="0"/>
      <border outline="0">
        <left/>
        <right/>
        <top/>
        <bottom/>
      </border>
    </dxf>
  </rfmt>
  <rfmt sheetId="5" sqref="N65" start="0" length="0">
    <dxf>
      <alignment vertical="bottom" wrapText="0"/>
      <border outline="0">
        <left/>
        <right/>
        <top/>
        <bottom/>
      </border>
    </dxf>
  </rfmt>
  <rfmt sheetId="5" sqref="O65" start="0" length="0">
    <dxf>
      <alignment vertical="bottom" wrapText="0"/>
      <border outline="0">
        <left/>
        <right/>
        <top/>
        <bottom/>
      </border>
    </dxf>
  </rfmt>
  <rfmt sheetId="5" sqref="P65" start="0" length="0">
    <dxf>
      <fill>
        <patternFill patternType="none"/>
      </fill>
      <alignment horizontal="general" vertical="bottom" wrapText="0"/>
      <border outline="0">
        <left/>
        <right/>
        <top/>
      </border>
    </dxf>
  </rfmt>
  <rfmt sheetId="5" sqref="Q65" start="0" length="0">
    <dxf>
      <alignment vertical="bottom" wrapText="0"/>
      <border outline="0">
        <left/>
        <right/>
        <top/>
        <bottom/>
      </border>
    </dxf>
  </rfmt>
  <rcc rId="684" sId="5" odxf="1" dxf="1">
    <oc r="B66">
      <f>IF(LEN(A66)=0,"",INDEX('Smelter Look-up'!$A:$A,MATCH($A66,'Smelter Look-up'!$E:$E,0)))</f>
    </oc>
    <nc r="B6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5" sId="5" odxf="1" dxf="1">
    <oc r="C66">
      <f>IF(LEN(A66)=0,"",INDEX('Smelter Look-up'!$C:$C,MATCH($A66,'Smelter Look-up'!$E:$E,0)))</f>
    </oc>
    <nc r="C66" t="inlineStr">
      <is>
        <t>Caridad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6" sId="5" odxf="1" dxf="1">
    <nc r="D66" t="inlineStr">
      <is>
        <t>Caridad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7" sId="5" odxf="1" dxf="1">
    <oc r="E66">
      <f>IF(ISERROR($V66),"",OFFSET('Smelter Look-up'!$D$4,$V66-4,0)&amp;"")</f>
    </oc>
    <nc r="E66"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8" sId="5" odxf="1" dxf="1">
    <oc r="F66">
      <f>IF(ISERROR($V66),"",OFFSET('Smelter Look-up'!$E$4,$V66-4,0))</f>
    </oc>
    <nc r="F66" t="inlineStr">
      <is>
        <t>CID000180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9" sId="5" odxf="1" dxf="1">
    <oc r="G66">
      <f>IF(C66=$X$4,"Enter smelter details", IF(ISERROR($V66),"",OFFSET('Smelter Look-up'!$F$4,$V66-4,0)))</f>
    </oc>
    <nc r="G6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0" sId="5" odxf="1" dxf="1">
    <oc r="H66">
      <f>IF(ISERROR($V66),"",OFFSET('Smelter Look-up'!$G$4,$V66-4,0))</f>
    </oc>
    <nc r="H6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91" sId="5" odxf="1" dxf="1">
    <oc r="I66">
      <f>IF(ISERROR($V66),"",OFFSET('Smelter Look-up'!$H$4,$V66-4,0))</f>
    </oc>
    <nc r="I6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2" sId="5" odxf="1" dxf="1">
    <oc r="J66">
      <f>IF(ISERROR($V66),"",OFFSET('Smelter Look-up'!$I$4,$V66-4,0))</f>
    </oc>
    <nc r="J6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6" start="0" length="0">
    <dxf>
      <alignment vertical="bottom" wrapText="0"/>
      <border outline="0">
        <left/>
        <right/>
        <top/>
        <bottom/>
      </border>
    </dxf>
  </rfmt>
  <rfmt sheetId="5" sqref="L66" start="0" length="0">
    <dxf>
      <alignment vertical="bottom" wrapText="0"/>
      <border outline="0">
        <left/>
        <right/>
        <top/>
        <bottom/>
      </border>
    </dxf>
  </rfmt>
  <rfmt sheetId="5" sqref="M66" start="0" length="0">
    <dxf>
      <alignment vertical="bottom" wrapText="0"/>
      <border outline="0">
        <left/>
        <right/>
        <top/>
        <bottom/>
      </border>
    </dxf>
  </rfmt>
  <rfmt sheetId="5" sqref="N66" start="0" length="0">
    <dxf>
      <alignment vertical="bottom" wrapText="0"/>
      <border outline="0">
        <left/>
        <right/>
        <top/>
        <bottom/>
      </border>
    </dxf>
  </rfmt>
  <rfmt sheetId="5" sqref="O66" start="0" length="0">
    <dxf>
      <alignment vertical="bottom" wrapText="0"/>
      <border outline="0">
        <left/>
        <right/>
        <top/>
        <bottom/>
      </border>
    </dxf>
  </rfmt>
  <rfmt sheetId="5" sqref="P66" start="0" length="0">
    <dxf>
      <fill>
        <patternFill patternType="none"/>
      </fill>
      <alignment horizontal="general" vertical="bottom" wrapText="0"/>
      <border outline="0">
        <left/>
        <right/>
        <top/>
      </border>
    </dxf>
  </rfmt>
  <rfmt sheetId="5" sqref="Q66" start="0" length="0">
    <dxf>
      <alignment vertical="bottom" wrapText="0"/>
      <border outline="0">
        <left/>
        <right/>
        <top/>
        <bottom/>
      </border>
    </dxf>
  </rfmt>
  <rcc rId="693" sId="5" odxf="1" dxf="1">
    <oc r="B67">
      <f>IF(LEN(A67)=0,"",INDEX('Smelter Look-up'!$A:$A,MATCH($A67,'Smelter Look-up'!$E:$E,0)))</f>
    </oc>
    <nc r="B6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4" sId="5" odxf="1" dxf="1">
    <oc r="C67">
      <f>IF(LEN(A67)=0,"",INDEX('Smelter Look-up'!$C:$C,MATCH($A67,'Smelter Look-up'!$E:$E,0)))</f>
    </oc>
    <nc r="C67" t="inlineStr">
      <is>
        <t>CCR Refinery - Glencore Canada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5" sId="5" odxf="1" dxf="1">
    <nc r="D67" t="inlineStr">
      <is>
        <t>CCR Refinery - Glencore Canada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6" sId="5" odxf="1" dxf="1">
    <oc r="E67">
      <f>IF(ISERROR($V67),"",OFFSET('Smelter Look-up'!$D$4,$V67-4,0)&amp;"")</f>
    </oc>
    <nc r="E67"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7" sId="5" odxf="1" dxf="1">
    <oc r="F67">
      <f>IF(ISERROR($V67),"",OFFSET('Smelter Look-up'!$E$4,$V67-4,0))</f>
    </oc>
    <nc r="F67" t="inlineStr">
      <is>
        <t>CID000185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8" sId="5" odxf="1" dxf="1">
    <oc r="G67">
      <f>IF(C67=$X$4,"Enter smelter details", IF(ISERROR($V67),"",OFFSET('Smelter Look-up'!$F$4,$V67-4,0)))</f>
    </oc>
    <nc r="G6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9" sId="5" odxf="1" dxf="1">
    <oc r="H67">
      <f>IF(ISERROR($V67),"",OFFSET('Smelter Look-up'!$G$4,$V67-4,0))</f>
    </oc>
    <nc r="H6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0" sId="5" odxf="1" dxf="1">
    <oc r="I67">
      <f>IF(ISERROR($V67),"",OFFSET('Smelter Look-up'!$H$4,$V67-4,0))</f>
    </oc>
    <nc r="I67" t="inlineStr">
      <is>
        <t>Montréal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1" sId="5" odxf="1" dxf="1">
    <oc r="J67">
      <f>IF(ISERROR($V67),"",OFFSET('Smelter Look-up'!$I$4,$V67-4,0))</f>
    </oc>
    <nc r="J67" t="inlineStr">
      <is>
        <t>Quebec</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 start="0" length="0">
    <dxf>
      <alignment vertical="bottom" wrapText="0"/>
      <border outline="0">
        <left/>
        <right/>
        <top/>
        <bottom/>
      </border>
    </dxf>
  </rfmt>
  <rfmt sheetId="5" sqref="L67" start="0" length="0">
    <dxf>
      <alignment vertical="bottom" wrapText="0"/>
      <border outline="0">
        <left/>
        <right/>
        <top/>
        <bottom/>
      </border>
    </dxf>
  </rfmt>
  <rfmt sheetId="5" sqref="M67" start="0" length="0">
    <dxf>
      <alignment vertical="bottom" wrapText="0"/>
      <border outline="0">
        <left/>
        <right/>
        <top/>
        <bottom/>
      </border>
    </dxf>
  </rfmt>
  <rfmt sheetId="5" sqref="N67" start="0" length="0">
    <dxf>
      <alignment vertical="bottom" wrapText="0"/>
      <border outline="0">
        <left/>
        <right/>
        <top/>
        <bottom/>
      </border>
    </dxf>
  </rfmt>
  <rfmt sheetId="5" sqref="O67" start="0" length="0">
    <dxf>
      <alignment vertical="bottom" wrapText="0"/>
      <border outline="0">
        <left/>
        <right/>
        <top/>
        <bottom/>
      </border>
    </dxf>
  </rfmt>
  <rfmt sheetId="5" sqref="P67" start="0" length="0">
    <dxf>
      <fill>
        <patternFill patternType="none"/>
      </fill>
      <alignment horizontal="general" vertical="bottom" wrapText="0"/>
      <border outline="0">
        <left/>
        <right/>
        <top/>
      </border>
    </dxf>
  </rfmt>
  <rfmt sheetId="5" sqref="Q67" start="0" length="0">
    <dxf>
      <alignment vertical="bottom" wrapText="0"/>
      <border outline="0">
        <left/>
        <right/>
        <top/>
        <bottom/>
      </border>
    </dxf>
  </rfmt>
  <rcc rId="702" sId="5" odxf="1" dxf="1">
    <oc r="B68">
      <f>IF(LEN(A68)=0,"",INDEX('Smelter Look-up'!$A:$A,MATCH($A68,'Smelter Look-up'!$E:$E,0)))</f>
    </oc>
    <nc r="B6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3" sId="5" odxf="1" dxf="1">
    <oc r="C68">
      <f>IF(LEN(A68)=0,"",INDEX('Smelter Look-up'!$C:$C,MATCH($A68,'Smelter Look-up'!$E:$E,0)))</f>
    </oc>
    <nc r="C68" t="inlineStr">
      <is>
        <t>CCR Refinery - Glencore Canada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04" sId="5" odxf="1" dxf="1">
    <nc r="D68" t="inlineStr">
      <is>
        <t>CCR Refinery – Glencore Canada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5" sId="5" odxf="1" dxf="1">
    <oc r="E68">
      <f>IF(ISERROR($V68),"",OFFSET('Smelter Look-up'!$D$4,$V68-4,0)&amp;"")</f>
    </oc>
    <nc r="E68"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6" sId="5" odxf="1" dxf="1">
    <oc r="F68">
      <f>IF(ISERROR($V68),"",OFFSET('Smelter Look-up'!$E$4,$V68-4,0))</f>
    </oc>
    <nc r="F68" t="inlineStr">
      <is>
        <t>CID000185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7" sId="5" odxf="1" dxf="1">
    <oc r="G68">
      <f>IF(C68=$X$4,"Enter smelter details", IF(ISERROR($V68),"",OFFSET('Smelter Look-up'!$F$4,$V68-4,0)))</f>
    </oc>
    <nc r="G6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8" sId="5" odxf="1" dxf="1">
    <oc r="H68">
      <f>IF(ISERROR($V68),"",OFFSET('Smelter Look-up'!$G$4,$V68-4,0))</f>
    </oc>
    <nc r="H6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9" sId="5" odxf="1" dxf="1">
    <oc r="I68">
      <f>IF(ISERROR($V68),"",OFFSET('Smelter Look-up'!$H$4,$V68-4,0))</f>
    </oc>
    <nc r="I68" t="inlineStr">
      <is>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0" sId="5" odxf="1" dxf="1">
    <oc r="J68">
      <f>IF(ISERROR($V68),"",OFFSET('Smelter Look-up'!$I$4,$V68-4,0))</f>
    </oc>
    <nc r="J68" t="inlineStr">
      <is>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8" start="0" length="0">
    <dxf>
      <alignment vertical="bottom" wrapText="0"/>
      <border outline="0">
        <left/>
        <right/>
        <top/>
        <bottom/>
      </border>
    </dxf>
  </rfmt>
  <rfmt sheetId="5" sqref="L68" start="0" length="0">
    <dxf>
      <alignment vertical="bottom" wrapText="0"/>
      <border outline="0">
        <left/>
        <right/>
        <top/>
        <bottom/>
      </border>
    </dxf>
  </rfmt>
  <rcc rId="711" sId="5" odxf="1" dxf="1">
    <nc r="M68"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8" start="0" length="0">
    <dxf>
      <alignment vertical="bottom" wrapText="0"/>
      <border outline="0">
        <left/>
        <right/>
        <top/>
        <bottom/>
      </border>
    </dxf>
  </rfmt>
  <rfmt sheetId="5" sqref="O68" start="0" length="0">
    <dxf>
      <alignment vertical="bottom" wrapText="0"/>
      <border outline="0">
        <left/>
        <right/>
        <top/>
        <bottom/>
      </border>
    </dxf>
  </rfmt>
  <rfmt sheetId="5" sqref="P68" start="0" length="0">
    <dxf>
      <fill>
        <patternFill patternType="none"/>
      </fill>
      <alignment horizontal="general" vertical="bottom" wrapText="0"/>
      <border outline="0">
        <left/>
        <right/>
        <top/>
      </border>
    </dxf>
  </rfmt>
  <rcc rId="712" sId="5" odxf="1" dxf="1">
    <nc r="Q68"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13" sId="5" odxf="1" dxf="1">
    <oc r="B69">
      <f>IF(LEN(A69)=0,"",INDEX('Smelter Look-up'!$A:$A,MATCH($A69,'Smelter Look-up'!$E:$E,0)))</f>
    </oc>
    <nc r="B6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4" sId="5" odxf="1" dxf="1">
    <oc r="C69">
      <f>IF(LEN(A69)=0,"",INDEX('Smelter Look-up'!$C:$C,MATCH($A69,'Smelter Look-up'!$E:$E,0)))</f>
    </oc>
    <nc r="C69" t="inlineStr">
      <is>
        <t>Xstrata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5" sId="5" odxf="1" dxf="1">
    <nc r="D69" t="inlineStr">
      <is>
        <t>CCR Refinery - Glencore Canada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6" sId="5" odxf="1" dxf="1">
    <oc r="E69">
      <f>IF(ISERROR($V69),"",OFFSET('Smelter Look-up'!$D$4,$V69-4,0)&amp;"")</f>
    </oc>
    <nc r="E69"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7" sId="5" odxf="1" dxf="1">
    <oc r="F69">
      <f>IF(ISERROR($V69),"",OFFSET('Smelter Look-up'!$E$4,$V69-4,0))</f>
    </oc>
    <nc r="F69" t="inlineStr">
      <is>
        <t>CID000185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8" sId="5" odxf="1" dxf="1">
    <oc r="G69">
      <f>IF(C69=$X$4,"Enter smelter details", IF(ISERROR($V69),"",OFFSET('Smelter Look-up'!$F$4,$V69-4,0)))</f>
    </oc>
    <nc r="G6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9" sId="5" odxf="1" dxf="1">
    <oc r="H69">
      <f>IF(ISERROR($V69),"",OFFSET('Smelter Look-up'!$G$4,$V69-4,0))</f>
    </oc>
    <nc r="H6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0" sId="5" odxf="1" dxf="1">
    <oc r="I69">
      <f>IF(ISERROR($V69),"",OFFSET('Smelter Look-up'!$H$4,$V69-4,0))</f>
    </oc>
    <nc r="I69" t="inlineStr">
      <is>
        <t>Montréal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1" sId="5" odxf="1" dxf="1">
    <oc r="J69">
      <f>IF(ISERROR($V69),"",OFFSET('Smelter Look-up'!$I$4,$V69-4,0))</f>
    </oc>
    <nc r="J69" t="inlineStr">
      <is>
        <t>Quebec</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9" start="0" length="0">
    <dxf>
      <alignment vertical="bottom" wrapText="0"/>
      <border outline="0">
        <left/>
        <right/>
        <top/>
        <bottom/>
      </border>
    </dxf>
  </rfmt>
  <rfmt sheetId="5" sqref="L69" start="0" length="0">
    <dxf>
      <alignment vertical="bottom" wrapText="0"/>
      <border outline="0">
        <left/>
        <right/>
        <top/>
        <bottom/>
      </border>
    </dxf>
  </rfmt>
  <rfmt sheetId="5" sqref="M69" start="0" length="0">
    <dxf>
      <alignment vertical="bottom" wrapText="0"/>
      <border outline="0">
        <left/>
        <right/>
        <top/>
        <bottom/>
      </border>
    </dxf>
  </rfmt>
  <rfmt sheetId="5" sqref="N69" start="0" length="0">
    <dxf>
      <alignment vertical="bottom" wrapText="0"/>
      <border outline="0">
        <left/>
        <right/>
        <top/>
        <bottom/>
      </border>
    </dxf>
  </rfmt>
  <rfmt sheetId="5" sqref="O69" start="0" length="0">
    <dxf>
      <alignment vertical="bottom" wrapText="0"/>
      <border outline="0">
        <left/>
        <right/>
        <top/>
        <bottom/>
      </border>
    </dxf>
  </rfmt>
  <rfmt sheetId="5" sqref="P69" start="0" length="0">
    <dxf>
      <fill>
        <patternFill patternType="none"/>
      </fill>
      <alignment horizontal="general" vertical="bottom" wrapText="0"/>
      <border outline="0">
        <left/>
        <right/>
        <top/>
      </border>
    </dxf>
  </rfmt>
  <rfmt sheetId="5" sqref="Q69" start="0" length="0">
    <dxf>
      <alignment vertical="bottom" wrapText="0"/>
      <border outline="0">
        <left/>
        <right/>
        <top/>
        <bottom/>
      </border>
    </dxf>
  </rfmt>
  <rcc rId="722" sId="5" odxf="1" dxf="1">
    <oc r="B70">
      <f>IF(LEN(A70)=0,"",INDEX('Smelter Look-up'!$A:$A,MATCH($A70,'Smelter Look-up'!$E:$E,0)))</f>
    </oc>
    <nc r="B7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3" sId="5" odxf="1" dxf="1">
    <oc r="C70">
      <f>IF(LEN(A70)=0,"",INDEX('Smelter Look-up'!$C:$C,MATCH($A70,'Smelter Look-up'!$E:$E,0)))</f>
    </oc>
    <nc r="C70" t="inlineStr">
      <is>
        <t>CCR Refinery - Glencore Canada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4" sId="5" odxf="1" dxf="1">
    <nc r="D70" t="inlineStr">
      <is>
        <t>CCR Refinery – Glencore Canada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5" sId="5" odxf="1" dxf="1">
    <oc r="E70">
      <f>IF(ISERROR($V70),"",OFFSET('Smelter Look-up'!$D$4,$V70-4,0)&amp;"")</f>
    </oc>
    <nc r="E70"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6" sId="5" odxf="1" dxf="1">
    <oc r="F70">
      <f>IF(ISERROR($V70),"",OFFSET('Smelter Look-up'!$E$4,$V70-4,0))</f>
    </oc>
    <nc r="F70" t="inlineStr">
      <is>
        <t>CID000185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7" sId="5" odxf="1" dxf="1">
    <oc r="G70">
      <f>IF(C70=$X$4,"Enter smelter details", IF(ISERROR($V70),"",OFFSET('Smelter Look-up'!$F$4,$V70-4,0)))</f>
    </oc>
    <nc r="G7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8" sId="5" odxf="1" dxf="1">
    <oc r="H70">
      <f>IF(ISERROR($V70),"",OFFSET('Smelter Look-up'!$G$4,$V70-4,0))</f>
    </oc>
    <nc r="H7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9" sId="5" odxf="1" dxf="1">
    <oc r="I70">
      <f>IF(ISERROR($V70),"",OFFSET('Smelter Look-up'!$H$4,$V70-4,0))</f>
    </oc>
    <nc r="I70" t="inlineStr">
      <is>
        <t>Montréal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0" sId="5" odxf="1" dxf="1">
    <oc r="J70">
      <f>IF(ISERROR($V70),"",OFFSET('Smelter Look-up'!$I$4,$V70-4,0))</f>
    </oc>
    <nc r="J70" t="inlineStr">
      <is>
        <t>Quebec</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 start="0" length="0">
    <dxf>
      <alignment vertical="bottom" wrapText="0"/>
      <border outline="0">
        <left/>
        <right/>
        <top/>
        <bottom/>
      </border>
    </dxf>
  </rfmt>
  <rfmt sheetId="5" sqref="L70" start="0" length="0">
    <dxf>
      <alignment vertical="bottom" wrapText="0"/>
      <border outline="0">
        <left/>
        <right/>
        <top/>
        <bottom/>
      </border>
    </dxf>
  </rfmt>
  <rfmt sheetId="5" sqref="M70" start="0" length="0">
    <dxf>
      <alignment vertical="bottom" wrapText="0"/>
      <border outline="0">
        <left/>
        <right/>
        <top/>
        <bottom/>
      </border>
    </dxf>
  </rfmt>
  <rfmt sheetId="5" sqref="N70" start="0" length="0">
    <dxf>
      <alignment vertical="bottom" wrapText="0"/>
      <border outline="0">
        <left/>
        <right/>
        <top/>
        <bottom/>
      </border>
    </dxf>
  </rfmt>
  <rfmt sheetId="5" sqref="O70" start="0" length="0">
    <dxf>
      <alignment vertical="bottom" wrapText="0"/>
      <border outline="0">
        <left/>
        <right/>
        <top/>
        <bottom/>
      </border>
    </dxf>
  </rfmt>
  <rfmt sheetId="5" sqref="P70" start="0" length="0">
    <dxf>
      <fill>
        <patternFill patternType="none"/>
      </fill>
      <alignment horizontal="general" vertical="bottom" wrapText="0"/>
      <border outline="0">
        <left/>
        <right/>
        <top/>
      </border>
    </dxf>
  </rfmt>
  <rfmt sheetId="5" sqref="Q70" start="0" length="0">
    <dxf>
      <alignment vertical="bottom" wrapText="0"/>
      <border outline="0">
        <left/>
        <right/>
        <top/>
        <bottom/>
      </border>
    </dxf>
  </rfmt>
  <rcc rId="731" sId="5" odxf="1" dxf="1">
    <oc r="B71">
      <f>IF(LEN(A71)=0,"",INDEX('Smelter Look-up'!$A:$A,MATCH($A71,'Smelter Look-up'!$E:$E,0)))</f>
    </oc>
    <nc r="B7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2" sId="5" odxf="1" dxf="1">
    <oc r="C71">
      <f>IF(LEN(A71)=0,"",INDEX('Smelter Look-up'!$C:$C,MATCH($A71,'Smelter Look-up'!$E:$E,0)))</f>
    </oc>
    <nc r="C71" t="inlineStr">
      <is>
        <t>CCR Refinery - Glencore Canada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3" sId="5" odxf="1" dxf="1">
    <nc r="D71" t="inlineStr">
      <is>
        <t>CCR Refinery - Glencore Canada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4" sId="5" odxf="1" dxf="1">
    <oc r="E71">
      <f>IF(ISERROR($V71),"",OFFSET('Smelter Look-up'!$D$4,$V71-4,0)&amp;"")</f>
    </oc>
    <nc r="E71"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5" sId="5" odxf="1" dxf="1">
    <oc r="F71">
      <f>IF(ISERROR($V71),"",OFFSET('Smelter Look-up'!$E$4,$V71-4,0))</f>
    </oc>
    <nc r="F71" t="inlineStr">
      <is>
        <t>CID000185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6" sId="5" odxf="1" dxf="1">
    <oc r="G71">
      <f>IF(C71=$X$4,"Enter smelter details", IF(ISERROR($V71),"",OFFSET('Smelter Look-up'!$F$4,$V71-4,0)))</f>
    </oc>
    <nc r="G7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7" sId="5" odxf="1" dxf="1">
    <oc r="H71">
      <f>IF(ISERROR($V71),"",OFFSET('Smelter Look-up'!$G$4,$V71-4,0))</f>
    </oc>
    <nc r="H7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8" sId="5" odxf="1" dxf="1">
    <oc r="I71">
      <f>IF(ISERROR($V71),"",OFFSET('Smelter Look-up'!$H$4,$V71-4,0))</f>
    </oc>
    <nc r="I71" t="inlineStr">
      <is>
        <t>Montréal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9" sId="5" odxf="1" dxf="1">
    <oc r="J71">
      <f>IF(ISERROR($V71),"",OFFSET('Smelter Look-up'!$I$4,$V71-4,0))</f>
    </oc>
    <nc r="J71" t="inlineStr">
      <is>
        <t>Quebec</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1" start="0" length="0">
    <dxf>
      <alignment vertical="bottom" wrapText="0"/>
      <border outline="0">
        <left/>
        <right/>
        <top/>
        <bottom/>
      </border>
    </dxf>
  </rfmt>
  <rfmt sheetId="5" sqref="L71" start="0" length="0">
    <dxf>
      <alignment vertical="bottom" wrapText="0"/>
      <border outline="0">
        <left/>
        <right/>
        <top/>
        <bottom/>
      </border>
    </dxf>
  </rfmt>
  <rcc rId="740" sId="5" odxf="1" dxf="1">
    <nc r="M7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1" start="0" length="0">
    <dxf>
      <alignment vertical="bottom" wrapText="0"/>
      <border outline="0">
        <left/>
        <right/>
        <top/>
        <bottom/>
      </border>
    </dxf>
  </rfmt>
  <rcc rId="741" sId="5" odxf="1" dxf="1">
    <nc r="O71"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1" start="0" length="0">
    <dxf>
      <fill>
        <patternFill patternType="none"/>
      </fill>
      <alignment horizontal="general" vertical="bottom" wrapText="0"/>
      <border outline="0">
        <left/>
        <right/>
        <top/>
      </border>
    </dxf>
  </rfmt>
  <rfmt sheetId="5" sqref="Q71" start="0" length="0">
    <dxf>
      <alignment vertical="bottom" wrapText="0"/>
      <border outline="0">
        <left/>
        <right/>
        <top/>
        <bottom/>
      </border>
    </dxf>
  </rfmt>
  <rcc rId="742" sId="5" odxf="1" dxf="1">
    <oc r="B72">
      <f>IF(LEN(A72)=0,"",INDEX('Smelter Look-up'!$A:$A,MATCH($A72,'Smelter Look-up'!$E:$E,0)))</f>
    </oc>
    <nc r="B7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3" sId="5" odxf="1" dxf="1">
    <oc r="C72">
      <f>IF(LEN(A72)=0,"",INDEX('Smelter Look-up'!$C:$C,MATCH($A72,'Smelter Look-up'!$E:$E,0)))</f>
    </oc>
    <nc r="C72" t="inlineStr">
      <is>
        <t>CCR Refinery - Glencore Canada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44" sId="5" odxf="1" dxf="1">
    <nc r="D72" t="inlineStr">
      <is>
        <t>CCR Refinery - Glencore Canada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5" sId="5" odxf="1" dxf="1">
    <oc r="E72">
      <f>IF(ISERROR($V72),"",OFFSET('Smelter Look-up'!$D$4,$V72-4,0)&amp;"")</f>
    </oc>
    <nc r="E72"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6" sId="5" odxf="1" dxf="1">
    <oc r="F72">
      <f>IF(ISERROR($V72),"",OFFSET('Smelter Look-up'!$E$4,$V72-4,0))</f>
    </oc>
    <nc r="F72" t="inlineStr">
      <is>
        <t>CID000185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7" sId="5" odxf="1" dxf="1">
    <oc r="G72">
      <f>IF(C72=$X$4,"Enter smelter details", IF(ISERROR($V72),"",OFFSET('Smelter Look-up'!$F$4,$V72-4,0)))</f>
    </oc>
    <nc r="G7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8" sId="5" odxf="1" dxf="1">
    <oc r="H72">
      <f>IF(ISERROR($V72),"",OFFSET('Smelter Look-up'!$G$4,$V72-4,0))</f>
    </oc>
    <nc r="H7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9" sId="5" odxf="1" dxf="1">
    <oc r="I72">
      <f>IF(ISERROR($V72),"",OFFSET('Smelter Look-up'!$H$4,$V72-4,0))</f>
    </oc>
    <nc r="I72" t="inlineStr">
      <is>
        <t>Montréal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0" sId="5" odxf="1" dxf="1">
    <oc r="J72">
      <f>IF(ISERROR($V72),"",OFFSET('Smelter Look-up'!$I$4,$V72-4,0))</f>
    </oc>
    <nc r="J72" t="inlineStr">
      <is>
        <t>Quebec</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2" start="0" length="0">
    <dxf>
      <alignment vertical="bottom" wrapText="0"/>
      <border outline="0">
        <left/>
        <right/>
        <top/>
        <bottom/>
      </border>
    </dxf>
  </rfmt>
  <rcc rId="751" sId="5" odxf="1" dxf="1">
    <nc r="L72" t="inlineStr">
      <is>
        <t>info@xstrata.com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72" start="0" length="0">
    <dxf>
      <alignment vertical="bottom" wrapText="0"/>
      <border outline="0">
        <left/>
        <right/>
        <top/>
        <bottom/>
      </border>
    </dxf>
  </rfmt>
  <rfmt sheetId="5" sqref="N72" start="0" length="0">
    <dxf>
      <alignment vertical="bottom" wrapText="0"/>
      <border outline="0">
        <left/>
        <right/>
        <top/>
        <bottom/>
      </border>
    </dxf>
  </rfmt>
  <rfmt sheetId="5" sqref="O72" start="0" length="0">
    <dxf>
      <alignment vertical="bottom" wrapText="0"/>
      <border outline="0">
        <left/>
        <right/>
        <top/>
        <bottom/>
      </border>
    </dxf>
  </rfmt>
  <rfmt sheetId="5" sqref="P72" start="0" length="0">
    <dxf>
      <fill>
        <patternFill patternType="none"/>
      </fill>
      <alignment horizontal="general" vertical="bottom" wrapText="0"/>
      <border outline="0">
        <left/>
        <right/>
        <top/>
      </border>
    </dxf>
  </rfmt>
  <rcc rId="752" sId="5" odxf="1" dxf="1">
    <nc r="Q7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53" sId="5" odxf="1" dxf="1">
    <oc r="B73">
      <f>IF(LEN(A73)=0,"",INDEX('Smelter Look-up'!$A:$A,MATCH($A73,'Smelter Look-up'!$E:$E,0)))</f>
    </oc>
    <nc r="B7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4" sId="5" odxf="1" dxf="1">
    <oc r="C73">
      <f>IF(LEN(A73)=0,"",INDEX('Smelter Look-up'!$C:$C,MATCH($A73,'Smelter Look-up'!$E:$E,0)))</f>
    </oc>
    <nc r="C73" t="inlineStr">
      <is>
        <t>CCR Refinery - Glencore Canada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5" sId="5" odxf="1" dxf="1">
    <nc r="D73" t="inlineStr">
      <is>
        <t>CCR Refinery – Glencore Canada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6" sId="5" odxf="1" dxf="1">
    <oc r="E73">
      <f>IF(ISERROR($V73),"",OFFSET('Smelter Look-up'!$D$4,$V73-4,0)&amp;"")</f>
    </oc>
    <nc r="E73"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7" sId="5" odxf="1" dxf="1">
    <oc r="F73">
      <f>IF(ISERROR($V73),"",OFFSET('Smelter Look-up'!$E$4,$V73-4,0))</f>
    </oc>
    <nc r="F73" t="inlineStr">
      <is>
        <t>CID000185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8" sId="5" odxf="1" dxf="1">
    <oc r="G73">
      <f>IF(C73=$X$4,"Enter smelter details", IF(ISERROR($V73),"",OFFSET('Smelter Look-up'!$F$4,$V73-4,0)))</f>
    </oc>
    <nc r="G7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9" sId="5" odxf="1" dxf="1">
    <oc r="H73">
      <f>IF(ISERROR($V73),"",OFFSET('Smelter Look-up'!$G$4,$V73-4,0))</f>
    </oc>
    <nc r="H73" t="inlineStr">
      <is>
        <t>220 av Durocher</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0" sId="5" odxf="1" dxf="1">
    <oc r="I73">
      <f>IF(ISERROR($V73),"",OFFSET('Smelter Look-up'!$H$4,$V73-4,0))</f>
    </oc>
    <nc r="I73" t="inlineStr">
      <is>
        <t>Montréal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1" sId="5" odxf="1" dxf="1">
    <oc r="J73">
      <f>IF(ISERROR($V73),"",OFFSET('Smelter Look-up'!$I$4,$V73-4,0))</f>
    </oc>
    <nc r="J73" t="inlineStr">
      <is>
        <t>Quebec</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2" sId="5" odxf="1" dxf="1">
    <nc r="K73" t="inlineStr">
      <is>
        <t>Paul Healey</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3" sId="5" odxf="1" dxf="1">
    <nc r="L73" t="inlineStr">
      <is>
        <t>info@xstrata.com / jpageau@xstratacopper.ca / phealey@xstratacopper.ca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4" sId="5" odxf="1" dxf="1">
    <nc r="M7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5" sId="5" odxf="1" dxf="1">
    <nc r="N7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6" sId="5" odxf="1" dxf="1">
    <nc r="O73" t="inlineStr">
      <is>
        <t>Various regions around the globe not including the DRC and its 9 adjacent countries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7" sId="5" odxf="1" dxf="1">
    <nc r="P7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3" start="0" length="0">
    <dxf>
      <alignment vertical="bottom" wrapText="0"/>
      <border outline="0">
        <left/>
        <right/>
        <top/>
        <bottom/>
      </border>
    </dxf>
  </rfmt>
  <rcc rId="768" sId="5" odxf="1" dxf="1">
    <oc r="B74">
      <f>IF(LEN(A74)=0,"",INDEX('Smelter Look-up'!$A:$A,MATCH($A74,'Smelter Look-up'!$E:$E,0)))</f>
    </oc>
    <nc r="B7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9" sId="5" odxf="1" dxf="1">
    <oc r="C74">
      <f>IF(LEN(A74)=0,"",INDEX('Smelter Look-up'!$C:$C,MATCH($A74,'Smelter Look-up'!$E:$E,0)))</f>
    </oc>
    <nc r="C74" t="inlineStr">
      <is>
        <t>Xstrata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0" sId="5" odxf="1" dxf="1">
    <nc r="D74" t="inlineStr">
      <is>
        <t>CCR Refinery – Glencore Canada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1" sId="5" odxf="1" dxf="1">
    <oc r="E74">
      <f>IF(ISERROR($V74),"",OFFSET('Smelter Look-up'!$D$4,$V74-4,0)&amp;"")</f>
    </oc>
    <nc r="E74"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2" sId="5" odxf="1" dxf="1">
    <oc r="F74">
      <f>IF(ISERROR($V74),"",OFFSET('Smelter Look-up'!$E$4,$V74-4,0))</f>
    </oc>
    <nc r="F74" t="inlineStr">
      <is>
        <t>CID000185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3" sId="5" odxf="1" dxf="1">
    <oc r="G74">
      <f>IF(C74=$X$4,"Enter smelter details", IF(ISERROR($V74),"",OFFSET('Smelter Look-up'!$F$4,$V74-4,0)))</f>
    </oc>
    <nc r="G7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4" sId="5" odxf="1" dxf="1">
    <oc r="H74">
      <f>IF(ISERROR($V74),"",OFFSET('Smelter Look-up'!$G$4,$V74-4,0))</f>
    </oc>
    <nc r="H7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75" sId="5" odxf="1" dxf="1">
    <oc r="I74">
      <f>IF(ISERROR($V74),"",OFFSET('Smelter Look-up'!$H$4,$V74-4,0))</f>
    </oc>
    <nc r="I7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6" sId="5" odxf="1" dxf="1">
    <oc r="J74">
      <f>IF(ISERROR($V74),"",OFFSET('Smelter Look-up'!$I$4,$V74-4,0))</f>
    </oc>
    <nc r="J7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4" start="0" length="0">
    <dxf>
      <alignment vertical="bottom" wrapText="0"/>
      <border outline="0">
        <left/>
        <right/>
        <top/>
        <bottom/>
      </border>
    </dxf>
  </rfmt>
  <rfmt sheetId="5" sqref="L74" start="0" length="0">
    <dxf>
      <alignment vertical="bottom" wrapText="0"/>
      <border outline="0">
        <left/>
        <right/>
        <top/>
        <bottom/>
      </border>
    </dxf>
  </rfmt>
  <rfmt sheetId="5" sqref="M74" start="0" length="0">
    <dxf>
      <alignment vertical="bottom" wrapText="0"/>
      <border outline="0">
        <left/>
        <right/>
        <top/>
        <bottom/>
      </border>
    </dxf>
  </rfmt>
  <rfmt sheetId="5" sqref="N74" start="0" length="0">
    <dxf>
      <alignment vertical="bottom" wrapText="0"/>
      <border outline="0">
        <left/>
        <right/>
        <top/>
        <bottom/>
      </border>
    </dxf>
  </rfmt>
  <rfmt sheetId="5" sqref="O74" start="0" length="0">
    <dxf>
      <alignment vertical="bottom" wrapText="0"/>
      <border outline="0">
        <left/>
        <right/>
        <top/>
        <bottom/>
      </border>
    </dxf>
  </rfmt>
  <rfmt sheetId="5" sqref="P74" start="0" length="0">
    <dxf>
      <fill>
        <patternFill patternType="none"/>
      </fill>
      <alignment horizontal="general" vertical="bottom" wrapText="0"/>
      <border outline="0">
        <left/>
        <right/>
        <top/>
      </border>
    </dxf>
  </rfmt>
  <rfmt sheetId="5" sqref="Q74" start="0" length="0">
    <dxf>
      <alignment vertical="bottom" wrapText="0"/>
      <border outline="0">
        <left/>
        <right/>
        <top/>
        <bottom/>
      </border>
    </dxf>
  </rfmt>
  <rcc rId="777" sId="5" odxf="1" dxf="1">
    <oc r="B75">
      <f>IF(LEN(A75)=0,"",INDEX('Smelter Look-up'!$A:$A,MATCH($A75,'Smelter Look-up'!$E:$E,0)))</f>
    </oc>
    <nc r="B7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8" sId="5" odxf="1" dxf="1">
    <oc r="C75">
      <f>IF(LEN(A75)=0,"",INDEX('Smelter Look-up'!$C:$C,MATCH($A75,'Smelter Look-up'!$E:$E,0)))</f>
    </oc>
    <nc r="C75" t="inlineStr">
      <is>
        <t>Cendres + Métaux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9" sId="5" odxf="1" dxf="1">
    <nc r="D75" t="inlineStr">
      <is>
        <t>Cendres + Métaux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0" sId="5" odxf="1" dxf="1">
    <oc r="E75">
      <f>IF(ISERROR($V75),"",OFFSET('Smelter Look-up'!$D$4,$V75-4,0)&amp;"")</f>
    </oc>
    <nc r="E75"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1" sId="5" odxf="1" dxf="1">
    <oc r="F75">
      <f>IF(ISERROR($V75),"",OFFSET('Smelter Look-up'!$E$4,$V75-4,0))</f>
    </oc>
    <nc r="F75" t="inlineStr">
      <is>
        <t>CID000189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2" sId="5" odxf="1" dxf="1">
    <oc r="G75">
      <f>IF(C75=$X$4,"Enter smelter details", IF(ISERROR($V75),"",OFFSET('Smelter Look-up'!$F$4,$V75-4,0)))</f>
    </oc>
    <nc r="G7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3" sId="5" odxf="1" dxf="1">
    <oc r="H75">
      <f>IF(ISERROR($V75),"",OFFSET('Smelter Look-up'!$G$4,$V75-4,0))</f>
    </oc>
    <nc r="H75" t="inlineStr">
      <is>
        <t xml:space="preserve">Rue de Boujean 122, CH-2501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4" sId="5" odxf="1" dxf="1">
    <oc r="I75">
      <f>IF(ISERROR($V75),"",OFFSET('Smelter Look-up'!$H$4,$V75-4,0))</f>
    </oc>
    <nc r="I75" t="inlineStr">
      <is>
        <t>Biel/Bienne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5" sId="5" odxf="1" dxf="1">
    <oc r="J75">
      <f>IF(ISERROR($V75),"",OFFSET('Smelter Look-up'!$I$4,$V75-4,0))</f>
    </oc>
    <nc r="J75" t="inlineStr">
      <is>
        <t>Switzerland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5" start="0" length="0">
    <dxf>
      <alignment vertical="bottom" wrapText="0"/>
      <border outline="0">
        <left/>
        <right/>
        <top/>
        <bottom/>
      </border>
    </dxf>
  </rfmt>
  <rcc rId="786" sId="5" odxf="1" dxf="1">
    <nc r="L75" t="inlineStr">
      <is>
        <t>info@cmsa.ch</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7" sId="5" odxf="1" dxf="1">
    <nc r="M75" t="inlineStr">
      <is>
        <t>LBMA REGISTERED. 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8" sId="5" odxf="1" dxf="1">
    <nc r="N7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9" sId="5" odxf="1" dxf="1">
    <nc r="O7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90" sId="5" odxf="1" dxf="1">
    <nc r="P7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91" sId="5" odxf="1" dxf="1">
    <nc r="Q75"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92" sId="5" odxf="1" dxf="1">
    <oc r="B76">
      <f>IF(LEN(A76)=0,"",INDEX('Smelter Look-up'!$A:$A,MATCH($A76,'Smelter Look-up'!$E:$E,0)))</f>
    </oc>
    <nc r="B7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3" sId="5" odxf="1" dxf="1">
    <oc r="C76">
      <f>IF(LEN(A76)=0,"",INDEX('Smelter Look-up'!$C:$C,MATCH($A76,'Smelter Look-up'!$E:$E,0)))</f>
    </oc>
    <nc r="C76" t="inlineStr">
      <is>
        <t>Cendres + Métaux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4" sId="5" odxf="1" dxf="1">
    <nc r="D76" t="inlineStr">
      <is>
        <t>Cendres &amp; Métaux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5" sId="5" odxf="1" dxf="1">
    <oc r="E76">
      <f>IF(ISERROR($V76),"",OFFSET('Smelter Look-up'!$D$4,$V76-4,0)&amp;"")</f>
    </oc>
    <nc r="E76"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6" sId="5" odxf="1" dxf="1">
    <oc r="F76">
      <f>IF(ISERROR($V76),"",OFFSET('Smelter Look-up'!$E$4,$V76-4,0))</f>
    </oc>
    <nc r="F76" t="inlineStr">
      <is>
        <t>CID000189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7" sId="5" odxf="1" dxf="1">
    <oc r="G76">
      <f>IF(C76=$X$4,"Enter smelter details", IF(ISERROR($V76),"",OFFSET('Smelter Look-up'!$F$4,$V76-4,0)))</f>
    </oc>
    <nc r="G7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8" sId="5" odxf="1" dxf="1">
    <oc r="H76">
      <f>IF(ISERROR($V76),"",OFFSET('Smelter Look-up'!$G$4,$V76-4,0))</f>
    </oc>
    <nc r="H7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9" sId="5" odxf="1" dxf="1">
    <oc r="I76">
      <f>IF(ISERROR($V76),"",OFFSET('Smelter Look-up'!$H$4,$V76-4,0))</f>
    </oc>
    <nc r="I7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0" sId="5" odxf="1" dxf="1">
    <oc r="J76">
      <f>IF(ISERROR($V76),"",OFFSET('Smelter Look-up'!$I$4,$V76-4,0))</f>
    </oc>
    <nc r="J7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6" start="0" length="0">
    <dxf>
      <alignment vertical="bottom" wrapText="0"/>
      <border outline="0">
        <left/>
        <right/>
        <top/>
        <bottom/>
      </border>
    </dxf>
  </rfmt>
  <rfmt sheetId="5" sqref="L76" start="0" length="0">
    <dxf>
      <alignment vertical="bottom" wrapText="0"/>
      <border outline="0">
        <left/>
        <right/>
        <top/>
        <bottom/>
      </border>
    </dxf>
  </rfmt>
  <rfmt sheetId="5" sqref="M76" start="0" length="0">
    <dxf>
      <alignment vertical="bottom" wrapText="0"/>
      <border outline="0">
        <left/>
        <right/>
        <top/>
        <bottom/>
      </border>
    </dxf>
  </rfmt>
  <rfmt sheetId="5" sqref="N76" start="0" length="0">
    <dxf>
      <alignment vertical="bottom" wrapText="0"/>
      <border outline="0">
        <left/>
        <right/>
        <top/>
        <bottom/>
      </border>
    </dxf>
  </rfmt>
  <rfmt sheetId="5" sqref="O76" start="0" length="0">
    <dxf>
      <alignment vertical="bottom" wrapText="0"/>
      <border outline="0">
        <left/>
        <right/>
        <top/>
        <bottom/>
      </border>
    </dxf>
  </rfmt>
  <rfmt sheetId="5" sqref="P76" start="0" length="0">
    <dxf>
      <fill>
        <patternFill patternType="none"/>
      </fill>
      <alignment horizontal="general" vertical="bottom" wrapText="0"/>
      <border outline="0">
        <left/>
        <right/>
        <top/>
      </border>
    </dxf>
  </rfmt>
  <rfmt sheetId="5" sqref="Q76" start="0" length="0">
    <dxf>
      <alignment vertical="bottom" wrapText="0"/>
      <border outline="0">
        <left/>
        <right/>
        <top/>
        <bottom/>
      </border>
    </dxf>
  </rfmt>
  <rcc rId="801" sId="5" odxf="1" dxf="1">
    <oc r="B77">
      <f>IF(LEN(A77)=0,"",INDEX('Smelter Look-up'!$A:$A,MATCH($A77,'Smelter Look-up'!$E:$E,0)))</f>
    </oc>
    <nc r="B77"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2" sId="5" odxf="1" dxf="1">
    <oc r="C77">
      <f>IF(LEN(A77)=0,"",INDEX('Smelter Look-up'!$C:$C,MATCH($A77,'Smelter Look-up'!$E:$E,0)))</f>
    </oc>
    <nc r="C77" t="inlineStr">
      <is>
        <t>Changsha South Tantalum Niobium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3" sId="5" odxf="1" dxf="1">
    <nc r="D77" t="inlineStr">
      <is>
        <t>Changsha South Tantalum Niobium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4" sId="5" odxf="1" dxf="1">
    <oc r="E77">
      <f>IF(ISERROR($V77),"",OFFSET('Smelter Look-up'!$D$4,$V77-4,0)&amp;"")</f>
    </oc>
    <nc r="E7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5" sId="5" odxf="1" dxf="1">
    <oc r="F77">
      <f>IF(ISERROR($V77),"",OFFSET('Smelter Look-up'!$E$4,$V77-4,0))</f>
    </oc>
    <nc r="F77" t="inlineStr">
      <is>
        <t>CID000211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6" sId="5" odxf="1" dxf="1">
    <oc r="G77">
      <f>IF(C77=$X$4,"Enter smelter details", IF(ISERROR($V77),"",OFFSET('Smelter Look-up'!$F$4,$V77-4,0)))</f>
    </oc>
    <nc r="G7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7" sId="5" odxf="1" dxf="1">
    <oc r="H77">
      <f>IF(ISERROR($V77),"",OFFSET('Smelter Look-up'!$G$4,$V77-4,0))</f>
    </oc>
    <nc r="H7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8" sId="5" odxf="1" dxf="1">
    <oc r="I77">
      <f>IF(ISERROR($V77),"",OFFSET('Smelter Look-up'!$H$4,$V77-4,0))</f>
    </oc>
    <nc r="I77" t="inlineStr">
      <is>
        <t>Changsha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9" sId="5" odxf="1" dxf="1">
    <oc r="J77">
      <f>IF(ISERROR($V77),"",OFFSET('Smelter Look-up'!$I$4,$V77-4,0))</f>
    </oc>
    <nc r="J77"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7" start="0" length="0">
    <dxf>
      <alignment vertical="bottom" wrapText="0"/>
      <border outline="0">
        <left/>
        <right/>
        <top/>
        <bottom/>
      </border>
    </dxf>
  </rfmt>
  <rfmt sheetId="5" sqref="L77" start="0" length="0">
    <dxf>
      <alignment vertical="bottom" wrapText="0"/>
      <border outline="0">
        <left/>
        <right/>
        <top/>
        <bottom/>
      </border>
    </dxf>
  </rfmt>
  <rfmt sheetId="5" sqref="M77" start="0" length="0">
    <dxf>
      <alignment vertical="bottom" wrapText="0"/>
      <border outline="0">
        <left/>
        <right/>
        <top/>
        <bottom/>
      </border>
    </dxf>
  </rfmt>
  <rfmt sheetId="5" sqref="N77" start="0" length="0">
    <dxf>
      <alignment vertical="bottom" wrapText="0"/>
      <border outline="0">
        <left/>
        <right/>
        <top/>
        <bottom/>
      </border>
    </dxf>
  </rfmt>
  <rfmt sheetId="5" sqref="O77" start="0" length="0">
    <dxf>
      <alignment vertical="bottom" wrapText="0"/>
      <border outline="0">
        <left/>
        <right/>
        <top/>
        <bottom/>
      </border>
    </dxf>
  </rfmt>
  <rfmt sheetId="5" sqref="P77" start="0" length="0">
    <dxf>
      <fill>
        <patternFill patternType="none"/>
      </fill>
      <alignment horizontal="general" vertical="bottom" wrapText="0"/>
      <border outline="0">
        <left/>
        <right/>
        <top/>
      </border>
    </dxf>
  </rfmt>
  <rfmt sheetId="5" sqref="Q77" start="0" length="0">
    <dxf>
      <alignment vertical="bottom" wrapText="0"/>
      <border outline="0">
        <left/>
        <right/>
        <top/>
        <bottom/>
      </border>
    </dxf>
  </rfmt>
  <rcc rId="810" sId="5" odxf="1" dxf="1">
    <oc r="B78">
      <f>IF(LEN(A78)=0,"",INDEX('Smelter Look-up'!$A:$A,MATCH($A78,'Smelter Look-up'!$E:$E,0)))</f>
    </oc>
    <nc r="B7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1" sId="5" odxf="1" dxf="1">
    <oc r="C78">
      <f>IF(LEN(A78)=0,"",INDEX('Smelter Look-up'!$C:$C,MATCH($A78,'Smelter Look-up'!$E:$E,0)))</f>
    </oc>
    <nc r="C78" t="inlineStr">
      <is>
        <t>Changsha South Tantalum Niobium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12" sId="5" odxf="1" dxf="1">
    <nc r="D78" t="inlineStr">
      <is>
        <t>Changsha South Tantalum Niobium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3" sId="5" odxf="1" dxf="1">
    <oc r="E78">
      <f>IF(ISERROR($V78),"",OFFSET('Smelter Look-up'!$D$4,$V78-4,0)&amp;"")</f>
    </oc>
    <nc r="E7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4" sId="5" odxf="1" dxf="1">
    <oc r="F78">
      <f>IF(ISERROR($V78),"",OFFSET('Smelter Look-up'!$E$4,$V78-4,0))</f>
    </oc>
    <nc r="F78" t="inlineStr">
      <is>
        <t>CID000211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5" sId="5" odxf="1" dxf="1">
    <oc r="G78">
      <f>IF(C78=$X$4,"Enter smelter details", IF(ISERROR($V78),"",OFFSET('Smelter Look-up'!$F$4,$V78-4,0)))</f>
    </oc>
    <nc r="G7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6" sId="5" odxf="1" dxf="1">
    <oc r="H78">
      <f>IF(ISERROR($V78),"",OFFSET('Smelter Look-up'!$G$4,$V78-4,0))</f>
    </oc>
    <nc r="H7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7" sId="5" odxf="1" dxf="1">
    <oc r="I78">
      <f>IF(ISERROR($V78),"",OFFSET('Smelter Look-up'!$H$4,$V78-4,0))</f>
    </oc>
    <nc r="I78" t="inlineStr">
      <is>
        <t>Changsha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8" sId="5" odxf="1" dxf="1">
    <oc r="J78">
      <f>IF(ISERROR($V78),"",OFFSET('Smelter Look-up'!$I$4,$V78-4,0))</f>
    </oc>
    <nc r="J78"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 start="0" length="0">
    <dxf>
      <alignment vertical="bottom" wrapText="0"/>
      <border outline="0">
        <left/>
        <right/>
        <top/>
        <bottom/>
      </border>
    </dxf>
  </rfmt>
  <rfmt sheetId="5" sqref="L78" start="0" length="0">
    <dxf>
      <alignment vertical="bottom" wrapText="0"/>
      <border outline="0">
        <left/>
        <right/>
        <top/>
        <bottom/>
      </border>
    </dxf>
  </rfmt>
  <rcc rId="819" sId="5" odxf="1" dxf="1">
    <nc r="M7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8" start="0" length="0">
    <dxf>
      <alignment vertical="bottom" wrapText="0"/>
      <border outline="0">
        <left/>
        <right/>
        <top/>
        <bottom/>
      </border>
    </dxf>
  </rfmt>
  <rcc rId="820" sId="5" odxf="1" dxf="1">
    <nc r="O78"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8" start="0" length="0">
    <dxf>
      <fill>
        <patternFill patternType="none"/>
      </fill>
      <alignment horizontal="general" vertical="bottom" wrapText="0"/>
      <border outline="0">
        <left/>
        <right/>
        <top/>
      </border>
    </dxf>
  </rfmt>
  <rfmt sheetId="5" sqref="Q78" start="0" length="0">
    <dxf>
      <alignment vertical="bottom" wrapText="0"/>
      <border outline="0">
        <left/>
        <right/>
        <top/>
        <bottom/>
      </border>
    </dxf>
  </rfmt>
  <rcc rId="821" sId="5" odxf="1" dxf="1">
    <oc r="B79">
      <f>IF(LEN(A79)=0,"",INDEX('Smelter Look-up'!$A:$A,MATCH($A79,'Smelter Look-up'!$E:$E,0)))</f>
    </oc>
    <nc r="B79"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2" sId="5" odxf="1" dxf="1">
    <oc r="C79">
      <f>IF(LEN(A79)=0,"",INDEX('Smelter Look-up'!$C:$C,MATCH($A79,'Smelter Look-up'!$E:$E,0)))</f>
    </oc>
    <nc r="C79" t="inlineStr">
      <is>
        <t>Guangdong Xianglu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3" sId="5" odxf="1" dxf="1">
    <nc r="D79" t="inlineStr">
      <is>
        <t>Guangdong Xianglu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4" sId="5" odxf="1" dxf="1">
    <oc r="E79">
      <f>IF(ISERROR($V79),"",OFFSET('Smelter Look-up'!$D$4,$V79-4,0)&amp;"")</f>
    </oc>
    <nc r="E7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5" sId="5" odxf="1" dxf="1">
    <oc r="F79">
      <f>IF(ISERROR($V79),"",OFFSET('Smelter Look-up'!$E$4,$V79-4,0))</f>
    </oc>
    <nc r="F79" t="inlineStr">
      <is>
        <t>CID000218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6" sId="5" odxf="1" dxf="1">
    <oc r="G79">
      <f>IF(C79=$X$4,"Enter smelter details", IF(ISERROR($V79),"",OFFSET('Smelter Look-up'!$F$4,$V79-4,0)))</f>
    </oc>
    <nc r="G7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7" sId="5" odxf="1" dxf="1">
    <oc r="H79">
      <f>IF(ISERROR($V79),"",OFFSET('Smelter Look-up'!$G$4,$V79-4,0))</f>
    </oc>
    <nc r="H7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28" sId="5" odxf="1" dxf="1">
    <oc r="I79">
      <f>IF(ISERROR($V79),"",OFFSET('Smelter Look-up'!$H$4,$V79-4,0))</f>
    </oc>
    <nc r="I79" t="inlineStr">
      <is>
        <t>Chaozhou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9" sId="5" odxf="1" dxf="1">
    <oc r="J79">
      <f>IF(ISERROR($V79),"",OFFSET('Smelter Look-up'!$I$4,$V79-4,0))</f>
    </oc>
    <nc r="J79"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9" start="0" length="0">
    <dxf>
      <alignment vertical="bottom" wrapText="0"/>
      <border outline="0">
        <left/>
        <right/>
        <top/>
        <bottom/>
      </border>
    </dxf>
  </rfmt>
  <rfmt sheetId="5" sqref="L79" start="0" length="0">
    <dxf>
      <alignment vertical="bottom" wrapText="0"/>
      <border outline="0">
        <left/>
        <right/>
        <top/>
        <bottom/>
      </border>
    </dxf>
  </rfmt>
  <rcc rId="830" sId="5" odxf="1" dxf="1">
    <nc r="M7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9" start="0" length="0">
    <dxf>
      <alignment vertical="bottom" wrapText="0"/>
      <border outline="0">
        <left/>
        <right/>
        <top/>
        <bottom/>
      </border>
    </dxf>
  </rfmt>
  <rcc rId="831" sId="5" odxf="1" dxf="1">
    <nc r="O79"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9" start="0" length="0">
    <dxf>
      <fill>
        <patternFill patternType="none"/>
      </fill>
      <alignment horizontal="general" vertical="bottom" wrapText="0"/>
      <border outline="0">
        <left/>
        <right/>
        <top/>
      </border>
    </dxf>
  </rfmt>
  <rfmt sheetId="5" sqref="Q79" start="0" length="0">
    <dxf>
      <alignment vertical="bottom" wrapText="0"/>
      <border outline="0">
        <left/>
        <right/>
        <top/>
        <bottom/>
      </border>
    </dxf>
  </rfmt>
  <rcc rId="832" sId="5" odxf="1" dxf="1">
    <oc r="B80">
      <f>IF(LEN(A80)=0,"",INDEX('Smelter Look-up'!$A:$A,MATCH($A80,'Smelter Look-up'!$E:$E,0)))</f>
    </oc>
    <nc r="B80"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3" sId="5" odxf="1" dxf="1">
    <oc r="C80">
      <f>IF(LEN(A80)=0,"",INDEX('Smelter Look-up'!$C:$C,MATCH($A80,'Smelter Look-up'!$E:$E,0)))</f>
    </oc>
    <nc r="C80" t="inlineStr">
      <is>
        <t>Guangdong Xianglu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4" sId="5" odxf="1" dxf="1">
    <nc r="D80" t="inlineStr">
      <is>
        <t>Guangdong Xianglu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5" sId="5" odxf="1" dxf="1">
    <oc r="E80">
      <f>IF(ISERROR($V80),"",OFFSET('Smelter Look-up'!$D$4,$V80-4,0)&amp;"")</f>
    </oc>
    <nc r="E8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6" sId="5" odxf="1" dxf="1">
    <oc r="F80">
      <f>IF(ISERROR($V80),"",OFFSET('Smelter Look-up'!$E$4,$V80-4,0))</f>
    </oc>
    <nc r="F80" t="inlineStr">
      <is>
        <t>CID000218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7" sId="5" odxf="1" dxf="1">
    <oc r="G80">
      <f>IF(C80=$X$4,"Enter smelter details", IF(ISERROR($V80),"",OFFSET('Smelter Look-up'!$F$4,$V80-4,0)))</f>
    </oc>
    <nc r="G8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8" sId="5" odxf="1" dxf="1">
    <oc r="H80">
      <f>IF(ISERROR($V80),"",OFFSET('Smelter Look-up'!$G$4,$V80-4,0))</f>
    </oc>
    <nc r="H8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9" sId="5" odxf="1" dxf="1">
    <oc r="I80">
      <f>IF(ISERROR($V80),"",OFFSET('Smelter Look-up'!$H$4,$V80-4,0))</f>
    </oc>
    <nc r="I80" t="inlineStr">
      <is>
        <t>Chaozhou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0" sId="5" odxf="1" dxf="1">
    <oc r="J80">
      <f>IF(ISERROR($V80),"",OFFSET('Smelter Look-up'!$I$4,$V80-4,0))</f>
    </oc>
    <nc r="J80"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 start="0" length="0">
    <dxf>
      <alignment vertical="bottom" wrapText="0"/>
      <border outline="0">
        <left/>
        <right/>
        <top/>
        <bottom/>
      </border>
    </dxf>
  </rfmt>
  <rfmt sheetId="5" sqref="L80" start="0" length="0">
    <dxf>
      <alignment vertical="bottom" wrapText="0"/>
      <border outline="0">
        <left/>
        <right/>
        <top/>
        <bottom/>
      </border>
    </dxf>
  </rfmt>
  <rfmt sheetId="5" sqref="M80" start="0" length="0">
    <dxf>
      <alignment vertical="bottom" wrapText="0"/>
      <border outline="0">
        <left/>
        <right/>
        <top/>
        <bottom/>
      </border>
    </dxf>
  </rfmt>
  <rfmt sheetId="5" sqref="N80" start="0" length="0">
    <dxf>
      <alignment vertical="bottom" wrapText="0"/>
      <border outline="0">
        <left/>
        <right/>
        <top/>
        <bottom/>
      </border>
    </dxf>
  </rfmt>
  <rfmt sheetId="5" sqref="O80" start="0" length="0">
    <dxf>
      <alignment vertical="bottom" wrapText="0"/>
      <border outline="0">
        <left/>
        <right/>
        <top/>
        <bottom/>
      </border>
    </dxf>
  </rfmt>
  <rfmt sheetId="5" sqref="P80" start="0" length="0">
    <dxf>
      <fill>
        <patternFill patternType="none"/>
      </fill>
      <alignment horizontal="general" vertical="bottom" wrapText="0"/>
      <border outline="0">
        <left/>
        <right/>
        <top/>
      </border>
    </dxf>
  </rfmt>
  <rcc rId="841" sId="5" odxf="1" dxf="1">
    <nc r="Q80"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42" sId="5" odxf="1" dxf="1">
    <oc r="B81">
      <f>IF(LEN(A81)=0,"",INDEX('Smelter Look-up'!$A:$A,MATCH($A81,'Smelter Look-up'!$E:$E,0)))</f>
    </oc>
    <nc r="B8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3" sId="5" odxf="1" dxf="1">
    <oc r="C81">
      <f>IF(LEN(A81)=0,"",INDEX('Smelter Look-up'!$C:$C,MATCH($A81,'Smelter Look-up'!$E:$E,0)))</f>
    </oc>
    <nc r="C81" t="inlineStr">
      <is>
        <t>Chimet S.p.A.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44" sId="5" odxf="1" dxf="1">
    <nc r="D81" t="inlineStr">
      <is>
        <t>Chimet S.p.A.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5" sId="5" odxf="1" dxf="1">
    <oc r="E81">
      <f>IF(ISERROR($V81),"",OFFSET('Smelter Look-up'!$D$4,$V81-4,0)&amp;"")</f>
    </oc>
    <nc r="E81" t="inlineStr">
      <is>
        <t>ITALY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6" sId="5" odxf="1" dxf="1">
    <oc r="F81">
      <f>IF(ISERROR($V81),"",OFFSET('Smelter Look-up'!$E$4,$V81-4,0))</f>
    </oc>
    <nc r="F81" t="inlineStr">
      <is>
        <t>CID000233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7" sId="5" odxf="1" dxf="1">
    <oc r="G81">
      <f>IF(C81=$X$4,"Enter smelter details", IF(ISERROR($V81),"",OFFSET('Smelter Look-up'!$F$4,$V81-4,0)))</f>
    </oc>
    <nc r="G8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8" sId="5" odxf="1" dxf="1">
    <oc r="H81">
      <f>IF(ISERROR($V81),"",OFFSET('Smelter Look-up'!$G$4,$V81-4,0))</f>
    </oc>
    <nc r="H8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49" sId="5" odxf="1" dxf="1">
    <oc r="I81">
      <f>IF(ISERROR($V81),"",OFFSET('Smelter Look-up'!$H$4,$V81-4,0))</f>
    </oc>
    <nc r="I81" t="inlineStr">
      <is>
        <t>Arezzo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0" sId="5" odxf="1" dxf="1">
    <oc r="J81">
      <f>IF(ISERROR($V81),"",OFFSET('Smelter Look-up'!$I$4,$V81-4,0))</f>
    </oc>
    <nc r="J81" t="inlineStr">
      <is>
        <t>Tuscany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1" start="0" length="0">
    <dxf>
      <alignment vertical="bottom" wrapText="0"/>
      <border outline="0">
        <left/>
        <right/>
        <top/>
        <bottom/>
      </border>
    </dxf>
  </rfmt>
  <rfmt sheetId="5" sqref="L81" start="0" length="0">
    <dxf>
      <alignment vertical="bottom" wrapText="0"/>
      <border outline="0">
        <left/>
        <right/>
        <top/>
        <bottom/>
      </border>
    </dxf>
  </rfmt>
  <rcc rId="851" sId="5" odxf="1" dxf="1">
    <nc r="M8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1" start="0" length="0">
    <dxf>
      <alignment vertical="bottom" wrapText="0"/>
      <border outline="0">
        <left/>
        <right/>
        <top/>
        <bottom/>
      </border>
    </dxf>
  </rfmt>
  <rcc rId="852" sId="5" odxf="1" dxf="1">
    <nc r="O81"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1" start="0" length="0">
    <dxf>
      <fill>
        <patternFill patternType="none"/>
      </fill>
      <alignment horizontal="general" vertical="bottom" wrapText="0"/>
      <border outline="0">
        <left/>
        <right/>
        <top/>
      </border>
    </dxf>
  </rfmt>
  <rfmt sheetId="5" sqref="Q81" start="0" length="0">
    <dxf>
      <alignment vertical="bottom" wrapText="0"/>
      <border outline="0">
        <left/>
        <right/>
        <top/>
        <bottom/>
      </border>
    </dxf>
  </rfmt>
  <rcc rId="853" sId="5" odxf="1" dxf="1">
    <oc r="B82">
      <f>IF(LEN(A82)=0,"",INDEX('Smelter Look-up'!$A:$A,MATCH($A82,'Smelter Look-up'!$E:$E,0)))</f>
    </oc>
    <nc r="B8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4" sId="5" odxf="1" dxf="1">
    <oc r="C82">
      <f>IF(LEN(A82)=0,"",INDEX('Smelter Look-up'!$C:$C,MATCH($A82,'Smelter Look-up'!$E:$E,0)))</f>
    </oc>
    <nc r="C82" t="inlineStr">
      <is>
        <t>Chimet S.p.A.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55" sId="5" odxf="1" dxf="1">
    <nc r="D82" t="inlineStr">
      <is>
        <t>Chimet S.p.A.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6" sId="5" odxf="1" dxf="1">
    <oc r="E82">
      <f>IF(ISERROR($V82),"",OFFSET('Smelter Look-up'!$D$4,$V82-4,0)&amp;"")</f>
    </oc>
    <nc r="E82" t="inlineStr">
      <is>
        <t>ITALY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7" sId="5" odxf="1" dxf="1">
    <oc r="F82">
      <f>IF(ISERROR($V82),"",OFFSET('Smelter Look-up'!$E$4,$V82-4,0))</f>
    </oc>
    <nc r="F82" t="inlineStr">
      <is>
        <t>CID000233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8" sId="5" odxf="1" dxf="1">
    <oc r="G82">
      <f>IF(C82=$X$4,"Enter smelter details", IF(ISERROR($V82),"",OFFSET('Smelter Look-up'!$F$4,$V82-4,0)))</f>
    </oc>
    <nc r="G8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9" sId="5" odxf="1" dxf="1">
    <oc r="H82">
      <f>IF(ISERROR($V82),"",OFFSET('Smelter Look-up'!$G$4,$V82-4,0))</f>
    </oc>
    <nc r="H8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0" sId="5" odxf="1" dxf="1">
    <oc r="I82">
      <f>IF(ISERROR($V82),"",OFFSET('Smelter Look-up'!$H$4,$V82-4,0))</f>
    </oc>
    <nc r="I82" t="inlineStr">
      <is>
        <t>Arezzo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1" sId="5" odxf="1" dxf="1">
    <oc r="J82">
      <f>IF(ISERROR($V82),"",OFFSET('Smelter Look-up'!$I$4,$V82-4,0))</f>
    </oc>
    <nc r="J82" t="inlineStr">
      <is>
        <t>Tuscany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 start="0" length="0">
    <dxf>
      <alignment vertical="bottom" wrapText="0"/>
      <border outline="0">
        <left/>
        <right/>
        <top/>
        <bottom/>
      </border>
    </dxf>
  </rfmt>
  <rfmt sheetId="5" sqref="L82" start="0" length="0">
    <dxf>
      <alignment vertical="bottom" wrapText="0"/>
      <border outline="0">
        <left/>
        <right/>
        <top/>
        <bottom/>
      </border>
    </dxf>
  </rfmt>
  <rfmt sheetId="5" sqref="M82" start="0" length="0">
    <dxf>
      <alignment vertical="bottom" wrapText="0"/>
      <border outline="0">
        <left/>
        <right/>
        <top/>
        <bottom/>
      </border>
    </dxf>
  </rfmt>
  <rfmt sheetId="5" sqref="N82" start="0" length="0">
    <dxf>
      <alignment vertical="bottom" wrapText="0"/>
      <border outline="0">
        <left/>
        <right/>
        <top/>
        <bottom/>
      </border>
    </dxf>
  </rfmt>
  <rfmt sheetId="5" sqref="O82" start="0" length="0">
    <dxf>
      <alignment vertical="bottom" wrapText="0"/>
      <border outline="0">
        <left/>
        <right/>
        <top/>
        <bottom/>
      </border>
    </dxf>
  </rfmt>
  <rfmt sheetId="5" sqref="P82" start="0" length="0">
    <dxf>
      <fill>
        <patternFill patternType="none"/>
      </fill>
      <alignment horizontal="general" vertical="bottom" wrapText="0"/>
      <border outline="0">
        <left/>
        <right/>
        <top/>
      </border>
    </dxf>
  </rfmt>
  <rcc rId="862" sId="5" odxf="1" dxf="1">
    <nc r="Q8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63" sId="5" odxf="1" dxf="1">
    <oc r="B83">
      <f>IF(LEN(A83)=0,"",INDEX('Smelter Look-up'!$A:$A,MATCH($A83,'Smelter Look-up'!$E:$E,0)))</f>
    </oc>
    <nc r="B8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4" sId="5" odxf="1" dxf="1">
    <oc r="C83">
      <f>IF(LEN(A83)=0,"",INDEX('Smelter Look-up'!$C:$C,MATCH($A83,'Smelter Look-up'!$E:$E,0)))</f>
    </oc>
    <nc r="C83" t="inlineStr">
      <is>
        <t>Chimet S.p.A.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5" sId="5" odxf="1" dxf="1">
    <nc r="D83" t="inlineStr">
      <is>
        <t>Chimet S.p.A.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6" sId="5" odxf="1" dxf="1">
    <oc r="E83">
      <f>IF(ISERROR($V83),"",OFFSET('Smelter Look-up'!$D$4,$V83-4,0)&amp;"")</f>
    </oc>
    <nc r="E83" t="inlineStr">
      <is>
        <t>ITALY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7" sId="5" odxf="1" dxf="1">
    <oc r="F83">
      <f>IF(ISERROR($V83),"",OFFSET('Smelter Look-up'!$E$4,$V83-4,0))</f>
    </oc>
    <nc r="F83" t="inlineStr">
      <is>
        <t>CID000233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8" sId="5" odxf="1" dxf="1">
    <oc r="G83">
      <f>IF(C83=$X$4,"Enter smelter details", IF(ISERROR($V83),"",OFFSET('Smelter Look-up'!$F$4,$V83-4,0)))</f>
    </oc>
    <nc r="G8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9" sId="5" odxf="1" dxf="1">
    <oc r="H83">
      <f>IF(ISERROR($V83),"",OFFSET('Smelter Look-up'!$G$4,$V83-4,0))</f>
    </oc>
    <nc r="H83" t="inlineStr">
      <is>
        <t>Via dei Laghi 31/33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0" sId="5" odxf="1" dxf="1">
    <oc r="I83">
      <f>IF(ISERROR($V83),"",OFFSET('Smelter Look-up'!$H$4,$V83-4,0))</f>
    </oc>
    <nc r="I83" t="inlineStr">
      <is>
        <t>Badia Al Pino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1" sId="5" odxf="1" dxf="1">
    <oc r="J83">
      <f>IF(ISERROR($V83),"",OFFSET('Smelter Look-up'!$I$4,$V83-4,0))</f>
    </oc>
    <nc r="J83" t="inlineStr">
      <is>
        <t>Italy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 start="0" length="0">
    <dxf>
      <alignment vertical="bottom" wrapText="0"/>
      <border outline="0">
        <left/>
        <right/>
        <top/>
        <bottom/>
      </border>
    </dxf>
  </rfmt>
  <rfmt sheetId="5" sqref="L83" start="0" length="0">
    <dxf>
      <alignment vertical="bottom" wrapText="0"/>
      <border outline="0">
        <left/>
        <right/>
        <top/>
        <bottom/>
      </border>
    </dxf>
  </rfmt>
  <rcc rId="872" sId="5" odxf="1" dxf="1">
    <nc r="M8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3" sId="5" odxf="1" dxf="1">
    <nc r="N8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4" sId="5" odxf="1" dxf="1">
    <nc r="O8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5" sId="5" odxf="1" dxf="1">
    <nc r="P8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3" start="0" length="0">
    <dxf>
      <alignment vertical="bottom" wrapText="0"/>
      <border outline="0">
        <left/>
        <right/>
        <top/>
        <bottom/>
      </border>
    </dxf>
  </rfmt>
  <rcc rId="876" sId="5" odxf="1" dxf="1">
    <oc r="B84">
      <f>IF(LEN(A84)=0,"",INDEX('Smelter Look-up'!$A:$A,MATCH($A84,'Smelter Look-up'!$E:$E,0)))</f>
    </oc>
    <nc r="B8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7" sId="5" odxf="1" dxf="1">
    <oc r="C84">
      <f>IF(LEN(A84)=0,"",INDEX('Smelter Look-up'!$C:$C,MATCH($A84,'Smelter Look-up'!$E:$E,0)))</f>
    </oc>
    <nc r="C84" t="inlineStr">
      <is>
        <t>Chimet S.p.A.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8" sId="5" odxf="1" dxf="1">
    <nc r="D84" t="inlineStr">
      <is>
        <t>Chimet S.p.A.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9" sId="5" odxf="1" dxf="1">
    <oc r="E84">
      <f>IF(ISERROR($V84),"",OFFSET('Smelter Look-up'!$D$4,$V84-4,0)&amp;"")</f>
    </oc>
    <nc r="E84" t="inlineStr">
      <is>
        <t>ITALY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0" sId="5" odxf="1" dxf="1">
    <oc r="F84">
      <f>IF(ISERROR($V84),"",OFFSET('Smelter Look-up'!$E$4,$V84-4,0))</f>
    </oc>
    <nc r="F84" t="inlineStr">
      <is>
        <t>CID000233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1" sId="5" odxf="1" dxf="1">
    <oc r="G84">
      <f>IF(C84=$X$4,"Enter smelter details", IF(ISERROR($V84),"",OFFSET('Smelter Look-up'!$F$4,$V84-4,0)))</f>
    </oc>
    <nc r="G8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2" sId="5" odxf="1" dxf="1">
    <oc r="H84">
      <f>IF(ISERROR($V84),"",OFFSET('Smelter Look-up'!$G$4,$V84-4,0))</f>
    </oc>
    <nc r="H8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83" sId="5" odxf="1" dxf="1">
    <oc r="I84">
      <f>IF(ISERROR($V84),"",OFFSET('Smelter Look-up'!$H$4,$V84-4,0))</f>
    </oc>
    <nc r="I8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4" sId="5" odxf="1" dxf="1">
    <oc r="J84">
      <f>IF(ISERROR($V84),"",OFFSET('Smelter Look-up'!$I$4,$V84-4,0))</f>
    </oc>
    <nc r="J8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4" start="0" length="0">
    <dxf>
      <alignment vertical="bottom" wrapText="0"/>
      <border outline="0">
        <left/>
        <right/>
        <top/>
        <bottom/>
      </border>
    </dxf>
  </rfmt>
  <rfmt sheetId="5" sqref="L84" start="0" length="0">
    <dxf>
      <alignment vertical="bottom" wrapText="0"/>
      <border outline="0">
        <left/>
        <right/>
        <top/>
        <bottom/>
      </border>
    </dxf>
  </rfmt>
  <rfmt sheetId="5" sqref="M84" start="0" length="0">
    <dxf>
      <alignment vertical="bottom" wrapText="0"/>
      <border outline="0">
        <left/>
        <right/>
        <top/>
        <bottom/>
      </border>
    </dxf>
  </rfmt>
  <rfmt sheetId="5" sqref="N84" start="0" length="0">
    <dxf>
      <alignment vertical="bottom" wrapText="0"/>
      <border outline="0">
        <left/>
        <right/>
        <top/>
        <bottom/>
      </border>
    </dxf>
  </rfmt>
  <rfmt sheetId="5" sqref="O84" start="0" length="0">
    <dxf>
      <alignment vertical="bottom" wrapText="0"/>
      <border outline="0">
        <left/>
        <right/>
        <top/>
        <bottom/>
      </border>
    </dxf>
  </rfmt>
  <rfmt sheetId="5" sqref="P84" start="0" length="0">
    <dxf>
      <fill>
        <patternFill patternType="none"/>
      </fill>
      <alignment horizontal="general" vertical="bottom" wrapText="0"/>
      <border outline="0">
        <left/>
        <right/>
        <top/>
      </border>
    </dxf>
  </rfmt>
  <rfmt sheetId="5" sqref="Q84" start="0" length="0">
    <dxf>
      <alignment vertical="bottom" wrapText="0"/>
      <border outline="0">
        <left/>
        <right/>
        <top/>
        <bottom/>
      </border>
    </dxf>
  </rfmt>
  <rcc rId="885" sId="5" odxf="1" dxf="1">
    <oc r="B85">
      <f>IF(LEN(A85)=0,"",INDEX('Smelter Look-up'!$A:$A,MATCH($A85,'Smelter Look-up'!$E:$E,0)))</f>
    </oc>
    <nc r="B8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6" sId="5" odxf="1" dxf="1">
    <oc r="C85">
      <f>IF(LEN(A85)=0,"",INDEX('Smelter Look-up'!$C:$C,MATCH($A85,'Smelter Look-up'!$E:$E,0)))</f>
    </oc>
    <nc r="C85" t="inlineStr">
      <is>
        <t>Jiangxi Ketai Advanced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7" sId="5" odxf="1" dxf="1">
    <nc r="D85" t="inlineStr">
      <is>
        <t>Jiangxi Ketai Advanced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8" sId="5" odxf="1" dxf="1">
    <oc r="E85">
      <f>IF(ISERROR($V85),"",OFFSET('Smelter Look-up'!$D$4,$V85-4,0)&amp;"")</f>
    </oc>
    <nc r="E8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9" sId="5" odxf="1" dxf="1">
    <oc r="F85">
      <f>IF(ISERROR($V85),"",OFFSET('Smelter Look-up'!$E$4,$V85-4,0))</f>
    </oc>
    <nc r="F85" t="inlineStr">
      <is>
        <t>CID000244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0" sId="5" odxf="1" dxf="1">
    <oc r="G85">
      <f>IF(C85=$X$4,"Enter smelter details", IF(ISERROR($V85),"",OFFSET('Smelter Look-up'!$F$4,$V85-4,0)))</f>
    </oc>
    <nc r="G8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1" sId="5" odxf="1" dxf="1">
    <oc r="H85">
      <f>IF(ISERROR($V85),"",OFFSET('Smelter Look-up'!$G$4,$V85-4,0))</f>
    </oc>
    <nc r="H8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2" sId="5" odxf="1" dxf="1">
    <oc r="I85">
      <f>IF(ISERROR($V85),"",OFFSET('Smelter Look-up'!$H$4,$V85-4,0))</f>
    </oc>
    <nc r="I85" t="inlineStr">
      <is>
        <t>Yichun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3" sId="5" odxf="1" dxf="1">
    <oc r="J85">
      <f>IF(ISERROR($V85),"",OFFSET('Smelter Look-up'!$I$4,$V85-4,0))</f>
    </oc>
    <nc r="J85"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5" start="0" length="0">
    <dxf>
      <alignment vertical="bottom" wrapText="0"/>
      <border outline="0">
        <left/>
        <right/>
        <top/>
        <bottom/>
      </border>
    </dxf>
  </rfmt>
  <rfmt sheetId="5" sqref="L85" start="0" length="0">
    <dxf>
      <alignment vertical="bottom" wrapText="0"/>
      <border outline="0">
        <left/>
        <right/>
        <top/>
        <bottom/>
      </border>
    </dxf>
  </rfmt>
  <rcc rId="894" sId="5" odxf="1" dxf="1">
    <nc r="M8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5" start="0" length="0">
    <dxf>
      <alignment vertical="bottom" wrapText="0"/>
      <border outline="0">
        <left/>
        <right/>
        <top/>
        <bottom/>
      </border>
    </dxf>
  </rfmt>
  <rcc rId="895" sId="5" odxf="1" dxf="1">
    <nc r="O85"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5" start="0" length="0">
    <dxf>
      <fill>
        <patternFill patternType="none"/>
      </fill>
      <alignment horizontal="general" vertical="bottom" wrapText="0"/>
      <border outline="0">
        <left/>
        <right/>
        <top/>
      </border>
    </dxf>
  </rfmt>
  <rfmt sheetId="5" sqref="Q85" start="0" length="0">
    <dxf>
      <alignment vertical="bottom" wrapText="0"/>
      <border outline="0">
        <left/>
        <right/>
        <top/>
        <bottom/>
      </border>
    </dxf>
  </rfmt>
  <rcc rId="896" sId="5" odxf="1" dxf="1">
    <oc r="B86">
      <f>IF(LEN(A86)=0,"",INDEX('Smelter Look-up'!$A:$A,MATCH($A86,'Smelter Look-up'!$E:$E,0)))</f>
    </oc>
    <nc r="B86"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7" sId="5" odxf="1" dxf="1">
    <oc r="C86">
      <f>IF(LEN(A86)=0,"",INDEX('Smelter Look-up'!$C:$C,MATCH($A86,'Smelter Look-up'!$E:$E,0)))</f>
    </oc>
    <nc r="C86" t="inlineStr">
      <is>
        <t>Chongyi Zhangyuan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98" sId="5" odxf="1" dxf="1">
    <nc r="D86" t="inlineStr">
      <is>
        <t>Chongyi Zhangyuan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9" sId="5" odxf="1" dxf="1">
    <oc r="E86">
      <f>IF(ISERROR($V86),"",OFFSET('Smelter Look-up'!$D$4,$V86-4,0)&amp;"")</f>
    </oc>
    <nc r="E8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0" sId="5" odxf="1" dxf="1">
    <oc r="F86">
      <f>IF(ISERROR($V86),"",OFFSET('Smelter Look-up'!$E$4,$V86-4,0))</f>
    </oc>
    <nc r="F86" t="inlineStr">
      <is>
        <t>CID000258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1" sId="5" odxf="1" dxf="1">
    <oc r="G86">
      <f>IF(C86=$X$4,"Enter smelter details", IF(ISERROR($V86),"",OFFSET('Smelter Look-up'!$F$4,$V86-4,0)))</f>
    </oc>
    <nc r="G8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2" sId="5" odxf="1" dxf="1">
    <oc r="H86">
      <f>IF(ISERROR($V86),"",OFFSET('Smelter Look-up'!$G$4,$V86-4,0))</f>
    </oc>
    <nc r="H8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03" sId="5" odxf="1" dxf="1">
    <oc r="I86">
      <f>IF(ISERROR($V86),"",OFFSET('Smelter Look-up'!$H$4,$V86-4,0))</f>
    </oc>
    <nc r="I86" t="inlineStr">
      <is>
        <t>Ganzhou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4" sId="5" odxf="1" dxf="1">
    <oc r="J86">
      <f>IF(ISERROR($V86),"",OFFSET('Smelter Look-up'!$I$4,$V86-4,0))</f>
    </oc>
    <nc r="J86" t="inlineStr">
      <is>
        <t>Chongyi County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6" start="0" length="0">
    <dxf>
      <alignment vertical="bottom" wrapText="0"/>
      <border outline="0">
        <left/>
        <right/>
        <top/>
        <bottom/>
      </border>
    </dxf>
  </rfmt>
  <rfmt sheetId="5" sqref="L86" start="0" length="0">
    <dxf>
      <alignment vertical="bottom" wrapText="0"/>
      <border outline="0">
        <left/>
        <right/>
        <top/>
        <bottom/>
      </border>
    </dxf>
  </rfmt>
  <rfmt sheetId="5" sqref="M86" start="0" length="0">
    <dxf>
      <alignment vertical="bottom" wrapText="0"/>
      <border outline="0">
        <left/>
        <right/>
        <top/>
        <bottom/>
      </border>
    </dxf>
  </rfmt>
  <rfmt sheetId="5" sqref="N86" start="0" length="0">
    <dxf>
      <alignment vertical="bottom" wrapText="0"/>
      <border outline="0">
        <left/>
        <right/>
        <top/>
        <bottom/>
      </border>
    </dxf>
  </rfmt>
  <rfmt sheetId="5" sqref="O86" start="0" length="0">
    <dxf>
      <alignment vertical="bottom" wrapText="0"/>
      <border outline="0">
        <left/>
        <right/>
        <top/>
        <bottom/>
      </border>
    </dxf>
  </rfmt>
  <rfmt sheetId="5" sqref="P86" start="0" length="0">
    <dxf>
      <fill>
        <patternFill patternType="none"/>
      </fill>
      <alignment horizontal="general" vertical="bottom" wrapText="0"/>
      <border outline="0">
        <left/>
        <right/>
        <top/>
      </border>
    </dxf>
  </rfmt>
  <rfmt sheetId="5" sqref="Q86" start="0" length="0">
    <dxf>
      <alignment vertical="bottom" wrapText="0"/>
      <border outline="0">
        <left/>
        <right/>
        <top/>
        <bottom/>
      </border>
    </dxf>
  </rfmt>
  <rcc rId="905" sId="5" odxf="1" dxf="1">
    <oc r="B87">
      <f>IF(LEN(A87)=0,"",INDEX('Smelter Look-up'!$A:$A,MATCH($A87,'Smelter Look-up'!$E:$E,0)))</f>
    </oc>
    <nc r="B87"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6" sId="5" odxf="1" dxf="1">
    <oc r="C87">
      <f>IF(LEN(A87)=0,"",INDEX('Smelter Look-up'!$C:$C,MATCH($A87,'Smelter Look-up'!$E:$E,0)))</f>
    </oc>
    <nc r="C87" t="inlineStr">
      <is>
        <t>Chongyi Zhangyuan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7" sId="5" odxf="1" dxf="1">
    <nc r="D87" t="inlineStr">
      <is>
        <t>Chongyi Zhangyuan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8" sId="5" odxf="1" dxf="1">
    <oc r="E87">
      <f>IF(ISERROR($V87),"",OFFSET('Smelter Look-up'!$D$4,$V87-4,0)&amp;"")</f>
    </oc>
    <nc r="E8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9" sId="5" odxf="1" dxf="1">
    <oc r="F87">
      <f>IF(ISERROR($V87),"",OFFSET('Smelter Look-up'!$E$4,$V87-4,0))</f>
    </oc>
    <nc r="F87" t="inlineStr">
      <is>
        <t>CID000258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0" sId="5" odxf="1" dxf="1">
    <oc r="G87">
      <f>IF(C87=$X$4,"Enter smelter details", IF(ISERROR($V87),"",OFFSET('Smelter Look-up'!$F$4,$V87-4,0)))</f>
    </oc>
    <nc r="G8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1" sId="5" odxf="1" dxf="1">
    <oc r="H87">
      <f>IF(ISERROR($V87),"",OFFSET('Smelter Look-up'!$G$4,$V87-4,0))</f>
    </oc>
    <nc r="H87" t="inlineStr">
      <is>
        <t>Chongyi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2" sId="5" odxf="1" dxf="1">
    <oc r="I87">
      <f>IF(ISERROR($V87),"",OFFSET('Smelter Look-up'!$H$4,$V87-4,0))</f>
    </oc>
    <nc r="I87"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3" sId="5" odxf="1" dxf="1">
    <oc r="J87">
      <f>IF(ISERROR($V87),"",OFFSET('Smelter Look-up'!$I$4,$V87-4,0))</f>
    </oc>
    <nc r="J87"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4" sId="5" odxf="1" dxf="1">
    <nc r="K87" t="inlineStr">
      <is>
        <t>Mr. Weng Xiang Cai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5" sId="5" odxf="1" dxf="1">
    <nc r="L87" t="inlineStr">
      <is>
        <t>export@zy-tungsten.com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6" sId="5" odxf="1" dxf="1">
    <nc r="M87"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7" sId="5" odxf="1" dxf="1">
    <nc r="N87" t="inlineStr">
      <is>
        <t>Domestic mine. Not recycle.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8" sId="5" odxf="1" dxf="1">
    <nc r="O87"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9" sId="5" odxf="1" dxf="1">
    <nc r="P8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20" sId="5" odxf="1" dxf="1">
    <nc r="Q87" t="inlineStr">
      <is>
        <t>CFS Compliant Tungsten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21" sId="5" odxf="1" dxf="1">
    <oc r="B88">
      <f>IF(LEN(A88)=0,"",INDEX('Smelter Look-up'!$A:$A,MATCH($A88,'Smelter Look-up'!$E:$E,0)))</f>
    </oc>
    <nc r="B88"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2" sId="5" odxf="1" dxf="1">
    <oc r="C88">
      <f>IF(LEN(A88)=0,"",INDEX('Smelter Look-up'!$C:$C,MATCH($A88,'Smelter Look-up'!$E:$E,0)))</f>
    </oc>
    <nc r="C88" t="inlineStr">
      <is>
        <t>Chongyi Zhangyuan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3" sId="5" odxf="1" dxf="1">
    <nc r="D88" t="inlineStr">
      <is>
        <t>Chongyi Zhangyuan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4" sId="5" odxf="1" dxf="1">
    <oc r="E88">
      <f>IF(ISERROR($V88),"",OFFSET('Smelter Look-up'!$D$4,$V88-4,0)&amp;"")</f>
    </oc>
    <nc r="E8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5" sId="5" odxf="1" dxf="1">
    <oc r="F88">
      <f>IF(ISERROR($V88),"",OFFSET('Smelter Look-up'!$E$4,$V88-4,0))</f>
    </oc>
    <nc r="F88" t="inlineStr">
      <is>
        <t>CID000258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6" sId="5" odxf="1" dxf="1">
    <oc r="G88">
      <f>IF(C88=$X$4,"Enter smelter details", IF(ISERROR($V88),"",OFFSET('Smelter Look-up'!$F$4,$V88-4,0)))</f>
    </oc>
    <nc r="G8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7" sId="5" odxf="1" dxf="1">
    <oc r="H88">
      <f>IF(ISERROR($V88),"",OFFSET('Smelter Look-up'!$G$4,$V88-4,0))</f>
    </oc>
    <nc r="H8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8" sId="5" odxf="1" dxf="1">
    <oc r="I88">
      <f>IF(ISERROR($V88),"",OFFSET('Smelter Look-up'!$H$4,$V88-4,0))</f>
    </oc>
    <nc r="I88"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9" sId="5" odxf="1" dxf="1">
    <oc r="J88">
      <f>IF(ISERROR($V88),"",OFFSET('Smelter Look-up'!$I$4,$V88-4,0))</f>
    </oc>
    <nc r="J88"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8" start="0" length="0">
    <dxf>
      <alignment vertical="bottom" wrapText="0"/>
      <border outline="0">
        <left/>
        <right/>
        <top/>
        <bottom/>
      </border>
    </dxf>
  </rfmt>
  <rfmt sheetId="5" sqref="L88" start="0" length="0">
    <dxf>
      <alignment vertical="bottom" wrapText="0"/>
      <border outline="0">
        <left/>
        <right/>
        <top/>
        <bottom/>
      </border>
    </dxf>
  </rfmt>
  <rcc rId="930" sId="5" odxf="1" dxf="1">
    <nc r="M8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8" start="0" length="0">
    <dxf>
      <alignment vertical="bottom" wrapText="0"/>
      <border outline="0">
        <left/>
        <right/>
        <top/>
        <bottom/>
      </border>
    </dxf>
  </rfmt>
  <rcc rId="931" sId="5" odxf="1" dxf="1">
    <nc r="O88"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8" start="0" length="0">
    <dxf>
      <fill>
        <patternFill patternType="none"/>
      </fill>
      <alignment horizontal="general" vertical="bottom" wrapText="0"/>
      <border outline="0">
        <left/>
        <right/>
        <top/>
      </border>
    </dxf>
  </rfmt>
  <rfmt sheetId="5" sqref="Q88" start="0" length="0">
    <dxf>
      <alignment vertical="bottom" wrapText="0"/>
      <border outline="0">
        <left/>
        <right/>
        <top/>
        <bottom/>
      </border>
    </dxf>
  </rfmt>
  <rcc rId="932" sId="5" odxf="1" dxf="1">
    <oc r="B89">
      <f>IF(LEN(A89)=0,"",INDEX('Smelter Look-up'!$A:$A,MATCH($A89,'Smelter Look-up'!$E:$E,0)))</f>
    </oc>
    <nc r="B89"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3" sId="5" odxf="1" dxf="1">
    <oc r="C89">
      <f>IF(LEN(A89)=0,"",INDEX('Smelter Look-up'!$C:$C,MATCH($A89,'Smelter Look-up'!$E:$E,0)))</f>
    </oc>
    <nc r="C89" t="inlineStr">
      <is>
        <t>Chongyi Zhangyuan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4" sId="5" odxf="1" dxf="1">
    <nc r="D89" t="inlineStr">
      <is>
        <t>Chongyi Zhangyuan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5" sId="5" odxf="1" dxf="1">
    <oc r="E89">
      <f>IF(ISERROR($V89),"",OFFSET('Smelter Look-up'!$D$4,$V89-4,0)&amp;"")</f>
    </oc>
    <nc r="E8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6" sId="5" odxf="1" dxf="1">
    <oc r="F89">
      <f>IF(ISERROR($V89),"",OFFSET('Smelter Look-up'!$E$4,$V89-4,0))</f>
    </oc>
    <nc r="F89" t="inlineStr">
      <is>
        <t>CID000258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7" sId="5" odxf="1" dxf="1">
    <oc r="G89">
      <f>IF(C89=$X$4,"Enter smelter details", IF(ISERROR($V89),"",OFFSET('Smelter Look-up'!$F$4,$V89-4,0)))</f>
    </oc>
    <nc r="G8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8" sId="5" odxf="1" dxf="1">
    <oc r="H89">
      <f>IF(ISERROR($V89),"",OFFSET('Smelter Look-up'!$G$4,$V89-4,0))</f>
    </oc>
    <nc r="H8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9" sId="5" odxf="1" dxf="1">
    <oc r="I89">
      <f>IF(ISERROR($V89),"",OFFSET('Smelter Look-up'!$H$4,$V89-4,0))</f>
    </oc>
    <nc r="I89"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0" sId="5" odxf="1" dxf="1">
    <oc r="J89">
      <f>IF(ISERROR($V89),"",OFFSET('Smelter Look-up'!$I$4,$V89-4,0))</f>
    </oc>
    <nc r="J89"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9" start="0" length="0">
    <dxf>
      <alignment vertical="bottom" wrapText="0"/>
      <border outline="0">
        <left/>
        <right/>
        <top/>
        <bottom/>
      </border>
    </dxf>
  </rfmt>
  <rfmt sheetId="5" sqref="L89" start="0" length="0">
    <dxf>
      <alignment vertical="bottom" wrapText="0"/>
      <border outline="0">
        <left/>
        <right/>
        <top/>
        <bottom/>
      </border>
    </dxf>
  </rfmt>
  <rfmt sheetId="5" sqref="M89" start="0" length="0">
    <dxf>
      <alignment vertical="bottom" wrapText="0"/>
      <border outline="0">
        <left/>
        <right/>
        <top/>
        <bottom/>
      </border>
    </dxf>
  </rfmt>
  <rfmt sheetId="5" sqref="N89" start="0" length="0">
    <dxf>
      <alignment vertical="bottom" wrapText="0"/>
      <border outline="0">
        <left/>
        <right/>
        <top/>
        <bottom/>
      </border>
    </dxf>
  </rfmt>
  <rfmt sheetId="5" sqref="O89" start="0" length="0">
    <dxf>
      <alignment vertical="bottom" wrapText="0"/>
      <border outline="0">
        <left/>
        <right/>
        <top/>
        <bottom/>
      </border>
    </dxf>
  </rfmt>
  <rfmt sheetId="5" sqref="P89" start="0" length="0">
    <dxf>
      <fill>
        <patternFill patternType="none"/>
      </fill>
      <alignment horizontal="general" vertical="bottom" wrapText="0"/>
      <border outline="0">
        <left/>
        <right/>
        <top/>
      </border>
    </dxf>
  </rfmt>
  <rcc rId="941" sId="5" odxf="1" dxf="1">
    <nc r="Q89"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42" sId="5" odxf="1" dxf="1">
    <oc r="B90">
      <f>IF(LEN(A90)=0,"",INDEX('Smelter Look-up'!$A:$A,MATCH($A90,'Smelter Look-up'!$E:$E,0)))</f>
    </oc>
    <nc r="B90"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3" sId="5" odxf="1" dxf="1">
    <oc r="C90">
      <f>IF(LEN(A90)=0,"",INDEX('Smelter Look-up'!$C:$C,MATCH($A90,'Smelter Look-up'!$E:$E,0)))</f>
    </oc>
    <nc r="C90" t="inlineStr">
      <is>
        <t>Chongyi Zhangyuan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4" sId="5" odxf="1" dxf="1">
    <nc r="D90" t="inlineStr">
      <is>
        <t>Chongyi Zhangyuan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5" sId="5" odxf="1" dxf="1">
    <oc r="E90">
      <f>IF(ISERROR($V90),"",OFFSET('Smelter Look-up'!$D$4,$V90-4,0)&amp;"")</f>
    </oc>
    <nc r="E9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6" sId="5" odxf="1" dxf="1">
    <oc r="F90">
      <f>IF(ISERROR($V90),"",OFFSET('Smelter Look-up'!$E$4,$V90-4,0))</f>
    </oc>
    <nc r="F90" t="inlineStr">
      <is>
        <t>CID000258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7" sId="5" odxf="1" dxf="1">
    <oc r="G90">
      <f>IF(C90=$X$4,"Enter smelter details", IF(ISERROR($V90),"",OFFSET('Smelter Look-up'!$F$4,$V90-4,0)))</f>
    </oc>
    <nc r="G9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8" sId="5" odxf="1" dxf="1">
    <oc r="H90">
      <f>IF(ISERROR($V90),"",OFFSET('Smelter Look-up'!$G$4,$V90-4,0))</f>
    </oc>
    <nc r="H90" t="inlineStr">
      <is>
        <t>Chongyi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9" sId="5" odxf="1" dxf="1">
    <oc r="I90">
      <f>IF(ISERROR($V90),"",OFFSET('Smelter Look-up'!$H$4,$V90-4,0))</f>
    </oc>
    <nc r="I90"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0" sId="5" odxf="1" dxf="1">
    <oc r="J90">
      <f>IF(ISERROR($V90),"",OFFSET('Smelter Look-up'!$I$4,$V90-4,0))</f>
    </oc>
    <nc r="J90"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1" sId="5" odxf="1" dxf="1">
    <nc r="K90" t="inlineStr">
      <is>
        <t>Mr. Weng Xiang Cai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2" sId="5" odxf="1" dxf="1">
    <nc r="L90" t="inlineStr">
      <is>
        <t>export@zy-tungsten.com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90" start="0" length="0">
    <dxf>
      <alignment vertical="bottom" wrapText="0"/>
      <border outline="0">
        <left/>
        <right/>
        <top/>
        <bottom/>
      </border>
    </dxf>
  </rfmt>
  <rcc rId="953" sId="5" odxf="1" dxf="1">
    <nc r="N90" t="inlineStr">
      <is>
        <t>Taoxikeng Tungsten Industry Mine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4" sId="5" odxf="1" dxf="1">
    <nc r="O90"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5" sId="5" odxf="1" dxf="1">
    <nc r="P9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90" start="0" length="0">
    <dxf>
      <alignment vertical="bottom" wrapText="0"/>
      <border outline="0">
        <left/>
        <right/>
        <top/>
        <bottom/>
      </border>
    </dxf>
  </rfmt>
  <rcc rId="956" sId="5" odxf="1" dxf="1">
    <oc r="B91">
      <f>IF(LEN(A91)=0,"",INDEX('Smelter Look-up'!$A:$A,MATCH($A91,'Smelter Look-up'!$E:$E,0)))</f>
    </oc>
    <nc r="B9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7" sId="5" odxf="1" dxf="1">
    <oc r="C91">
      <f>IF(LEN(A91)=0,"",INDEX('Smelter Look-up'!$C:$C,MATCH($A91,'Smelter Look-up'!$E:$E,0)))</f>
    </oc>
    <nc r="C91" t="inlineStr">
      <is>
        <t>Chugai Mining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8" sId="5" odxf="1" dxf="1">
    <nc r="D91" t="inlineStr">
      <is>
        <t>Chugai Mining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9" sId="5" odxf="1" dxf="1">
    <oc r="E91">
      <f>IF(ISERROR($V91),"",OFFSET('Smelter Look-up'!$D$4,$V91-4,0)&amp;"")</f>
    </oc>
    <nc r="E9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0" sId="5" odxf="1" dxf="1">
    <oc r="F91">
      <f>IF(ISERROR($V91),"",OFFSET('Smelter Look-up'!$E$4,$V91-4,0))</f>
    </oc>
    <nc r="F91" t="inlineStr">
      <is>
        <t>CID000264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1" sId="5" odxf="1" dxf="1">
    <oc r="G91">
      <f>IF(C91=$X$4,"Enter smelter details", IF(ISERROR($V91),"",OFFSET('Smelter Look-up'!$F$4,$V91-4,0)))</f>
    </oc>
    <nc r="G9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2" sId="5" odxf="1" dxf="1">
    <oc r="H91">
      <f>IF(ISERROR($V91),"",OFFSET('Smelter Look-up'!$G$4,$V91-4,0))</f>
    </oc>
    <nc r="H9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63" sId="5" odxf="1" dxf="1">
    <oc r="I91">
      <f>IF(ISERROR($V91),"",OFFSET('Smelter Look-up'!$H$4,$V91-4,0))</f>
    </oc>
    <nc r="I91" t="inlineStr">
      <is>
        <t>Chiyoda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4" sId="5" odxf="1" dxf="1">
    <oc r="J91">
      <f>IF(ISERROR($V91),"",OFFSET('Smelter Look-up'!$I$4,$V91-4,0))</f>
    </oc>
    <nc r="J91" t="inlineStr">
      <is>
        <t>Tokyo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91" start="0" length="0">
    <dxf>
      <alignment vertical="bottom" wrapText="0"/>
      <border outline="0">
        <left/>
        <right/>
        <top/>
        <bottom/>
      </border>
    </dxf>
  </rfmt>
  <rfmt sheetId="5" sqref="L91" start="0" length="0">
    <dxf>
      <alignment vertical="bottom" wrapText="0"/>
      <border outline="0">
        <left/>
        <right/>
        <top/>
        <bottom/>
      </border>
    </dxf>
  </rfmt>
  <rcc rId="965" sId="5" odxf="1" dxf="1">
    <nc r="M91" t="inlineStr">
      <is>
        <t>CFSI in communication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91" start="0" length="0">
    <dxf>
      <alignment vertical="bottom" wrapText="0"/>
      <border outline="0">
        <left/>
        <right/>
        <top/>
        <bottom/>
      </border>
    </dxf>
  </rfmt>
  <rcc rId="966" sId="5" odxf="1" dxf="1">
    <nc r="O91" t="inlineStr">
      <is>
        <t>JAPAN -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91" start="0" length="0">
    <dxf>
      <fill>
        <patternFill patternType="none"/>
      </fill>
      <alignment horizontal="general" vertical="bottom" wrapText="0"/>
      <border outline="0">
        <left/>
        <right/>
        <top/>
      </border>
    </dxf>
  </rfmt>
  <rfmt sheetId="5" sqref="Q91" start="0" length="0">
    <dxf>
      <alignment vertical="bottom" wrapText="0"/>
      <border outline="0">
        <left/>
        <right/>
        <top/>
        <bottom/>
      </border>
    </dxf>
  </rfmt>
  <rcc rId="967" sId="5" odxf="1" dxf="1">
    <oc r="B92">
      <f>IF(LEN(A92)=0,"",INDEX('Smelter Look-up'!$A:$A,MATCH($A92,'Smelter Look-up'!$E:$E,0)))</f>
    </oc>
    <nc r="B9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8" sId="5" odxf="1" dxf="1">
    <oc r="C92">
      <f>IF(LEN(A92)=0,"",INDEX('Smelter Look-up'!$C:$C,MATCH($A92,'Smelter Look-up'!$E:$E,0)))</f>
    </oc>
    <nc r="C92" t="inlineStr">
      <is>
        <t>Chugai Mining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69" sId="5" odxf="1" dxf="1">
    <nc r="D92" t="inlineStr">
      <is>
        <t>Chugai Mining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0" sId="5" odxf="1" dxf="1">
    <oc r="E92">
      <f>IF(ISERROR($V92),"",OFFSET('Smelter Look-up'!$D$4,$V92-4,0)&amp;"")</f>
    </oc>
    <nc r="E9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1" sId="5" odxf="1" dxf="1">
    <oc r="F92">
      <f>IF(ISERROR($V92),"",OFFSET('Smelter Look-up'!$E$4,$V92-4,0))</f>
    </oc>
    <nc r="F92" t="inlineStr">
      <is>
        <t>CID000264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2" sId="5" odxf="1" dxf="1">
    <oc r="G92">
      <f>IF(C92=$X$4,"Enter smelter details", IF(ISERROR($V92),"",OFFSET('Smelter Look-up'!$F$4,$V92-4,0)))</f>
    </oc>
    <nc r="G9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3" sId="5" odxf="1" dxf="1">
    <oc r="H92">
      <f>IF(ISERROR($V92),"",OFFSET('Smelter Look-up'!$G$4,$V92-4,0))</f>
    </oc>
    <nc r="H92" t="inlineStr">
      <is>
        <t>2-12-16 Keihinjima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4" sId="5" odxf="1" dxf="1">
    <oc r="I92">
      <f>IF(ISERROR($V92),"",OFFSET('Smelter Look-up'!$H$4,$V92-4,0))</f>
    </oc>
    <nc r="I92" t="inlineStr">
      <is>
        <t>Ota-ku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5" sId="5" odxf="1" dxf="1">
    <oc r="J92">
      <f>IF(ISERROR($V92),"",OFFSET('Smelter Look-up'!$I$4,$V92-4,0))</f>
    </oc>
    <nc r="J92" t="inlineStr">
      <is>
        <t>Tokyo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6" sId="5" odxf="1" dxf="1">
    <nc r="K92" t="inlineStr">
      <is>
        <t>Jun Umeki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L92" start="0" length="0">
    <dxf>
      <alignment vertical="bottom" wrapText="0"/>
      <border outline="0">
        <left/>
        <right/>
        <top/>
        <bottom/>
      </border>
    </dxf>
  </rfmt>
  <rcc rId="977" sId="5" odxf="1" dxf="1">
    <nc r="M92" t="inlineStr">
      <is>
        <t>Work with supplier to become EICC compliant or Remove from supply chain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8" sId="5" odxf="1" dxf="1">
    <nc r="N92"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9" sId="5" odxf="1" dxf="1">
    <nc r="O9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0" sId="5" odxf="1" dxf="1">
    <nc r="P9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81" sId="5" odxf="1" dxf="1">
    <nc r="Q92" t="inlineStr">
      <is>
        <t>CFSI is in communication with this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82" sId="5" odxf="1" dxf="1">
    <oc r="B93">
      <f>IF(LEN(A93)=0,"",INDEX('Smelter Look-up'!$A:$A,MATCH($A93,'Smelter Look-up'!$E:$E,0)))</f>
    </oc>
    <nc r="B9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3" sId="5" odxf="1" dxf="1">
    <oc r="C93">
      <f>IF(LEN(A93)=0,"",INDEX('Smelter Look-up'!$C:$C,MATCH($A93,'Smelter Look-up'!$E:$E,0)))</f>
    </oc>
    <nc r="C93" t="inlineStr">
      <is>
        <t>Chugai Mining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4" sId="5" odxf="1" dxf="1">
    <nc r="D93" t="inlineStr">
      <is>
        <t>Chugai Mining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5" sId="5" odxf="1" dxf="1">
    <oc r="E93">
      <f>IF(ISERROR($V93),"",OFFSET('Smelter Look-up'!$D$4,$V93-4,0)&amp;"")</f>
    </oc>
    <nc r="E9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6" sId="5" odxf="1" dxf="1">
    <oc r="F93">
      <f>IF(ISERROR($V93),"",OFFSET('Smelter Look-up'!$E$4,$V93-4,0))</f>
    </oc>
    <nc r="F93" t="inlineStr">
      <is>
        <t>CID000264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7" sId="5" odxf="1" dxf="1">
    <oc r="G93">
      <f>IF(C93=$X$4,"Enter smelter details", IF(ISERROR($V93),"",OFFSET('Smelter Look-up'!$F$4,$V93-4,0)))</f>
    </oc>
    <nc r="G9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8" sId="5" odxf="1" dxf="1">
    <oc r="H93">
      <f>IF(ISERROR($V93),"",OFFSET('Smelter Look-up'!$G$4,$V93-4,0))</f>
    </oc>
    <nc r="H93"/>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89" sId="5" odxf="1" dxf="1">
    <oc r="I93">
      <f>IF(ISERROR($V93),"",OFFSET('Smelter Look-up'!$H$4,$V93-4,0))</f>
    </oc>
    <nc r="I9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0" sId="5" odxf="1" dxf="1">
    <oc r="J93">
      <f>IF(ISERROR($V93),"",OFFSET('Smelter Look-up'!$I$4,$V93-4,0))</f>
    </oc>
    <nc r="J9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93" start="0" length="0">
    <dxf>
      <alignment vertical="bottom" wrapText="0"/>
      <border outline="0">
        <left/>
        <right/>
        <top/>
        <bottom/>
      </border>
    </dxf>
  </rfmt>
  <rfmt sheetId="5" sqref="L93" start="0" length="0">
    <dxf>
      <alignment vertical="bottom" wrapText="0"/>
      <border outline="0">
        <left/>
        <right/>
        <top/>
        <bottom/>
      </border>
    </dxf>
  </rfmt>
  <rfmt sheetId="5" sqref="M93" start="0" length="0">
    <dxf>
      <alignment vertical="bottom" wrapText="0"/>
      <border outline="0">
        <left/>
        <right/>
        <top/>
        <bottom/>
      </border>
    </dxf>
  </rfmt>
  <rfmt sheetId="5" sqref="N93" start="0" length="0">
    <dxf>
      <alignment vertical="bottom" wrapText="0"/>
      <border outline="0">
        <left/>
        <right/>
        <top/>
        <bottom/>
      </border>
    </dxf>
  </rfmt>
  <rfmt sheetId="5" sqref="O93" start="0" length="0">
    <dxf>
      <alignment vertical="bottom" wrapText="0"/>
      <border outline="0">
        <left/>
        <right/>
        <top/>
        <bottom/>
      </border>
    </dxf>
  </rfmt>
  <rfmt sheetId="5" sqref="P93" start="0" length="0">
    <dxf>
      <fill>
        <patternFill patternType="none"/>
      </fill>
      <alignment horizontal="general" vertical="bottom" wrapText="0"/>
      <border outline="0">
        <left/>
        <right/>
        <top/>
      </border>
    </dxf>
  </rfmt>
  <rfmt sheetId="5" sqref="Q93" start="0" length="0">
    <dxf>
      <alignment vertical="bottom" wrapText="0"/>
      <border outline="0">
        <left/>
        <right/>
        <top/>
        <bottom/>
      </border>
    </dxf>
  </rfmt>
  <rcc rId="991" sId="5" odxf="1" dxf="1">
    <oc r="B94">
      <f>IF(LEN(A94)=0,"",INDEX('Smelter Look-up'!$A:$A,MATCH($A94,'Smelter Look-up'!$E:$E,0)))</f>
    </oc>
    <nc r="B9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2" sId="5" odxf="1" dxf="1">
    <oc r="C94">
      <f>IF(LEN(A94)=0,"",INDEX('Smelter Look-up'!$C:$C,MATCH($A94,'Smelter Look-up'!$E:$E,0)))</f>
    </oc>
    <nc r="C94" t="inlineStr">
      <is>
        <t>CNMC (Guangxi) PGMA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3" sId="5" odxf="1" dxf="1">
    <nc r="D94" t="inlineStr">
      <is>
        <t>CNMC (Guangxi) PGMA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4" sId="5" odxf="1" dxf="1">
    <oc r="E94">
      <f>IF(ISERROR($V94),"",OFFSET('Smelter Look-up'!$D$4,$V94-4,0)&amp;"")</f>
    </oc>
    <nc r="E9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5" sId="5" odxf="1" dxf="1">
    <oc r="F94">
      <f>IF(ISERROR($V94),"",OFFSET('Smelter Look-up'!$E$4,$V94-4,0))</f>
    </oc>
    <nc r="F94" t="inlineStr">
      <is>
        <t>CID000278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6" sId="5" odxf="1" dxf="1">
    <oc r="G94">
      <f>IF(C94=$X$4,"Enter smelter details", IF(ISERROR($V94),"",OFFSET('Smelter Look-up'!$F$4,$V94-4,0)))</f>
    </oc>
    <nc r="G9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7" sId="5" odxf="1" dxf="1">
    <oc r="H94">
      <f>IF(ISERROR($V94),"",OFFSET('Smelter Look-up'!$G$4,$V94-4,0))</f>
    </oc>
    <nc r="H94" t="inlineStr">
      <is>
        <t>11th Central guizhong road Liuzhong Guangxi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8" sId="5" odxf="1" dxf="1">
    <oc r="I94">
      <f>IF(ISERROR($V94),"",OFFSET('Smelter Look-up'!$H$4,$V94-4,0))</f>
    </oc>
    <nc r="I94" t="inlineStr">
      <is>
        <t>Liuzhou China Tin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9" sId="5" odxf="1" dxf="1">
    <oc r="J94">
      <f>IF(ISERROR($V94),"",OFFSET('Smelter Look-up'!$I$4,$V94-4,0))</f>
    </oc>
    <nc r="J94" t="inlineStr">
      <is>
        <t>Guangxi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0" sId="5" odxf="1" dxf="1">
    <nc r="K94" t="inlineStr">
      <is>
        <t>Mr  Zhao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1" sId="5" odxf="1" dxf="1">
    <nc r="L94" t="inlineStr">
      <is>
        <t>273848135@qq.com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2" sId="5" odxf="1" dxf="1">
    <nc r="M94" t="inlineStr">
      <is>
        <t>Remove from Supply Chain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3" sId="5" odxf="1" dxf="1">
    <nc r="N9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4" sId="5" odxf="1" dxf="1">
    <nc r="O94"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94" start="0" length="0">
    <dxf>
      <fill>
        <patternFill patternType="none"/>
      </fill>
      <alignment horizontal="general" vertical="bottom" wrapText="0"/>
      <border outline="0">
        <left/>
        <right/>
        <top/>
      </border>
    </dxf>
  </rfmt>
  <rcc rId="1005" sId="5" odxf="1" dxf="1">
    <nc r="Q94" t="inlineStr">
      <is>
        <t>Will not comply with CFSP.</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006" sId="5" odxf="1" dxf="1">
    <oc r="B95">
      <f>IF(LEN(A95)=0,"",INDEX('Smelter Look-up'!$A:$A,MATCH($A95,'Smelter Look-up'!$E:$E,0)))</f>
    </oc>
    <nc r="B95"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7" sId="5" odxf="1" dxf="1">
    <oc r="C95">
      <f>IF(LEN(A95)=0,"",INDEX('Smelter Look-up'!$C:$C,MATCH($A95,'Smelter Look-up'!$E:$E,0)))</f>
    </oc>
    <nc r="C95" t="inlineStr">
      <is>
        <t>Conghua Tantalum and Niobium Smeltry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08" sId="5" odxf="1" dxf="1">
    <nc r="D95" t="inlineStr">
      <is>
        <t>Conghua Tantalum and Niobium Smeltry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9" sId="5" odxf="1" dxf="1">
    <oc r="E95">
      <f>IF(ISERROR($V95),"",OFFSET('Smelter Look-up'!$D$4,$V95-4,0)&amp;"")</f>
    </oc>
    <nc r="E9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0" sId="5" odxf="1" dxf="1">
    <oc r="F95">
      <f>IF(ISERROR($V95),"",OFFSET('Smelter Look-up'!$E$4,$V95-4,0))</f>
    </oc>
    <nc r="F95" t="inlineStr">
      <is>
        <t>CID000291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1" sId="5" odxf="1" dxf="1">
    <oc r="G95">
      <f>IF(C95=$X$4,"Enter smelter details", IF(ISERROR($V95),"",OFFSET('Smelter Look-up'!$F$4,$V95-4,0)))</f>
    </oc>
    <nc r="G9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2" sId="5" odxf="1" dxf="1">
    <oc r="H95">
      <f>IF(ISERROR($V95),"",OFFSET('Smelter Look-up'!$G$4,$V95-4,0))</f>
    </oc>
    <nc r="H9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13" sId="5" odxf="1" dxf="1">
    <oc r="I95">
      <f>IF(ISERROR($V95),"",OFFSET('Smelter Look-up'!$H$4,$V95-4,0))</f>
    </oc>
    <nc r="I95" t="inlineStr">
      <is>
        <t>Conghua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14" sId="5" odxf="1" dxf="1">
    <oc r="J95">
      <f>IF(ISERROR($V95),"",OFFSET('Smelter Look-up'!$I$4,$V95-4,0))</f>
    </oc>
    <nc r="J95"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95" start="0" length="0">
    <dxf>
      <alignment vertical="bottom" wrapText="0"/>
      <border outline="0">
        <left/>
        <right/>
        <top/>
        <bottom/>
      </border>
    </dxf>
  </rfmt>
  <rfmt sheetId="5" sqref="L95" start="0" length="0">
    <dxf>
      <alignment vertical="bottom" wrapText="0"/>
      <border outline="0">
        <left/>
        <right/>
        <top/>
        <bottom/>
      </border>
    </dxf>
  </rfmt>
  <rfmt sheetId="5" sqref="M95" start="0" length="0">
    <dxf>
      <alignment vertical="bottom" wrapText="0"/>
      <border outline="0">
        <left/>
        <right/>
        <top/>
        <bottom/>
      </border>
    </dxf>
  </rfmt>
  <rfmt sheetId="5" sqref="N95" start="0" length="0">
    <dxf>
      <alignment vertical="bottom" wrapText="0"/>
      <border outline="0">
        <left/>
        <right/>
        <top/>
        <bottom/>
      </border>
    </dxf>
  </rfmt>
  <rfmt sheetId="5" sqref="O95" start="0" length="0">
    <dxf>
      <alignment vertical="bottom" wrapText="0"/>
      <border outline="0">
        <left/>
        <right/>
        <top/>
        <bottom/>
      </border>
    </dxf>
  </rfmt>
  <rfmt sheetId="5" sqref="P95" start="0" length="0">
    <dxf>
      <fill>
        <patternFill patternType="none"/>
      </fill>
      <alignment horizontal="general" vertical="bottom" wrapText="0"/>
      <border outline="0">
        <left/>
        <right/>
        <top/>
      </border>
    </dxf>
  </rfmt>
  <rfmt sheetId="5" sqref="Q95" start="0" length="0">
    <dxf>
      <alignment vertical="bottom" wrapText="0"/>
      <border outline="0">
        <left/>
        <right/>
        <top/>
        <bottom/>
      </border>
    </dxf>
  </rfmt>
  <rcc rId="1015" sId="5" odxf="1" dxf="1">
    <oc r="B96">
      <f>IF(LEN(A96)=0,"",INDEX('Smelter Look-up'!$A:$A,MATCH($A96,'Smelter Look-up'!$E:$E,0)))</f>
    </oc>
    <nc r="B96"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6" sId="5" odxf="1" dxf="1">
    <oc r="C96">
      <f>IF(LEN(A96)=0,"",INDEX('Smelter Look-up'!$C:$C,MATCH($A96,'Smelter Look-up'!$E:$E,0)))</f>
    </oc>
    <nc r="C96" t="inlineStr">
      <is>
        <t>Conghua Tantalum and Niobium Smeltry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17" sId="5" odxf="1" dxf="1">
    <nc r="D96" t="inlineStr">
      <is>
        <t>Conghua Tantalum and Niobium Smeltry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8" sId="5" odxf="1" dxf="1">
    <oc r="E96">
      <f>IF(ISERROR($V96),"",OFFSET('Smelter Look-up'!$D$4,$V96-4,0)&amp;"")</f>
    </oc>
    <nc r="E9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9" sId="5" odxf="1" dxf="1">
    <oc r="F96">
      <f>IF(ISERROR($V96),"",OFFSET('Smelter Look-up'!$E$4,$V96-4,0))</f>
    </oc>
    <nc r="F96" t="inlineStr">
      <is>
        <t>CID000291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20" sId="5" odxf="1" dxf="1">
    <oc r="G96">
      <f>IF(C96=$X$4,"Enter smelter details", IF(ISERROR($V96),"",OFFSET('Smelter Look-up'!$F$4,$V96-4,0)))</f>
    </oc>
    <nc r="G9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21" sId="5" odxf="1" dxf="1">
    <oc r="H96">
      <f>IF(ISERROR($V96),"",OFFSET('Smelter Look-up'!$G$4,$V96-4,0))</f>
    </oc>
    <nc r="H9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22" sId="5" odxf="1" dxf="1">
    <oc r="I96">
      <f>IF(ISERROR($V96),"",OFFSET('Smelter Look-up'!$H$4,$V96-4,0))</f>
    </oc>
    <nc r="I96" t="inlineStr">
      <is>
        <t>Conghua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23" sId="5" odxf="1" dxf="1">
    <oc r="J96">
      <f>IF(ISERROR($V96),"",OFFSET('Smelter Look-up'!$I$4,$V96-4,0))</f>
    </oc>
    <nc r="J96"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96" start="0" length="0">
    <dxf>
      <alignment vertical="bottom" wrapText="0"/>
      <border outline="0">
        <left/>
        <right/>
        <top/>
        <bottom/>
      </border>
    </dxf>
  </rfmt>
  <rfmt sheetId="5" sqref="L96" start="0" length="0">
    <dxf>
      <alignment vertical="bottom" wrapText="0"/>
      <border outline="0">
        <left/>
        <right/>
        <top/>
        <bottom/>
      </border>
    </dxf>
  </rfmt>
  <rcc rId="1024" sId="5" odxf="1" dxf="1">
    <nc r="M9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96" start="0" length="0">
    <dxf>
      <alignment vertical="bottom" wrapText="0"/>
      <border outline="0">
        <left/>
        <right/>
        <top/>
        <bottom/>
      </border>
    </dxf>
  </rfmt>
  <rcc rId="1025" sId="5" odxf="1" dxf="1">
    <nc r="O96" t="inlineStr">
      <is>
        <t xml:space="preserve">Various countries, DRC and adjoining countries, countries known to export/smuggle out of the region,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96" start="0" length="0">
    <dxf>
      <fill>
        <patternFill patternType="none"/>
      </fill>
      <alignment horizontal="general" vertical="bottom" wrapText="0"/>
      <border outline="0">
        <left/>
        <right/>
        <top/>
      </border>
    </dxf>
  </rfmt>
  <rcc rId="1026" sId="5" odxf="1" dxf="1">
    <nc r="Q96"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027" sId="5" odxf="1" dxf="1">
    <oc r="B97">
      <f>IF(LEN(A97)=0,"",INDEX('Smelter Look-up'!$A:$A,MATCH($A97,'Smelter Look-up'!$E:$E,0)))</f>
    </oc>
    <nc r="B9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28" sId="5" odxf="1" dxf="1">
    <oc r="C97">
      <f>IF(LEN(A97)=0,"",INDEX('Smelter Look-up'!$C:$C,MATCH($A97,'Smelter Look-up'!$E:$E,0)))</f>
    </oc>
    <nc r="C97" t="inlineStr">
      <is>
        <t>Alpha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29" sId="5" odxf="1" dxf="1">
    <nc r="D97" t="inlineStr">
      <is>
        <t>Alpha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30" sId="5" odxf="1" dxf="1">
    <oc r="E97">
      <f>IF(ISERROR($V97),"",OFFSET('Smelter Look-up'!$D$4,$V97-4,0)&amp;"")</f>
    </oc>
    <nc r="E97"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31" sId="5" odxf="1" dxf="1">
    <oc r="F97">
      <f>IF(ISERROR($V97),"",OFFSET('Smelter Look-up'!$E$4,$V97-4,0))</f>
    </oc>
    <nc r="F97" t="inlineStr">
      <is>
        <t>CID000292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32" sId="5" odxf="1" dxf="1">
    <oc r="G97">
      <f>IF(C97=$X$4,"Enter smelter details", IF(ISERROR($V97),"",OFFSET('Smelter Look-up'!$F$4,$V97-4,0)))</f>
    </oc>
    <nc r="G9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33" sId="5" odxf="1" dxf="1">
    <oc r="H97">
      <f>IF(ISERROR($V97),"",OFFSET('Smelter Look-up'!$G$4,$V97-4,0))</f>
    </oc>
    <nc r="H97" t="inlineStr">
      <is>
        <t>4100 Sixth Ave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34" sId="5" odxf="1" dxf="1">
    <oc r="I97">
      <f>IF(ISERROR($V97),"",OFFSET('Smelter Look-up'!$H$4,$V97-4,0))</f>
    </oc>
    <nc r="I97" t="inlineStr">
      <is>
        <t>Altoona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35" sId="5" odxf="1" dxf="1">
    <oc r="J97">
      <f>IF(ISERROR($V97),"",OFFSET('Smelter Look-up'!$I$4,$V97-4,0))</f>
    </oc>
    <nc r="J97"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36" sId="5" odxf="1" dxf="1">
    <nc r="K97" t="inlineStr">
      <is>
        <t>Steef Nuijens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37" sId="5" odxf="1" dxf="1">
    <nc r="L97" t="inlineStr">
      <is>
        <t>snuijens@alent.com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38" sId="5" odxf="1" dxf="1">
    <nc r="M97"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39" sId="5" odxf="1" dxf="1">
    <nc r="N97"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40" sId="5" odxf="1" dxf="1">
    <nc r="O97"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97" start="0" length="0">
    <dxf>
      <fill>
        <patternFill patternType="none"/>
      </fill>
      <alignment horizontal="general" vertical="bottom" wrapText="0"/>
      <border outline="0">
        <left/>
        <right/>
        <top/>
      </border>
    </dxf>
  </rfmt>
  <rfmt sheetId="5" sqref="Q97" start="0" length="0">
    <dxf>
      <alignment vertical="bottom" wrapText="0"/>
      <border outline="0">
        <left/>
        <right/>
        <top/>
        <bottom/>
      </border>
    </dxf>
  </rfmt>
  <rcc rId="1041" sId="5" odxf="1" dxf="1">
    <oc r="B98">
      <f>IF(LEN(A98)=0,"",INDEX('Smelter Look-up'!$A:$A,MATCH($A98,'Smelter Look-up'!$E:$E,0)))</f>
    </oc>
    <nc r="B9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42" sId="5" odxf="1" dxf="1">
    <oc r="C98">
      <f>IF(LEN(A98)=0,"",INDEX('Smelter Look-up'!$C:$C,MATCH($A98,'Smelter Look-up'!$E:$E,0)))</f>
    </oc>
    <nc r="C98" t="inlineStr">
      <is>
        <t>Alpha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43" sId="5" odxf="1" dxf="1">
    <nc r="D98" t="inlineStr">
      <is>
        <t>Alpha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44" sId="5" odxf="1" dxf="1">
    <oc r="E98">
      <f>IF(ISERROR($V98),"",OFFSET('Smelter Look-up'!$D$4,$V98-4,0)&amp;"")</f>
    </oc>
    <nc r="E9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45" sId="5" odxf="1" dxf="1">
    <oc r="F98">
      <f>IF(ISERROR($V98),"",OFFSET('Smelter Look-up'!$E$4,$V98-4,0))</f>
    </oc>
    <nc r="F98" t="inlineStr">
      <is>
        <t>CID000292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46" sId="5" odxf="1" dxf="1">
    <oc r="G98">
      <f>IF(C98=$X$4,"Enter smelter details", IF(ISERROR($V98),"",OFFSET('Smelter Look-up'!$F$4,$V98-4,0)))</f>
    </oc>
    <nc r="G9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47" sId="5" odxf="1" dxf="1">
    <oc r="H98">
      <f>IF(ISERROR($V98),"",OFFSET('Smelter Look-up'!$G$4,$V98-4,0))</f>
    </oc>
    <nc r="H9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48" sId="5" odxf="1" dxf="1">
    <oc r="I98">
      <f>IF(ISERROR($V98),"",OFFSET('Smelter Look-up'!$H$4,$V98-4,0))</f>
    </oc>
    <nc r="I98" t="inlineStr">
      <is>
        <t>Altoona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49" sId="5" odxf="1" dxf="1">
    <oc r="J98">
      <f>IF(ISERROR($V98),"",OFFSET('Smelter Look-up'!$I$4,$V98-4,0))</f>
    </oc>
    <nc r="J98"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98" start="0" length="0">
    <dxf>
      <alignment vertical="bottom" wrapText="0"/>
      <border outline="0">
        <left/>
        <right/>
        <top/>
        <bottom/>
      </border>
    </dxf>
  </rfmt>
  <rfmt sheetId="5" sqref="L98" start="0" length="0">
    <dxf>
      <alignment vertical="bottom" wrapText="0"/>
      <border outline="0">
        <left/>
        <right/>
        <top/>
        <bottom/>
      </border>
    </dxf>
  </rfmt>
  <rcc rId="1050" sId="5" odxf="1" dxf="1">
    <nc r="M9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98" start="0" length="0">
    <dxf>
      <alignment vertical="bottom" wrapText="0"/>
      <border outline="0">
        <left/>
        <right/>
        <top/>
        <bottom/>
      </border>
    </dxf>
  </rfmt>
  <rcc rId="1051" sId="5" odxf="1" dxf="1">
    <nc r="O98"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98" start="0" length="0">
    <dxf>
      <fill>
        <patternFill patternType="none"/>
      </fill>
      <alignment horizontal="general" vertical="bottom" wrapText="0"/>
      <border outline="0">
        <left/>
        <right/>
        <top/>
      </border>
    </dxf>
  </rfmt>
  <rfmt sheetId="5" sqref="Q98" start="0" length="0">
    <dxf>
      <alignment vertical="bottom" wrapText="0"/>
      <border outline="0">
        <left/>
        <right/>
        <top/>
        <bottom/>
      </border>
    </dxf>
  </rfmt>
  <rcc rId="1052" sId="5" odxf="1" dxf="1">
    <oc r="B99">
      <f>IF(LEN(A99)=0,"",INDEX('Smelter Look-up'!$A:$A,MATCH($A99,'Smelter Look-up'!$E:$E,0)))</f>
    </oc>
    <nc r="B9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53" sId="5" odxf="1" dxf="1">
    <oc r="C99">
      <f>IF(LEN(A99)=0,"",INDEX('Smelter Look-up'!$C:$C,MATCH($A99,'Smelter Look-up'!$E:$E,0)))</f>
    </oc>
    <nc r="C99" t="inlineStr">
      <is>
        <t>Alpha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54" sId="5" odxf="1" dxf="1">
    <nc r="D99" t="inlineStr">
      <is>
        <t>Alpha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55" sId="5" odxf="1" dxf="1">
    <oc r="E99">
      <f>IF(ISERROR($V99),"",OFFSET('Smelter Look-up'!$D$4,$V99-4,0)&amp;"")</f>
    </oc>
    <nc r="E9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56" sId="5" odxf="1" dxf="1">
    <oc r="F99">
      <f>IF(ISERROR($V99),"",OFFSET('Smelter Look-up'!$E$4,$V99-4,0))</f>
    </oc>
    <nc r="F99" t="inlineStr">
      <is>
        <t>CID000292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57" sId="5" odxf="1" dxf="1">
    <oc r="G99">
      <f>IF(C99=$X$4,"Enter smelter details", IF(ISERROR($V99),"",OFFSET('Smelter Look-up'!$F$4,$V99-4,0)))</f>
    </oc>
    <nc r="G9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58" sId="5" odxf="1" dxf="1">
    <oc r="H99">
      <f>IF(ISERROR($V99),"",OFFSET('Smelter Look-up'!$G$4,$V99-4,0))</f>
    </oc>
    <nc r="H9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59" sId="5" odxf="1" dxf="1">
    <oc r="I99">
      <f>IF(ISERROR($V99),"",OFFSET('Smelter Look-up'!$H$4,$V99-4,0))</f>
    </oc>
    <nc r="I99" t="inlineStr">
      <is>
        <t>Altoona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60" sId="5" odxf="1" dxf="1">
    <oc r="J99">
      <f>IF(ISERROR($V99),"",OFFSET('Smelter Look-up'!$I$4,$V99-4,0))</f>
    </oc>
    <nc r="J99"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99" start="0" length="0">
    <dxf>
      <alignment vertical="bottom" wrapText="0"/>
      <border outline="0">
        <left/>
        <right/>
        <top/>
        <bottom/>
      </border>
    </dxf>
  </rfmt>
  <rfmt sheetId="5" sqref="L99" start="0" length="0">
    <dxf>
      <alignment vertical="bottom" wrapText="0"/>
      <border outline="0">
        <left/>
        <right/>
        <top/>
        <bottom/>
      </border>
    </dxf>
  </rfmt>
  <rfmt sheetId="5" sqref="M99" start="0" length="0">
    <dxf>
      <alignment vertical="bottom" wrapText="0"/>
      <border outline="0">
        <left/>
        <right/>
        <top/>
        <bottom/>
      </border>
    </dxf>
  </rfmt>
  <rcc rId="1061" sId="5" odxf="1" dxf="1">
    <nc r="N99"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62" sId="5" odxf="1" dxf="1">
    <nc r="O99"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63" sId="5" odxf="1" dxf="1">
    <nc r="P9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064" sId="5" odxf="1" dxf="1">
    <nc r="Q99"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065" sId="5" odxf="1" dxf="1">
    <oc r="B100">
      <f>IF(LEN(A100)=0,"",INDEX('Smelter Look-up'!$A:$A,MATCH($A100,'Smelter Look-up'!$E:$E,0)))</f>
    </oc>
    <nc r="B10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66" sId="5" odxf="1" dxf="1">
    <oc r="C100">
      <f>IF(LEN(A100)=0,"",INDEX('Smelter Look-up'!$C:$C,MATCH($A100,'Smelter Look-up'!$E:$E,0)))</f>
    </oc>
    <nc r="C100" t="inlineStr">
      <is>
        <t>Alpha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67" sId="5" odxf="1" dxf="1">
    <nc r="D100" t="inlineStr">
      <is>
        <t>Alpha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68" sId="5" odxf="1" dxf="1">
    <oc r="E100">
      <f>IF(ISERROR($V100),"",OFFSET('Smelter Look-up'!$D$4,$V100-4,0)&amp;"")</f>
    </oc>
    <nc r="E10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69" sId="5" odxf="1" dxf="1">
    <oc r="F100">
      <f>IF(ISERROR($V100),"",OFFSET('Smelter Look-up'!$E$4,$V100-4,0))</f>
    </oc>
    <nc r="F100" t="inlineStr">
      <is>
        <t>CID000292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70" sId="5" odxf="1" dxf="1">
    <oc r="G100">
      <f>IF(C100=$X$4,"Enter smelter details", IF(ISERROR($V100),"",OFFSET('Smelter Look-up'!$F$4,$V100-4,0)))</f>
    </oc>
    <nc r="G10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71" sId="5" odxf="1" dxf="1">
    <oc r="H100">
      <f>IF(ISERROR($V100),"",OFFSET('Smelter Look-up'!$G$4,$V100-4,0))</f>
    </oc>
    <nc r="H100" t="inlineStr">
      <is>
        <t>109 Corporate Boulevard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72" sId="5" odxf="1" dxf="1">
    <oc r="I100">
      <f>IF(ISERROR($V100),"",OFFSET('Smelter Look-up'!$H$4,$V100-4,0))</f>
    </oc>
    <nc r="I100" t="inlineStr">
      <is>
        <t>Altoona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73" sId="5" odxf="1" dxf="1">
    <oc r="J100">
      <f>IF(ISERROR($V100),"",OFFSET('Smelter Look-up'!$I$4,$V100-4,0))</f>
    </oc>
    <nc r="J100"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74" sId="5" odxf="1" dxf="1">
    <nc r="K100" t="inlineStr">
      <is>
        <t>Richard J. Ertmann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75" sId="5" odxf="1" dxf="1">
    <nc r="L100" t="inlineStr">
      <is>
        <t>alpha.alent.com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100" start="0" length="0">
    <dxf>
      <alignment vertical="bottom" wrapText="0"/>
      <border outline="0">
        <left/>
        <right/>
        <top/>
        <bottom/>
      </border>
    </dxf>
  </rfmt>
  <rcc rId="1076" sId="5" odxf="1" dxf="1">
    <nc r="N100" t="inlineStr">
      <is>
        <t>See Alpha's declaration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77" sId="5" odxf="1" dxf="1">
    <nc r="O100" t="inlineStr">
      <is>
        <t>See Alpha's declaration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78" sId="5" odxf="1" dxf="1">
    <nc r="P10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00" start="0" length="0">
    <dxf>
      <alignment vertical="bottom" wrapText="0"/>
      <border outline="0">
        <left/>
        <right/>
        <top/>
        <bottom/>
      </border>
    </dxf>
  </rfmt>
  <rcc rId="1079" sId="5" odxf="1" dxf="1">
    <oc r="B101">
      <f>IF(LEN(A101)=0,"",INDEX('Smelter Look-up'!$A:$A,MATCH($A101,'Smelter Look-up'!$E:$E,0)))</f>
    </oc>
    <nc r="B10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80" sId="5" odxf="1" dxf="1">
    <oc r="C101">
      <f>IF(LEN(A101)=0,"",INDEX('Smelter Look-up'!$C:$C,MATCH($A101,'Smelter Look-up'!$E:$E,0)))</f>
    </oc>
    <nc r="C101" t="inlineStr">
      <is>
        <t>Alpha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81" sId="5" odxf="1" dxf="1">
    <nc r="D101" t="inlineStr">
      <is>
        <t>Alpha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82" sId="5" odxf="1" dxf="1">
    <oc r="E101">
      <f>IF(ISERROR($V101),"",OFFSET('Smelter Look-up'!$D$4,$V101-4,0)&amp;"")</f>
    </oc>
    <nc r="E101"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83" sId="5" odxf="1" dxf="1">
    <oc r="F101">
      <f>IF(ISERROR($V101),"",OFFSET('Smelter Look-up'!$E$4,$V101-4,0))</f>
    </oc>
    <nc r="F101" t="inlineStr">
      <is>
        <t>CID000292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84" sId="5" odxf="1" dxf="1">
    <oc r="G101">
      <f>IF(C101=$X$4,"Enter smelter details", IF(ISERROR($V101),"",OFFSET('Smelter Look-up'!$F$4,$V101-4,0)))</f>
    </oc>
    <nc r="G10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85" sId="5" odxf="1" dxf="1">
    <oc r="H101">
      <f>IF(ISERROR($V101),"",OFFSET('Smelter Look-up'!$G$4,$V101-4,0))</f>
    </oc>
    <nc r="H101" t="inlineStr">
      <is>
        <t>4100 Sixth Ave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86" sId="5" odxf="1" dxf="1">
    <oc r="I101">
      <f>IF(ISERROR($V101),"",OFFSET('Smelter Look-up'!$H$4,$V101-4,0))</f>
    </oc>
    <nc r="I101" t="inlineStr">
      <is>
        <t>Altoona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87" sId="5" odxf="1" dxf="1">
    <oc r="J101">
      <f>IF(ISERROR($V101),"",OFFSET('Smelter Look-up'!$I$4,$V101-4,0))</f>
    </oc>
    <nc r="J101"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88" sId="5" odxf="1" dxf="1">
    <nc r="K101" t="inlineStr">
      <is>
        <t>Steef Nuijens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89" sId="5" odxf="1" dxf="1">
    <nc r="L101" t="inlineStr">
      <is>
        <t>snuijens@alent.com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90" sId="5" odxf="1" dxf="1">
    <nc r="M101"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91" sId="5" odxf="1" dxf="1">
    <nc r="N101"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92" sId="5" odxf="1" dxf="1">
    <nc r="O101"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01" start="0" length="0">
    <dxf>
      <fill>
        <patternFill patternType="none"/>
      </fill>
      <alignment horizontal="general" vertical="bottom" wrapText="0"/>
      <border outline="0">
        <left/>
        <right/>
        <top/>
      </border>
    </dxf>
  </rfmt>
  <rfmt sheetId="5" sqref="Q101" start="0" length="0">
    <dxf>
      <alignment vertical="bottom" wrapText="0"/>
      <border outline="0">
        <left/>
        <right/>
        <top/>
        <bottom/>
      </border>
    </dxf>
  </rfmt>
  <rcc rId="1093" sId="5" odxf="1" dxf="1">
    <oc r="B102">
      <f>IF(LEN(A102)=0,"",INDEX('Smelter Look-up'!$A:$A,MATCH($A102,'Smelter Look-up'!$E:$E,0)))</f>
    </oc>
    <nc r="B10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94" sId="5" odxf="1" dxf="1">
    <oc r="C102">
      <f>IF(LEN(A102)=0,"",INDEX('Smelter Look-up'!$C:$C,MATCH($A102,'Smelter Look-up'!$E:$E,0)))</f>
    </oc>
    <nc r="C102" t="inlineStr">
      <is>
        <t>Alpha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95" sId="5" odxf="1" dxf="1">
    <nc r="D102" t="inlineStr">
      <is>
        <t>Alpha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96" sId="5" odxf="1" dxf="1">
    <oc r="E102">
      <f>IF(ISERROR($V102),"",OFFSET('Smelter Look-up'!$D$4,$V102-4,0)&amp;"")</f>
    </oc>
    <nc r="E10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97" sId="5" odxf="1" dxf="1">
    <oc r="F102">
      <f>IF(ISERROR($V102),"",OFFSET('Smelter Look-up'!$E$4,$V102-4,0))</f>
    </oc>
    <nc r="F102" t="inlineStr">
      <is>
        <t>CID000292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98" sId="5" odxf="1" dxf="1">
    <oc r="G102">
      <f>IF(C102=$X$4,"Enter smelter details", IF(ISERROR($V102),"",OFFSET('Smelter Look-up'!$F$4,$V102-4,0)))</f>
    </oc>
    <nc r="G10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99" sId="5" odxf="1" dxf="1">
    <oc r="H102">
      <f>IF(ISERROR($V102),"",OFFSET('Smelter Look-up'!$G$4,$V102-4,0))</f>
    </oc>
    <nc r="H10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00" sId="5" odxf="1" dxf="1">
    <oc r="I102">
      <f>IF(ISERROR($V102),"",OFFSET('Smelter Look-up'!$H$4,$V102-4,0))</f>
    </oc>
    <nc r="I102" t="inlineStr">
      <is>
        <t>Altoona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01" sId="5" odxf="1" dxf="1">
    <oc r="J102">
      <f>IF(ISERROR($V102),"",OFFSET('Smelter Look-up'!$I$4,$V102-4,0))</f>
    </oc>
    <nc r="J102"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02" start="0" length="0">
    <dxf>
      <alignment vertical="bottom" wrapText="0"/>
      <border outline="0">
        <left/>
        <right/>
        <top/>
        <bottom/>
      </border>
    </dxf>
  </rfmt>
  <rfmt sheetId="5" sqref="L102" start="0" length="0">
    <dxf>
      <alignment vertical="bottom" wrapText="0"/>
      <border outline="0">
        <left/>
        <right/>
        <top/>
        <bottom/>
      </border>
    </dxf>
  </rfmt>
  <rfmt sheetId="5" sqref="M102" start="0" length="0">
    <dxf>
      <alignment vertical="bottom" wrapText="0"/>
      <border outline="0">
        <left/>
        <right/>
        <top/>
        <bottom/>
      </border>
    </dxf>
  </rfmt>
  <rfmt sheetId="5" sqref="N102" start="0" length="0">
    <dxf>
      <alignment vertical="bottom" wrapText="0"/>
      <border outline="0">
        <left/>
        <right/>
        <top/>
        <bottom/>
      </border>
    </dxf>
  </rfmt>
  <rfmt sheetId="5" sqref="O102" start="0" length="0">
    <dxf>
      <alignment vertical="bottom" wrapText="0"/>
      <border outline="0">
        <left/>
        <right/>
        <top/>
        <bottom/>
      </border>
    </dxf>
  </rfmt>
  <rfmt sheetId="5" sqref="P102" start="0" length="0">
    <dxf>
      <fill>
        <patternFill patternType="none"/>
      </fill>
      <alignment horizontal="general" vertical="bottom" wrapText="0"/>
      <border outline="0">
        <left/>
        <right/>
        <top/>
      </border>
    </dxf>
  </rfmt>
  <rfmt sheetId="5" sqref="Q102" start="0" length="0">
    <dxf>
      <alignment vertical="bottom" wrapText="0"/>
      <border outline="0">
        <left/>
        <right/>
        <top/>
        <bottom/>
      </border>
    </dxf>
  </rfmt>
  <rcc rId="1102" sId="5" odxf="1" dxf="1">
    <oc r="B103">
      <f>IF(LEN(A103)=0,"",INDEX('Smelter Look-up'!$A:$A,MATCH($A103,'Smelter Look-up'!$E:$E,0)))</f>
    </oc>
    <nc r="B10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03" sId="5" odxf="1" dxf="1">
    <oc r="C103">
      <f>IF(LEN(A103)=0,"",INDEX('Smelter Look-up'!$C:$C,MATCH($A103,'Smelter Look-up'!$E:$E,0)))</f>
    </oc>
    <nc r="C103" t="inlineStr">
      <is>
        <t>Alpha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104" sId="5" odxf="1" dxf="1">
    <nc r="D103" t="inlineStr">
      <is>
        <t>Alpha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05" sId="5" odxf="1" dxf="1">
    <oc r="E103">
      <f>IF(ISERROR($V103),"",OFFSET('Smelter Look-up'!$D$4,$V103-4,0)&amp;"")</f>
    </oc>
    <nc r="E10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06" sId="5" odxf="1" dxf="1">
    <oc r="F103">
      <f>IF(ISERROR($V103),"",OFFSET('Smelter Look-up'!$E$4,$V103-4,0))</f>
    </oc>
    <nc r="F103" t="inlineStr">
      <is>
        <t>CID000292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07" sId="5" odxf="1" dxf="1">
    <oc r="G103">
      <f>IF(C103=$X$4,"Enter smelter details", IF(ISERROR($V103),"",OFFSET('Smelter Look-up'!$F$4,$V103-4,0)))</f>
    </oc>
    <nc r="G10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08" sId="5" odxf="1" dxf="1">
    <oc r="H103">
      <f>IF(ISERROR($V103),"",OFFSET('Smelter Look-up'!$G$4,$V103-4,0))</f>
    </oc>
    <nc r="H103" t="inlineStr">
      <is>
        <t>4100 6th Avenue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09" sId="5" odxf="1" dxf="1">
    <oc r="I103">
      <f>IF(ISERROR($V103),"",OFFSET('Smelter Look-up'!$H$4,$V103-4,0))</f>
    </oc>
    <nc r="I103" t="inlineStr">
      <is>
        <t>Altoona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10" sId="5" odxf="1" dxf="1">
    <oc r="J103">
      <f>IF(ISERROR($V103),"",OFFSET('Smelter Look-up'!$I$4,$V103-4,0))</f>
    </oc>
    <nc r="J103"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11" sId="5" odxf="1" dxf="1">
    <nc r="K103" t="inlineStr">
      <is>
        <t>gruehl@cooksonelectronics.com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12" sId="5" odxf="1" dxf="1">
    <nc r="L103" t="inlineStr">
      <is>
        <t>gruehl@cooksonelectronics.com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13" sId="5" odxf="1" dxf="1">
    <nc r="M10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14" sId="5" odxf="1" dxf="1">
    <nc r="N103"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15" sId="5" odxf="1" dxf="1">
    <nc r="O103"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16" sId="5" odxf="1" dxf="1">
    <nc r="P10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03" start="0" length="0">
    <dxf>
      <alignment vertical="bottom" wrapText="0"/>
      <border outline="0">
        <left/>
        <right/>
        <top/>
        <bottom/>
      </border>
    </dxf>
  </rfmt>
  <rcc rId="1117" sId="5" odxf="1" dxf="1">
    <oc r="B104">
      <f>IF(LEN(A104)=0,"",INDEX('Smelter Look-up'!$A:$A,MATCH($A104,'Smelter Look-up'!$E:$E,0)))</f>
    </oc>
    <nc r="B10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18" sId="5" odxf="1" dxf="1">
    <oc r="C104">
      <f>IF(LEN(A104)=0,"",INDEX('Smelter Look-up'!$C:$C,MATCH($A104,'Smelter Look-up'!$E:$E,0)))</f>
    </oc>
    <nc r="C104" t="inlineStr">
      <is>
        <t>Alpha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119" sId="5" odxf="1" dxf="1">
    <nc r="D104" t="inlineStr">
      <is>
        <t>Alpha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20" sId="5" odxf="1" dxf="1">
    <oc r="E104">
      <f>IF(ISERROR($V104),"",OFFSET('Smelter Look-up'!$D$4,$V104-4,0)&amp;"")</f>
    </oc>
    <nc r="E10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21" sId="5" odxf="1" dxf="1">
    <oc r="F104">
      <f>IF(ISERROR($V104),"",OFFSET('Smelter Look-up'!$E$4,$V104-4,0))</f>
    </oc>
    <nc r="F104" t="inlineStr">
      <is>
        <t>CID000292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22" sId="5" odxf="1" dxf="1">
    <oc r="G104">
      <f>IF(C104=$X$4,"Enter smelter details", IF(ISERROR($V104),"",OFFSET('Smelter Look-up'!$F$4,$V104-4,0)))</f>
    </oc>
    <nc r="G10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23" sId="5" odxf="1" dxf="1">
    <oc r="H104">
      <f>IF(ISERROR($V104),"",OFFSET('Smelter Look-up'!$G$4,$V104-4,0))</f>
    </oc>
    <nc r="H10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24" sId="5" odxf="1" dxf="1">
    <oc r="I104">
      <f>IF(ISERROR($V104),"",OFFSET('Smelter Look-up'!$H$4,$V104-4,0))</f>
    </oc>
    <nc r="I104" t="inlineStr">
      <is>
        <t>Altoona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25" sId="5" odxf="1" dxf="1">
    <oc r="J104">
      <f>IF(ISERROR($V104),"",OFFSET('Smelter Look-up'!$I$4,$V104-4,0))</f>
    </oc>
    <nc r="J104"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04" start="0" length="0">
    <dxf>
      <alignment vertical="bottom" wrapText="0"/>
      <border outline="0">
        <left/>
        <right/>
        <top/>
        <bottom/>
      </border>
    </dxf>
  </rfmt>
  <rfmt sheetId="5" sqref="L104" start="0" length="0">
    <dxf>
      <alignment vertical="bottom" wrapText="0"/>
      <border outline="0">
        <left/>
        <right/>
        <top/>
        <bottom/>
      </border>
    </dxf>
  </rfmt>
  <rfmt sheetId="5" sqref="M104" start="0" length="0">
    <dxf>
      <alignment vertical="bottom" wrapText="0"/>
      <border outline="0">
        <left/>
        <right/>
        <top/>
        <bottom/>
      </border>
    </dxf>
  </rfmt>
  <rfmt sheetId="5" sqref="N104" start="0" length="0">
    <dxf>
      <alignment vertical="bottom" wrapText="0"/>
      <border outline="0">
        <left/>
        <right/>
        <top/>
        <bottom/>
      </border>
    </dxf>
  </rfmt>
  <rfmt sheetId="5" sqref="O104" start="0" length="0">
    <dxf>
      <alignment vertical="bottom" wrapText="0"/>
      <border outline="0">
        <left/>
        <right/>
        <top/>
        <bottom/>
      </border>
    </dxf>
  </rfmt>
  <rfmt sheetId="5" sqref="P104" start="0" length="0">
    <dxf>
      <fill>
        <patternFill patternType="none"/>
      </fill>
      <alignment horizontal="general" vertical="bottom" wrapText="0"/>
      <border outline="0">
        <left/>
        <right/>
        <top/>
      </border>
    </dxf>
  </rfmt>
  <rfmt sheetId="5" sqref="Q104" start="0" length="0">
    <dxf>
      <alignment vertical="bottom" wrapText="0"/>
      <border outline="0">
        <left/>
        <right/>
        <top/>
        <bottom/>
      </border>
    </dxf>
  </rfmt>
  <rcc rId="1126" sId="5" odxf="1" dxf="1">
    <oc r="B105">
      <f>IF(LEN(A105)=0,"",INDEX('Smelter Look-up'!$A:$A,MATCH($A105,'Smelter Look-up'!$E:$E,0)))</f>
    </oc>
    <nc r="B10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27" sId="5" odxf="1" dxf="1">
    <oc r="C105">
      <f>IF(LEN(A105)=0,"",INDEX('Smelter Look-up'!$C:$C,MATCH($A105,'Smelter Look-up'!$E:$E,0)))</f>
    </oc>
    <nc r="C105" t="inlineStr">
      <is>
        <t>Cooper Santa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128" sId="5" odxf="1" dxf="1">
    <nc r="D105" t="inlineStr">
      <is>
        <t>Cooper Santa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29" sId="5" odxf="1" dxf="1">
    <oc r="E105">
      <f>IF(ISERROR($V105),"",OFFSET('Smelter Look-up'!$D$4,$V105-4,0)&amp;"")</f>
    </oc>
    <nc r="E105"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30" sId="5" odxf="1" dxf="1">
    <oc r="F105">
      <f>IF(ISERROR($V105),"",OFFSET('Smelter Look-up'!$E$4,$V105-4,0))</f>
    </oc>
    <nc r="F105" t="inlineStr">
      <is>
        <t>CID000295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31" sId="5" odxf="1" dxf="1">
    <oc r="G105">
      <f>IF(C105=$X$4,"Enter smelter details", IF(ISERROR($V105),"",OFFSET('Smelter Look-up'!$F$4,$V105-4,0)))</f>
    </oc>
    <nc r="G10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32" sId="5" odxf="1" dxf="1">
    <oc r="H105">
      <f>IF(ISERROR($V105),"",OFFSET('Smelter Look-up'!$G$4,$V105-4,0))</f>
    </oc>
    <nc r="H10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33" sId="5" odxf="1" dxf="1">
    <oc r="I105">
      <f>IF(ISERROR($V105),"",OFFSET('Smelter Look-up'!$H$4,$V105-4,0))</f>
    </oc>
    <nc r="I105"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34" sId="5" odxf="1" dxf="1">
    <oc r="J105">
      <f>IF(ISERROR($V105),"",OFFSET('Smelter Look-up'!$I$4,$V105-4,0))</f>
    </oc>
    <nc r="J105"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05" start="0" length="0">
    <dxf>
      <alignment vertical="bottom" wrapText="0"/>
      <border outline="0">
        <left/>
        <right/>
        <top/>
        <bottom/>
      </border>
    </dxf>
  </rfmt>
  <rfmt sheetId="5" sqref="L105" start="0" length="0">
    <dxf>
      <alignment vertical="bottom" wrapText="0"/>
      <border outline="0">
        <left/>
        <right/>
        <top/>
        <bottom/>
      </border>
    </dxf>
  </rfmt>
  <rcc rId="1135" sId="5" odxf="1" dxf="1">
    <nc r="M105"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05" start="0" length="0">
    <dxf>
      <alignment vertical="bottom" wrapText="0"/>
      <border outline="0">
        <left/>
        <right/>
        <top/>
        <bottom/>
      </border>
    </dxf>
  </rfmt>
  <rfmt sheetId="5" sqref="O105" start="0" length="0">
    <dxf>
      <alignment vertical="bottom" wrapText="0"/>
      <border outline="0">
        <left/>
        <right/>
        <top/>
        <bottom/>
      </border>
    </dxf>
  </rfmt>
  <rfmt sheetId="5" sqref="P105" start="0" length="0">
    <dxf>
      <fill>
        <patternFill patternType="none"/>
      </fill>
      <alignment horizontal="general" vertical="bottom" wrapText="0"/>
      <border outline="0">
        <left/>
        <right/>
        <top/>
      </border>
    </dxf>
  </rfmt>
  <rfmt sheetId="5" sqref="Q105" start="0" length="0">
    <dxf>
      <alignment vertical="bottom" wrapText="0"/>
      <border outline="0">
        <left/>
        <right/>
        <top/>
        <bottom/>
      </border>
    </dxf>
  </rfmt>
  <rcc rId="1136" sId="5" odxf="1" dxf="1">
    <oc r="B106">
      <f>IF(LEN(A106)=0,"",INDEX('Smelter Look-up'!$A:$A,MATCH($A106,'Smelter Look-up'!$E:$E,0)))</f>
    </oc>
    <nc r="B10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37" sId="5" odxf="1" dxf="1">
    <oc r="C106">
      <f>IF(LEN(A106)=0,"",INDEX('Smelter Look-up'!$C:$C,MATCH($A106,'Smelter Look-up'!$E:$E,0)))</f>
    </oc>
    <nc r="C106" t="inlineStr">
      <is>
        <t>Cooper Santa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138" sId="5" odxf="1" dxf="1">
    <nc r="D106" t="inlineStr">
      <is>
        <t>Cooperativa Metalurgica de Rondônia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39" sId="5" odxf="1" dxf="1">
    <oc r="E106">
      <f>IF(ISERROR($V106),"",OFFSET('Smelter Look-up'!$D$4,$V106-4,0)&amp;"")</f>
    </oc>
    <nc r="E106"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40" sId="5" odxf="1" dxf="1">
    <oc r="F106">
      <f>IF(ISERROR($V106),"",OFFSET('Smelter Look-up'!$E$4,$V106-4,0))</f>
    </oc>
    <nc r="F106" t="inlineStr">
      <is>
        <t>CID000295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41" sId="5" odxf="1" dxf="1">
    <oc r="G106">
      <f>IF(C106=$X$4,"Enter smelter details", IF(ISERROR($V106),"",OFFSET('Smelter Look-up'!$F$4,$V106-4,0)))</f>
    </oc>
    <nc r="G10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42" sId="5" odxf="1" dxf="1">
    <oc r="H106">
      <f>IF(ISERROR($V106),"",OFFSET('Smelter Look-up'!$G$4,$V106-4,0))</f>
    </oc>
    <nc r="H10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43" sId="5" odxf="1" dxf="1">
    <oc r="I106">
      <f>IF(ISERROR($V106),"",OFFSET('Smelter Look-up'!$H$4,$V106-4,0))</f>
    </oc>
    <nc r="I106"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44" sId="5" odxf="1" dxf="1">
    <oc r="J106">
      <f>IF(ISERROR($V106),"",OFFSET('Smelter Look-up'!$I$4,$V106-4,0))</f>
    </oc>
    <nc r="J106"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06" start="0" length="0">
    <dxf>
      <alignment vertical="bottom" wrapText="0"/>
      <border outline="0">
        <left/>
        <right/>
        <top/>
        <bottom/>
      </border>
    </dxf>
  </rfmt>
  <rfmt sheetId="5" sqref="L106" start="0" length="0">
    <dxf>
      <alignment vertical="bottom" wrapText="0"/>
      <border outline="0">
        <left/>
        <right/>
        <top/>
        <bottom/>
      </border>
    </dxf>
  </rfmt>
  <rfmt sheetId="5" sqref="M106" start="0" length="0">
    <dxf>
      <alignment vertical="bottom" wrapText="0"/>
      <border outline="0">
        <left/>
        <right/>
        <top/>
        <bottom/>
      </border>
    </dxf>
  </rfmt>
  <rfmt sheetId="5" sqref="N106" start="0" length="0">
    <dxf>
      <alignment vertical="bottom" wrapText="0"/>
      <border outline="0">
        <left/>
        <right/>
        <top/>
        <bottom/>
      </border>
    </dxf>
  </rfmt>
  <rfmt sheetId="5" sqref="O106" start="0" length="0">
    <dxf>
      <alignment vertical="bottom" wrapText="0"/>
      <border outline="0">
        <left/>
        <right/>
        <top/>
        <bottom/>
      </border>
    </dxf>
  </rfmt>
  <rfmt sheetId="5" sqref="P106" start="0" length="0">
    <dxf>
      <fill>
        <patternFill patternType="none"/>
      </fill>
      <alignment horizontal="general" vertical="bottom" wrapText="0"/>
      <border outline="0">
        <left/>
        <right/>
        <top/>
      </border>
    </dxf>
  </rfmt>
  <rfmt sheetId="5" sqref="Q106" start="0" length="0">
    <dxf>
      <alignment vertical="bottom" wrapText="0"/>
      <border outline="0">
        <left/>
        <right/>
        <top/>
        <bottom/>
      </border>
    </dxf>
  </rfmt>
  <rcc rId="1145" sId="5" odxf="1" dxf="1">
    <oc r="B107">
      <f>IF(LEN(A107)=0,"",INDEX('Smelter Look-up'!$A:$A,MATCH($A107,'Smelter Look-up'!$E:$E,0)))</f>
    </oc>
    <nc r="B10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46" sId="5" odxf="1" dxf="1">
    <oc r="C107">
      <f>IF(LEN(A107)=0,"",INDEX('Smelter Look-up'!$C:$C,MATCH($A107,'Smelter Look-up'!$E:$E,0)))</f>
    </oc>
    <nc r="C107" t="inlineStr">
      <is>
        <t>Cooperativa Metalurgica de Rondônia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147" sId="5" odxf="1" dxf="1">
    <nc r="D107" t="inlineStr">
      <is>
        <t>Cooperativa Metalurgica de Rondônia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48" sId="5" odxf="1" dxf="1">
    <oc r="E107">
      <f>IF(ISERROR($V107),"",OFFSET('Smelter Look-up'!$D$4,$V107-4,0)&amp;"")</f>
    </oc>
    <nc r="E107"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49" sId="5" odxf="1" dxf="1">
    <oc r="F107">
      <f>IF(ISERROR($V107),"",OFFSET('Smelter Look-up'!$E$4,$V107-4,0))</f>
    </oc>
    <nc r="F107" t="inlineStr">
      <is>
        <t>CID000295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50" sId="5" odxf="1" dxf="1">
    <oc r="G107">
      <f>IF(C107=$X$4,"Enter smelter details", IF(ISERROR($V107),"",OFFSET('Smelter Look-up'!$F$4,$V107-4,0)))</f>
    </oc>
    <nc r="G10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51" sId="5" odxf="1" dxf="1">
    <oc r="H107">
      <f>IF(ISERROR($V107),"",OFFSET('Smelter Look-up'!$G$4,$V107-4,0))</f>
    </oc>
    <nc r="H10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52" sId="5" odxf="1" dxf="1">
    <oc r="I107">
      <f>IF(ISERROR($V107),"",OFFSET('Smelter Look-up'!$H$4,$V107-4,0))</f>
    </oc>
    <nc r="I107"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53" sId="5" odxf="1" dxf="1">
    <oc r="J107">
      <f>IF(ISERROR($V107),"",OFFSET('Smelter Look-up'!$I$4,$V107-4,0))</f>
    </oc>
    <nc r="J107"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07" start="0" length="0">
    <dxf>
      <alignment vertical="bottom" wrapText="0"/>
      <border outline="0">
        <left/>
        <right/>
        <top/>
        <bottom/>
      </border>
    </dxf>
  </rfmt>
  <rfmt sheetId="5" sqref="L107" start="0" length="0">
    <dxf>
      <alignment vertical="bottom" wrapText="0"/>
      <border outline="0">
        <left/>
        <right/>
        <top/>
        <bottom/>
      </border>
    </dxf>
  </rfmt>
  <rcc rId="1154" sId="5" odxf="1" dxf="1">
    <nc r="M10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07" start="0" length="0">
    <dxf>
      <alignment vertical="bottom" wrapText="0"/>
      <border outline="0">
        <left/>
        <right/>
        <top/>
        <bottom/>
      </border>
    </dxf>
  </rfmt>
  <rcc rId="1155" sId="5" odxf="1" dxf="1">
    <nc r="O107"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07" start="0" length="0">
    <dxf>
      <fill>
        <patternFill patternType="none"/>
      </fill>
      <alignment horizontal="general" vertical="bottom" wrapText="0"/>
      <border outline="0">
        <left/>
        <right/>
        <top/>
      </border>
    </dxf>
  </rfmt>
  <rfmt sheetId="5" sqref="Q107" start="0" length="0">
    <dxf>
      <alignment vertical="bottom" wrapText="0"/>
      <border outline="0">
        <left/>
        <right/>
        <top/>
        <bottom/>
      </border>
    </dxf>
  </rfmt>
  <rcc rId="1156" sId="5" odxf="1" dxf="1">
    <oc r="B108">
      <f>IF(LEN(A108)=0,"",INDEX('Smelter Look-up'!$A:$A,MATCH($A108,'Smelter Look-up'!$E:$E,0)))</f>
    </oc>
    <nc r="B10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57" sId="5" odxf="1" dxf="1">
    <oc r="C108">
      <f>IF(LEN(A108)=0,"",INDEX('Smelter Look-up'!$C:$C,MATCH($A108,'Smelter Look-up'!$E:$E,0)))</f>
    </oc>
    <nc r="C108" t="inlineStr">
      <is>
        <t>Cooperativa Metalurgica de Rondônia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158" sId="5" odxf="1" dxf="1">
    <nc r="D108" t="inlineStr">
      <is>
        <t>Cooperativa Metalurgica de Rondônia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59" sId="5" odxf="1" dxf="1">
    <oc r="E108">
      <f>IF(ISERROR($V108),"",OFFSET('Smelter Look-up'!$D$4,$V108-4,0)&amp;"")</f>
    </oc>
    <nc r="E108"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60" sId="5" odxf="1" dxf="1">
    <oc r="F108">
      <f>IF(ISERROR($V108),"",OFFSET('Smelter Look-up'!$E$4,$V108-4,0))</f>
    </oc>
    <nc r="F108" t="inlineStr">
      <is>
        <t>CID000295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61" sId="5" odxf="1" dxf="1">
    <oc r="G108">
      <f>IF(C108=$X$4,"Enter smelter details", IF(ISERROR($V108),"",OFFSET('Smelter Look-up'!$F$4,$V108-4,0)))</f>
    </oc>
    <nc r="G10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62" sId="5" odxf="1" dxf="1">
    <oc r="H108">
      <f>IF(ISERROR($V108),"",OFFSET('Smelter Look-up'!$G$4,$V108-4,0))</f>
    </oc>
    <nc r="H10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63" sId="5" odxf="1" dxf="1">
    <oc r="I108">
      <f>IF(ISERROR($V108),"",OFFSET('Smelter Look-up'!$H$4,$V108-4,0))</f>
    </oc>
    <nc r="I108"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64" sId="5" odxf="1" dxf="1">
    <oc r="J108">
      <f>IF(ISERROR($V108),"",OFFSET('Smelter Look-up'!$I$4,$V108-4,0))</f>
    </oc>
    <nc r="J108"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08" start="0" length="0">
    <dxf>
      <alignment vertical="bottom" wrapText="0"/>
      <border outline="0">
        <left/>
        <right/>
        <top/>
        <bottom/>
      </border>
    </dxf>
  </rfmt>
  <rfmt sheetId="5" sqref="L108" start="0" length="0">
    <dxf>
      <alignment vertical="bottom" wrapText="0"/>
      <border outline="0">
        <left/>
        <right/>
        <top/>
        <bottom/>
      </border>
    </dxf>
  </rfmt>
  <rfmt sheetId="5" sqref="M108" start="0" length="0">
    <dxf>
      <alignment vertical="bottom" wrapText="0"/>
      <border outline="0">
        <left/>
        <right/>
        <top/>
        <bottom/>
      </border>
    </dxf>
  </rfmt>
  <rfmt sheetId="5" sqref="N108" start="0" length="0">
    <dxf>
      <alignment vertical="bottom" wrapText="0"/>
      <border outline="0">
        <left/>
        <right/>
        <top/>
        <bottom/>
      </border>
    </dxf>
  </rfmt>
  <rfmt sheetId="5" sqref="O108" start="0" length="0">
    <dxf>
      <alignment vertical="bottom" wrapText="0"/>
      <border outline="0">
        <left/>
        <right/>
        <top/>
        <bottom/>
      </border>
    </dxf>
  </rfmt>
  <rcc rId="1165" sId="5" odxf="1" dxf="1">
    <nc r="P10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166" sId="5" odxf="1" dxf="1">
    <nc r="Q10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167" sId="5" odxf="1" dxf="1">
    <oc r="B109">
      <f>IF(LEN(A109)=0,"",INDEX('Smelter Look-up'!$A:$A,MATCH($A109,'Smelter Look-up'!$E:$E,0)))</f>
    </oc>
    <nc r="B10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68" sId="5" odxf="1" dxf="1">
    <oc r="C109">
      <f>IF(LEN(A109)=0,"",INDEX('Smelter Look-up'!$C:$C,MATCH($A109,'Smelter Look-up'!$E:$E,0)))</f>
    </oc>
    <nc r="C109" t="inlineStr">
      <is>
        <t>Cooperativa Metalurgica de Rondônia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169" sId="5" odxf="1" dxf="1">
    <nc r="D109" t="inlineStr">
      <is>
        <t>Cooperativa Metalurgica de Rondônia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70" sId="5" odxf="1" dxf="1">
    <oc r="E109">
      <f>IF(ISERROR($V109),"",OFFSET('Smelter Look-up'!$D$4,$V109-4,0)&amp;"")</f>
    </oc>
    <nc r="E109"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71" sId="5" odxf="1" dxf="1">
    <oc r="F109">
      <f>IF(ISERROR($V109),"",OFFSET('Smelter Look-up'!$E$4,$V109-4,0))</f>
    </oc>
    <nc r="F109" t="inlineStr">
      <is>
        <t>CID000295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72" sId="5" odxf="1" dxf="1">
    <oc r="G109">
      <f>IF(C109=$X$4,"Enter smelter details", IF(ISERROR($V109),"",OFFSET('Smelter Look-up'!$F$4,$V109-4,0)))</f>
    </oc>
    <nc r="G10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73" sId="5" odxf="1" dxf="1">
    <oc r="H109">
      <f>IF(ISERROR($V109),"",OFFSET('Smelter Look-up'!$G$4,$V109-4,0))</f>
    </oc>
    <nc r="H10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74" sId="5" odxf="1" dxf="1">
    <oc r="I109">
      <f>IF(ISERROR($V109),"",OFFSET('Smelter Look-up'!$H$4,$V109-4,0))</f>
    </oc>
    <nc r="I109"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75" sId="5" odxf="1" dxf="1">
    <oc r="J109">
      <f>IF(ISERROR($V109),"",OFFSET('Smelter Look-up'!$I$4,$V109-4,0))</f>
    </oc>
    <nc r="J109"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09" start="0" length="0">
    <dxf>
      <alignment vertical="bottom" wrapText="0"/>
      <border outline="0">
        <left/>
        <right/>
        <top/>
        <bottom/>
      </border>
    </dxf>
  </rfmt>
  <rfmt sheetId="5" sqref="L109" start="0" length="0">
    <dxf>
      <alignment vertical="bottom" wrapText="0"/>
      <border outline="0">
        <left/>
        <right/>
        <top/>
        <bottom/>
      </border>
    </dxf>
  </rfmt>
  <rcc rId="1176" sId="5" odxf="1" dxf="1">
    <nc r="M109"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09" start="0" length="0">
    <dxf>
      <alignment vertical="bottom" wrapText="0"/>
      <border outline="0">
        <left/>
        <right/>
        <top/>
        <bottom/>
      </border>
    </dxf>
  </rfmt>
  <rfmt sheetId="5" sqref="O109" start="0" length="0">
    <dxf>
      <alignment vertical="bottom" wrapText="0"/>
      <border outline="0">
        <left/>
        <right/>
        <top/>
        <bottom/>
      </border>
    </dxf>
  </rfmt>
  <rfmt sheetId="5" sqref="P109" start="0" length="0">
    <dxf>
      <fill>
        <patternFill patternType="none"/>
      </fill>
      <alignment horizontal="general" vertical="bottom" wrapText="0"/>
      <border outline="0">
        <left/>
        <right/>
        <top/>
      </border>
    </dxf>
  </rfmt>
  <rfmt sheetId="5" sqref="Q109" start="0" length="0">
    <dxf>
      <alignment vertical="bottom" wrapText="0"/>
      <border outline="0">
        <left/>
        <right/>
        <top/>
        <bottom/>
      </border>
    </dxf>
  </rfmt>
  <rcc rId="1177" sId="5" odxf="1" dxf="1">
    <oc r="B110">
      <f>IF(LEN(A110)=0,"",INDEX('Smelter Look-up'!$A:$A,MATCH($A110,'Smelter Look-up'!$E:$E,0)))</f>
    </oc>
    <nc r="B11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78" sId="5" odxf="1" dxf="1">
    <oc r="C110">
      <f>IF(LEN(A110)=0,"",INDEX('Smelter Look-up'!$C:$C,MATCH($A110,'Smelter Look-up'!$E:$E,0)))</f>
    </oc>
    <nc r="C110" t="inlineStr">
      <is>
        <t>Cooper Santa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179" sId="5" odxf="1" dxf="1">
    <nc r="D110" t="inlineStr">
      <is>
        <t>Cooper Santa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80" sId="5" odxf="1" dxf="1">
    <oc r="E110">
      <f>IF(ISERROR($V110),"",OFFSET('Smelter Look-up'!$D$4,$V110-4,0)&amp;"")</f>
    </oc>
    <nc r="E110"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81" sId="5" odxf="1" dxf="1">
    <oc r="F110">
      <f>IF(ISERROR($V110),"",OFFSET('Smelter Look-up'!$E$4,$V110-4,0))</f>
    </oc>
    <nc r="F110" t="inlineStr">
      <is>
        <t>CID000295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82" sId="5" odxf="1" dxf="1">
    <oc r="G110">
      <f>IF(C110=$X$4,"Enter smelter details", IF(ISERROR($V110),"",OFFSET('Smelter Look-up'!$F$4,$V110-4,0)))</f>
    </oc>
    <nc r="G11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83" sId="5" odxf="1" dxf="1">
    <oc r="H110">
      <f>IF(ISERROR($V110),"",OFFSET('Smelter Look-up'!$G$4,$V110-4,0))</f>
    </oc>
    <nc r="H110" t="inlineStr">
      <is>
        <t>Mina Good Future - C-Line 75 Km - 42 - District of Bom Futuro - Ariquemes - Rondônia - Brazil.</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84" sId="5" odxf="1" dxf="1">
    <oc r="I110">
      <f>IF(ISERROR($V110),"",OFFSET('Smelter Look-up'!$H$4,$V110-4,0))</f>
    </oc>
    <nc r="I110"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85" sId="5" odxf="1" dxf="1">
    <oc r="J110">
      <f>IF(ISERROR($V110),"",OFFSET('Smelter Look-up'!$I$4,$V110-4,0))</f>
    </oc>
    <nc r="J110" t="inlineStr">
      <is>
        <t>Rondônia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86" sId="5" odxf="1" dxf="1">
    <nc r="K110" t="inlineStr">
      <is>
        <t xml:space="preserve">http://www.coopersanta.com.br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87" sId="5" odxf="1" dxf="1">
    <nc r="L110" t="inlineStr">
      <is>
        <t>coopermetalro@coopermetalro.com.br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88" sId="5" odxf="1" dxf="1">
    <nc r="M110"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89" sId="5" odxf="1" dxf="1">
    <nc r="N110" t="inlineStr">
      <is>
        <t xml:space="preserve">Bom Futuro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190" sId="5" odxf="1" dxf="1">
    <nc r="O110" t="inlineStr">
      <is>
        <t>Brazil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10" start="0" length="0">
    <dxf>
      <fill>
        <patternFill patternType="none"/>
      </fill>
      <alignment horizontal="general" vertical="bottom" wrapText="0"/>
      <border outline="0">
        <left/>
        <right/>
        <top/>
      </border>
    </dxf>
  </rfmt>
  <rfmt sheetId="5" sqref="Q110" start="0" length="0">
    <dxf>
      <alignment vertical="bottom" wrapText="0"/>
      <border outline="0">
        <left/>
        <right/>
        <top/>
        <bottom/>
      </border>
    </dxf>
  </rfmt>
  <rcc rId="1191" sId="5" odxf="1" dxf="1">
    <oc r="B111">
      <f>IF(LEN(A111)=0,"",INDEX('Smelter Look-up'!$A:$A,MATCH($A111,'Smelter Look-up'!$E:$E,0)))</f>
    </oc>
    <nc r="B11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92" sId="5" odxf="1" dxf="1">
    <oc r="C111">
      <f>IF(LEN(A111)=0,"",INDEX('Smelter Look-up'!$C:$C,MATCH($A111,'Smelter Look-up'!$E:$E,0)))</f>
    </oc>
    <nc r="C111" t="inlineStr">
      <is>
        <t>Cooper Santa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193" sId="5" odxf="1" dxf="1">
    <nc r="D111" t="inlineStr">
      <is>
        <t>Cooper Santa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94" sId="5" odxf="1" dxf="1">
    <oc r="E111">
      <f>IF(ISERROR($V111),"",OFFSET('Smelter Look-up'!$D$4,$V111-4,0)&amp;"")</f>
    </oc>
    <nc r="E111"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95" sId="5" odxf="1" dxf="1">
    <oc r="F111">
      <f>IF(ISERROR($V111),"",OFFSET('Smelter Look-up'!$E$4,$V111-4,0))</f>
    </oc>
    <nc r="F111" t="inlineStr">
      <is>
        <t>CID000295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96" sId="5" odxf="1" dxf="1">
    <oc r="G111">
      <f>IF(C111=$X$4,"Enter smelter details", IF(ISERROR($V111),"",OFFSET('Smelter Look-up'!$F$4,$V111-4,0)))</f>
    </oc>
    <nc r="G11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197" sId="5" odxf="1" dxf="1">
    <oc r="H111">
      <f>IF(ISERROR($V111),"",OFFSET('Smelter Look-up'!$G$4,$V111-4,0))</f>
    </oc>
    <nc r="H11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198" sId="5" odxf="1" dxf="1">
    <oc r="I111">
      <f>IF(ISERROR($V111),"",OFFSET('Smelter Look-up'!$H$4,$V111-4,0))</f>
    </oc>
    <nc r="I11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199" sId="5" odxf="1" dxf="1">
    <oc r="J111">
      <f>IF(ISERROR($V111),"",OFFSET('Smelter Look-up'!$I$4,$V111-4,0))</f>
    </oc>
    <nc r="J11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11" start="0" length="0">
    <dxf>
      <alignment vertical="bottom" wrapText="0"/>
      <border outline="0">
        <left/>
        <right/>
        <top/>
        <bottom/>
      </border>
    </dxf>
  </rfmt>
  <rfmt sheetId="5" sqref="L111" start="0" length="0">
    <dxf>
      <alignment vertical="bottom" wrapText="0"/>
      <border outline="0">
        <left/>
        <right/>
        <top/>
        <bottom/>
      </border>
    </dxf>
  </rfmt>
  <rfmt sheetId="5" sqref="M111" start="0" length="0">
    <dxf>
      <alignment vertical="bottom" wrapText="0"/>
      <border outline="0">
        <left/>
        <right/>
        <top/>
        <bottom/>
      </border>
    </dxf>
  </rfmt>
  <rfmt sheetId="5" sqref="N111" start="0" length="0">
    <dxf>
      <alignment vertical="bottom" wrapText="0"/>
      <border outline="0">
        <left/>
        <right/>
        <top/>
        <bottom/>
      </border>
    </dxf>
  </rfmt>
  <rfmt sheetId="5" sqref="O111" start="0" length="0">
    <dxf>
      <alignment vertical="bottom" wrapText="0"/>
      <border outline="0">
        <left/>
        <right/>
        <top/>
        <bottom/>
      </border>
    </dxf>
  </rfmt>
  <rfmt sheetId="5" sqref="P111" start="0" length="0">
    <dxf>
      <fill>
        <patternFill patternType="none"/>
      </fill>
      <alignment horizontal="general" vertical="bottom" wrapText="0"/>
      <border outline="0">
        <left/>
        <right/>
        <top/>
      </border>
    </dxf>
  </rfmt>
  <rfmt sheetId="5" sqref="Q111" start="0" length="0">
    <dxf>
      <alignment vertical="bottom" wrapText="0"/>
      <border outline="0">
        <left/>
        <right/>
        <top/>
        <bottom/>
      </border>
    </dxf>
  </rfmt>
  <rcc rId="1200" sId="5" odxf="1" dxf="1">
    <oc r="B112">
      <f>IF(LEN(A112)=0,"",INDEX('Smelter Look-up'!$A:$A,MATCH($A112,'Smelter Look-up'!$E:$E,0)))</f>
    </oc>
    <nc r="B11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01" sId="5" odxf="1" dxf="1">
    <oc r="C112">
      <f>IF(LEN(A112)=0,"",INDEX('Smelter Look-up'!$C:$C,MATCH($A112,'Smelter Look-up'!$E:$E,0)))</f>
    </oc>
    <nc r="C112" t="inlineStr">
      <is>
        <t>PT JusTindo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02" sId="5" odxf="1" dxf="1">
    <nc r="D112" t="inlineStr">
      <is>
        <t>PT Justindo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03" sId="5" odxf="1" dxf="1">
    <oc r="E112">
      <f>IF(ISERROR($V112),"",OFFSET('Smelter Look-up'!$D$4,$V112-4,0)&amp;"")</f>
    </oc>
    <nc r="E11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04" sId="5" odxf="1" dxf="1">
    <oc r="F112">
      <f>IF(ISERROR($V112),"",OFFSET('Smelter Look-up'!$E$4,$V112-4,0))</f>
    </oc>
    <nc r="F112" t="inlineStr">
      <is>
        <t>CID000307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05" sId="5" odxf="1" dxf="1">
    <oc r="G112">
      <f>IF(C112=$X$4,"Enter smelter details", IF(ISERROR($V112),"",OFFSET('Smelter Look-up'!$F$4,$V112-4,0)))</f>
    </oc>
    <nc r="G11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06" sId="5" odxf="1" dxf="1">
    <oc r="H112">
      <f>IF(ISERROR($V112),"",OFFSET('Smelter Look-up'!$G$4,$V112-4,0))</f>
    </oc>
    <nc r="H11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07" sId="5" odxf="1" dxf="1">
    <oc r="I112">
      <f>IF(ISERROR($V112),"",OFFSET('Smelter Look-up'!$H$4,$V112-4,0))</f>
    </oc>
    <nc r="I112" t="inlineStr">
      <is>
        <t>Kabupaten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08" sId="5" odxf="1" dxf="1">
    <oc r="J112">
      <f>IF(ISERROR($V112),"",OFFSET('Smelter Look-up'!$I$4,$V112-4,0))</f>
    </oc>
    <nc r="J11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12" start="0" length="0">
    <dxf>
      <alignment vertical="bottom" wrapText="0"/>
      <border outline="0">
        <left/>
        <right/>
        <top/>
        <bottom/>
      </border>
    </dxf>
  </rfmt>
  <rfmt sheetId="5" sqref="L112" start="0" length="0">
    <dxf>
      <alignment vertical="bottom" wrapText="0"/>
      <border outline="0">
        <left/>
        <right/>
        <top/>
        <bottom/>
      </border>
    </dxf>
  </rfmt>
  <rcc rId="1209" sId="5" odxf="1" dxf="1">
    <nc r="M11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12" start="0" length="0">
    <dxf>
      <alignment vertical="bottom" wrapText="0"/>
      <border outline="0">
        <left/>
        <right/>
        <top/>
        <bottom/>
      </border>
    </dxf>
  </rfmt>
  <rcc rId="1210" sId="5" odxf="1" dxf="1">
    <nc r="O11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12" start="0" length="0">
    <dxf>
      <fill>
        <patternFill patternType="none"/>
      </fill>
      <alignment horizontal="general" vertical="bottom" wrapText="0"/>
      <border outline="0">
        <left/>
        <right/>
        <top/>
      </border>
    </dxf>
  </rfmt>
  <rfmt sheetId="5" sqref="Q112" start="0" length="0">
    <dxf>
      <alignment vertical="bottom" wrapText="0"/>
      <border outline="0">
        <left/>
        <right/>
        <top/>
        <bottom/>
      </border>
    </dxf>
  </rfmt>
  <rcc rId="1211" sId="5" odxf="1" dxf="1">
    <oc r="B113">
      <f>IF(LEN(A113)=0,"",INDEX('Smelter Look-up'!$A:$A,MATCH($A113,'Smelter Look-up'!$E:$E,0)))</f>
    </oc>
    <nc r="B11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12" sId="5" odxf="1" dxf="1">
    <oc r="C113">
      <f>IF(LEN(A113)=0,"",INDEX('Smelter Look-up'!$C:$C,MATCH($A113,'Smelter Look-up'!$E:$E,0)))</f>
    </oc>
    <nc r="C113" t="inlineStr">
      <is>
        <t>PT JusTindo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13" sId="5" odxf="1" dxf="1">
    <nc r="D113" t="inlineStr">
      <is>
        <t>PT Justindo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14" sId="5" odxf="1" dxf="1">
    <oc r="E113">
      <f>IF(ISERROR($V113),"",OFFSET('Smelter Look-up'!$D$4,$V113-4,0)&amp;"")</f>
    </oc>
    <nc r="E11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15" sId="5" odxf="1" dxf="1">
    <oc r="F113">
      <f>IF(ISERROR($V113),"",OFFSET('Smelter Look-up'!$E$4,$V113-4,0))</f>
    </oc>
    <nc r="F113" t="inlineStr">
      <is>
        <t>CID000307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16" sId="5" odxf="1" dxf="1">
    <oc r="G113">
      <f>IF(C113=$X$4,"Enter smelter details", IF(ISERROR($V113),"",OFFSET('Smelter Look-up'!$F$4,$V113-4,0)))</f>
    </oc>
    <nc r="G11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17" sId="5" odxf="1" dxf="1">
    <oc r="H113">
      <f>IF(ISERROR($V113),"",OFFSET('Smelter Look-up'!$G$4,$V113-4,0))</f>
    </oc>
    <nc r="H11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18" sId="5" odxf="1" dxf="1">
    <oc r="I113">
      <f>IF(ISERROR($V113),"",OFFSET('Smelter Look-up'!$H$4,$V113-4,0))</f>
    </oc>
    <nc r="I113" t="inlineStr">
      <is>
        <t>Kabupaten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19" sId="5" odxf="1" dxf="1">
    <oc r="J113">
      <f>IF(ISERROR($V113),"",OFFSET('Smelter Look-up'!$I$4,$V113-4,0))</f>
    </oc>
    <nc r="J113"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13" start="0" length="0">
    <dxf>
      <alignment vertical="bottom" wrapText="0"/>
      <border outline="0">
        <left/>
        <right/>
        <top/>
        <bottom/>
      </border>
    </dxf>
  </rfmt>
  <rfmt sheetId="5" sqref="L113" start="0" length="0">
    <dxf>
      <alignment vertical="bottom" wrapText="0"/>
      <border outline="0">
        <left/>
        <right/>
        <top/>
        <bottom/>
      </border>
    </dxf>
  </rfmt>
  <rfmt sheetId="5" sqref="M113" start="0" length="0">
    <dxf>
      <alignment vertical="bottom" wrapText="0"/>
      <border outline="0">
        <left/>
        <right/>
        <top/>
        <bottom/>
      </border>
    </dxf>
  </rfmt>
  <rfmt sheetId="5" sqref="N113" start="0" length="0">
    <dxf>
      <alignment vertical="bottom" wrapText="0"/>
      <border outline="0">
        <left/>
        <right/>
        <top/>
        <bottom/>
      </border>
    </dxf>
  </rfmt>
  <rfmt sheetId="5" sqref="O113" start="0" length="0">
    <dxf>
      <alignment vertical="bottom" wrapText="0"/>
      <border outline="0">
        <left/>
        <right/>
        <top/>
        <bottom/>
      </border>
    </dxf>
  </rfmt>
  <rfmt sheetId="5" sqref="P113" start="0" length="0">
    <dxf>
      <fill>
        <patternFill patternType="none"/>
      </fill>
      <alignment horizontal="general" vertical="bottom" wrapText="0"/>
      <border outline="0">
        <left/>
        <right/>
        <top/>
      </border>
    </dxf>
  </rfmt>
  <rcc rId="1220" sId="5" odxf="1" dxf="1">
    <nc r="Q113"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221" sId="5" odxf="1" dxf="1">
    <oc r="B114">
      <f>IF(LEN(A114)=0,"",INDEX('Smelter Look-up'!$A:$A,MATCH($A114,'Smelter Look-up'!$E:$E,0)))</f>
    </oc>
    <nc r="B11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22" sId="5" odxf="1" dxf="1">
    <oc r="C114">
      <f>IF(LEN(A114)=0,"",INDEX('Smelter Look-up'!$C:$C,MATCH($A114,'Smelter Look-up'!$E:$E,0)))</f>
    </oc>
    <nc r="C114" t="inlineStr">
      <is>
        <t>CV JusTindo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23" sId="5" odxf="1" dxf="1">
    <nc r="D114" t="inlineStr">
      <is>
        <t>CV JusTindo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24" sId="5" odxf="1" dxf="1">
    <oc r="E114">
      <f>IF(ISERROR($V114),"",OFFSET('Smelter Look-up'!$D$4,$V114-4,0)&amp;"")</f>
    </oc>
    <nc r="E11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25" sId="5" odxf="1" dxf="1">
    <oc r="F114">
      <f>IF(ISERROR($V114),"",OFFSET('Smelter Look-up'!$E$4,$V114-4,0))</f>
    </oc>
    <nc r="F114" t="inlineStr">
      <is>
        <t>CID000307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26" sId="5" odxf="1" dxf="1">
    <oc r="G114">
      <f>IF(C114=$X$4,"Enter smelter details", IF(ISERROR($V114),"",OFFSET('Smelter Look-up'!$F$4,$V114-4,0)))</f>
    </oc>
    <nc r="G11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27" sId="5" odxf="1" dxf="1">
    <oc r="H114">
      <f>IF(ISERROR($V114),"",OFFSET('Smelter Look-up'!$G$4,$V114-4,0))</f>
    </oc>
    <nc r="H11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28" sId="5" odxf="1" dxf="1">
    <oc r="I114">
      <f>IF(ISERROR($V114),"",OFFSET('Smelter Look-up'!$H$4,$V114-4,0))</f>
    </oc>
    <nc r="I11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29" sId="5" odxf="1" dxf="1">
    <oc r="J114">
      <f>IF(ISERROR($V114),"",OFFSET('Smelter Look-up'!$I$4,$V114-4,0))</f>
    </oc>
    <nc r="J11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14" start="0" length="0">
    <dxf>
      <alignment vertical="bottom" wrapText="0"/>
      <border outline="0">
        <left/>
        <right/>
        <top/>
        <bottom/>
      </border>
    </dxf>
  </rfmt>
  <rfmt sheetId="5" sqref="L114" start="0" length="0">
    <dxf>
      <alignment vertical="bottom" wrapText="0"/>
      <border outline="0">
        <left/>
        <right/>
        <top/>
        <bottom/>
      </border>
    </dxf>
  </rfmt>
  <rcc rId="1230" sId="5" odxf="1" dxf="1">
    <nc r="M114" t="inlineStr">
      <is>
        <t>Remove from Supply Chain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231" sId="5" odxf="1" dxf="1">
    <nc r="N11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232" sId="5" odxf="1" dxf="1">
    <nc r="O11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14" start="0" length="0">
    <dxf>
      <fill>
        <patternFill patternType="none"/>
      </fill>
      <alignment horizontal="general" vertical="bottom" wrapText="0"/>
      <border outline="0">
        <left/>
        <right/>
        <top/>
      </border>
    </dxf>
  </rfmt>
  <rcc rId="1233" sId="5" odxf="1" dxf="1">
    <nc r="Q114" t="inlineStr">
      <is>
        <t>Will not comply with CFSP.</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234" sId="5" odxf="1" dxf="1">
    <oc r="B115">
      <f>IF(LEN(A115)=0,"",INDEX('Smelter Look-up'!$A:$A,MATCH($A115,'Smelter Look-up'!$E:$E,0)))</f>
    </oc>
    <nc r="B11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35" sId="5" odxf="1" dxf="1">
    <oc r="C115">
      <f>IF(LEN(A115)=0,"",INDEX('Smelter Look-up'!$C:$C,MATCH($A115,'Smelter Look-up'!$E:$E,0)))</f>
    </oc>
    <nc r="C115" t="inlineStr">
      <is>
        <t>PT Aries Kencana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36" sId="5" odxf="1" dxf="1">
    <nc r="D115" t="inlineStr">
      <is>
        <t>PT Aries Kencana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37" sId="5" odxf="1" dxf="1">
    <oc r="E115">
      <f>IF(ISERROR($V115),"",OFFSET('Smelter Look-up'!$D$4,$V115-4,0)&amp;"")</f>
    </oc>
    <nc r="E11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38" sId="5" odxf="1" dxf="1">
    <oc r="F115">
      <f>IF(ISERROR($V115),"",OFFSET('Smelter Look-up'!$E$4,$V115-4,0))</f>
    </oc>
    <nc r="F115" t="inlineStr">
      <is>
        <t>CID000309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39" sId="5" odxf="1" dxf="1">
    <oc r="G115">
      <f>IF(C115=$X$4,"Enter smelter details", IF(ISERROR($V115),"",OFFSET('Smelter Look-up'!$F$4,$V115-4,0)))</f>
    </oc>
    <nc r="G11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40" sId="5" odxf="1" dxf="1">
    <oc r="H115">
      <f>IF(ISERROR($V115),"",OFFSET('Smelter Look-up'!$G$4,$V115-4,0))</f>
    </oc>
    <nc r="H115" t="inlineStr">
      <is>
        <t>Jl. Halmahera Dusun Sigambir, Desa Air Ruai,Kecamatan Pemali, Kabupaten Bangka, Kepulauan Bangka Belitung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41" sId="5" odxf="1" dxf="1">
    <oc r="I115">
      <f>IF(ISERROR($V115),"",OFFSET('Smelter Look-up'!$H$4,$V115-4,0))</f>
    </oc>
    <nc r="I115" t="inlineStr">
      <is>
        <t>Kabupaten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42" sId="5" odxf="1" dxf="1">
    <oc r="J115">
      <f>IF(ISERROR($V115),"",OFFSET('Smelter Look-up'!$I$4,$V115-4,0))</f>
    </oc>
    <nc r="J11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43" sId="5" odxf="1" dxf="1">
    <nc r="K115" t="inlineStr">
      <is>
        <t>customer care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244" sId="5" odxf="1" dxf="1">
    <nc r="L115" t="inlineStr">
      <is>
        <t>info@akstin.com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245" sId="5" odxf="1" dxf="1">
    <nc r="M115"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15" start="0" length="0">
    <dxf>
      <alignment vertical="bottom" wrapText="0"/>
      <border outline="0">
        <left/>
        <right/>
        <top/>
        <bottom/>
      </border>
    </dxf>
  </rfmt>
  <rfmt sheetId="5" sqref="O115" start="0" length="0">
    <dxf>
      <alignment vertical="bottom" wrapText="0"/>
      <border outline="0">
        <left/>
        <right/>
        <top/>
        <bottom/>
      </border>
    </dxf>
  </rfmt>
  <rfmt sheetId="5" sqref="P115" start="0" length="0">
    <dxf>
      <fill>
        <patternFill patternType="none"/>
      </fill>
      <alignment horizontal="general" vertical="bottom" wrapText="0"/>
      <border outline="0">
        <left/>
        <right/>
        <top/>
      </border>
    </dxf>
  </rfmt>
  <rfmt sheetId="5" sqref="Q115" start="0" length="0">
    <dxf>
      <alignment vertical="bottom" wrapText="0"/>
      <border outline="0">
        <left/>
        <right/>
        <top/>
        <bottom/>
      </border>
    </dxf>
  </rfmt>
  <rcc rId="1246" sId="5" odxf="1" dxf="1">
    <oc r="B116">
      <f>IF(LEN(A116)=0,"",INDEX('Smelter Look-up'!$A:$A,MATCH($A116,'Smelter Look-up'!$E:$E,0)))</f>
    </oc>
    <nc r="B11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47" sId="5" odxf="1" dxf="1">
    <oc r="C116">
      <f>IF(LEN(A116)=0,"",INDEX('Smelter Look-up'!$C:$C,MATCH($A116,'Smelter Look-up'!$E:$E,0)))</f>
    </oc>
    <nc r="C116" t="inlineStr">
      <is>
        <t>PT Aries Kencana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48" sId="5" odxf="1" dxf="1">
    <nc r="D116" t="inlineStr">
      <is>
        <t>PT Aries Kencana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49" sId="5" odxf="1" dxf="1">
    <oc r="E116">
      <f>IF(ISERROR($V116),"",OFFSET('Smelter Look-up'!$D$4,$V116-4,0)&amp;"")</f>
    </oc>
    <nc r="E11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50" sId="5" odxf="1" dxf="1">
    <oc r="F116">
      <f>IF(ISERROR($V116),"",OFFSET('Smelter Look-up'!$E$4,$V116-4,0))</f>
    </oc>
    <nc r="F116" t="inlineStr">
      <is>
        <t>CID000309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51" sId="5" odxf="1" dxf="1">
    <oc r="G116">
      <f>IF(C116=$X$4,"Enter smelter details", IF(ISERROR($V116),"",OFFSET('Smelter Look-up'!$F$4,$V116-4,0)))</f>
    </oc>
    <nc r="G11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52" sId="5" odxf="1" dxf="1">
    <oc r="H116">
      <f>IF(ISERROR($V116),"",OFFSET('Smelter Look-up'!$G$4,$V116-4,0))</f>
    </oc>
    <nc r="H11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53" sId="5" odxf="1" dxf="1">
    <oc r="I116">
      <f>IF(ISERROR($V116),"",OFFSET('Smelter Look-up'!$H$4,$V116-4,0))</f>
    </oc>
    <nc r="I116" t="inlineStr">
      <is>
        <t>Kabupaten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54" sId="5" odxf="1" dxf="1">
    <oc r="J116">
      <f>IF(ISERROR($V116),"",OFFSET('Smelter Look-up'!$I$4,$V116-4,0))</f>
    </oc>
    <nc r="J116"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16" start="0" length="0">
    <dxf>
      <alignment vertical="bottom" wrapText="0"/>
      <border outline="0">
        <left/>
        <right/>
        <top/>
        <bottom/>
      </border>
    </dxf>
  </rfmt>
  <rfmt sheetId="5" sqref="L116" start="0" length="0">
    <dxf>
      <alignment vertical="bottom" wrapText="0"/>
      <border outline="0">
        <left/>
        <right/>
        <top/>
        <bottom/>
      </border>
    </dxf>
  </rfmt>
  <rcc rId="1255" sId="5" odxf="1" dxf="1">
    <nc r="M11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16" start="0" length="0">
    <dxf>
      <alignment vertical="bottom" wrapText="0"/>
      <border outline="0">
        <left/>
        <right/>
        <top/>
        <bottom/>
      </border>
    </dxf>
  </rfmt>
  <rcc rId="1256" sId="5" odxf="1" dxf="1">
    <nc r="O116"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16" start="0" length="0">
    <dxf>
      <fill>
        <patternFill patternType="none"/>
      </fill>
      <alignment horizontal="general" vertical="bottom" wrapText="0"/>
      <border outline="0">
        <left/>
        <right/>
        <top/>
      </border>
    </dxf>
  </rfmt>
  <rfmt sheetId="5" sqref="Q116" start="0" length="0">
    <dxf>
      <alignment vertical="bottom" wrapText="0"/>
      <border outline="0">
        <left/>
        <right/>
        <top/>
        <bottom/>
      </border>
    </dxf>
  </rfmt>
  <rcc rId="1257" sId="5" odxf="1" dxf="1">
    <oc r="B117">
      <f>IF(LEN(A117)=0,"",INDEX('Smelter Look-up'!$A:$A,MATCH($A117,'Smelter Look-up'!$E:$E,0)))</f>
    </oc>
    <nc r="B11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58" sId="5" odxf="1" dxf="1">
    <oc r="C117">
      <f>IF(LEN(A117)=0,"",INDEX('Smelter Look-up'!$C:$C,MATCH($A117,'Smelter Look-up'!$E:$E,0)))</f>
    </oc>
    <nc r="C117" t="inlineStr">
      <is>
        <t>PT Aries Kencana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59" sId="5" odxf="1" dxf="1">
    <nc r="D117" t="inlineStr">
      <is>
        <t>PT Aries Kencana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60" sId="5" odxf="1" dxf="1">
    <oc r="E117">
      <f>IF(ISERROR($V117),"",OFFSET('Smelter Look-up'!$D$4,$V117-4,0)&amp;"")</f>
    </oc>
    <nc r="E11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61" sId="5" odxf="1" dxf="1">
    <oc r="F117">
      <f>IF(ISERROR($V117),"",OFFSET('Smelter Look-up'!$E$4,$V117-4,0))</f>
    </oc>
    <nc r="F117" t="inlineStr">
      <is>
        <t>CID000309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62" sId="5" odxf="1" dxf="1">
    <oc r="G117">
      <f>IF(C117=$X$4,"Enter smelter details", IF(ISERROR($V117),"",OFFSET('Smelter Look-up'!$F$4,$V117-4,0)))</f>
    </oc>
    <nc r="G11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63" sId="5" odxf="1" dxf="1">
    <oc r="H117">
      <f>IF(ISERROR($V117),"",OFFSET('Smelter Look-up'!$G$4,$V117-4,0))</f>
    </oc>
    <nc r="H11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64" sId="5" odxf="1" dxf="1">
    <oc r="I117">
      <f>IF(ISERROR($V117),"",OFFSET('Smelter Look-up'!$H$4,$V117-4,0))</f>
    </oc>
    <nc r="I117" t="inlineStr">
      <is>
        <t>Kabupaten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65" sId="5" odxf="1" dxf="1">
    <oc r="J117">
      <f>IF(ISERROR($V117),"",OFFSET('Smelter Look-up'!$I$4,$V117-4,0))</f>
    </oc>
    <nc r="J11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17" start="0" length="0">
    <dxf>
      <alignment vertical="bottom" wrapText="0"/>
      <border outline="0">
        <left/>
        <right/>
        <top/>
        <bottom/>
      </border>
    </dxf>
  </rfmt>
  <rfmt sheetId="5" sqref="L117" start="0" length="0">
    <dxf>
      <alignment vertical="bottom" wrapText="0"/>
      <border outline="0">
        <left/>
        <right/>
        <top/>
        <bottom/>
      </border>
    </dxf>
  </rfmt>
  <rfmt sheetId="5" sqref="M117" start="0" length="0">
    <dxf>
      <alignment vertical="bottom" wrapText="0"/>
      <border outline="0">
        <left/>
        <right/>
        <top/>
        <bottom/>
      </border>
    </dxf>
  </rfmt>
  <rfmt sheetId="5" sqref="N117" start="0" length="0">
    <dxf>
      <alignment vertical="bottom" wrapText="0"/>
      <border outline="0">
        <left/>
        <right/>
        <top/>
        <bottom/>
      </border>
    </dxf>
  </rfmt>
  <rfmt sheetId="5" sqref="O117" start="0" length="0">
    <dxf>
      <alignment vertical="bottom" wrapText="0"/>
      <border outline="0">
        <left/>
        <right/>
        <top/>
        <bottom/>
      </border>
    </dxf>
  </rfmt>
  <rfmt sheetId="5" sqref="P117" start="0" length="0">
    <dxf>
      <fill>
        <patternFill patternType="none"/>
      </fill>
      <alignment horizontal="general" vertical="bottom" wrapText="0"/>
      <border outline="0">
        <left/>
        <right/>
        <top/>
      </border>
    </dxf>
  </rfmt>
  <rcc rId="1266" sId="5" odxf="1" dxf="1">
    <nc r="Q11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267" sId="5" odxf="1" dxf="1">
    <oc r="B118">
      <f>IF(LEN(A118)=0,"",INDEX('Smelter Look-up'!$A:$A,MATCH($A118,'Smelter Look-up'!$E:$E,0)))</f>
    </oc>
    <nc r="B11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68" sId="5" odxf="1" dxf="1">
    <oc r="C118">
      <f>IF(LEN(A118)=0,"",INDEX('Smelter Look-up'!$C:$C,MATCH($A118,'Smelter Look-up'!$E:$E,0)))</f>
    </oc>
    <nc r="C118" t="inlineStr">
      <is>
        <t>PT Aries Kencana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69" sId="5" odxf="1" dxf="1">
    <nc r="D118" t="inlineStr">
      <is>
        <t xml:space="preserve">PT Aries Kencana Sejahtera </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70" sId="5" odxf="1" dxf="1">
    <oc r="E118">
      <f>IF(ISERROR($V118),"",OFFSET('Smelter Look-up'!$D$4,$V118-4,0)&amp;"")</f>
    </oc>
    <nc r="E11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71" sId="5" odxf="1" dxf="1">
    <oc r="F118">
      <f>IF(ISERROR($V118),"",OFFSET('Smelter Look-up'!$E$4,$V118-4,0))</f>
    </oc>
    <nc r="F118" t="inlineStr">
      <is>
        <t>CID000309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72" sId="5" odxf="1" dxf="1">
    <oc r="G118">
      <f>IF(C118=$X$4,"Enter smelter details", IF(ISERROR($V118),"",OFFSET('Smelter Look-up'!$F$4,$V118-4,0)))</f>
    </oc>
    <nc r="G11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73" sId="5" odxf="1" dxf="1">
    <oc r="H118">
      <f>IF(ISERROR($V118),"",OFFSET('Smelter Look-up'!$G$4,$V118-4,0))</f>
    </oc>
    <nc r="H118" t="inlineStr">
      <is>
        <t>Jl. Halmahera Dusun Sigambir, Desa Air Ruai,Kecamatan Pemali, Kabupaten Bangka, Kepulauan Bangka Belitung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74" sId="5" odxf="1" dxf="1">
    <oc r="I118">
      <f>IF(ISERROR($V118),"",OFFSET('Smelter Look-up'!$H$4,$V118-4,0))</f>
    </oc>
    <nc r="I118" t="inlineStr">
      <is>
        <t>Kabupaten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75" sId="5" odxf="1" dxf="1">
    <oc r="J118">
      <f>IF(ISERROR($V118),"",OFFSET('Smelter Look-up'!$I$4,$V118-4,0))</f>
    </oc>
    <nc r="J11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18" start="0" length="0">
    <dxf>
      <alignment vertical="bottom" wrapText="0"/>
      <border outline="0">
        <left/>
        <right/>
        <top/>
        <bottom/>
      </border>
    </dxf>
  </rfmt>
  <rfmt sheetId="5" sqref="L118" start="0" length="0">
    <dxf>
      <alignment vertical="bottom" wrapText="0"/>
      <border outline="0">
        <left/>
        <right/>
        <top/>
        <bottom/>
      </border>
    </dxf>
  </rfmt>
  <rcc rId="1276" sId="5" odxf="1" dxf="1">
    <nc r="M118"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18" start="0" length="0">
    <dxf>
      <alignment vertical="bottom" wrapText="0"/>
      <border outline="0">
        <left/>
        <right/>
        <top/>
        <bottom/>
      </border>
    </dxf>
  </rfmt>
  <rfmt sheetId="5" sqref="O118" start="0" length="0">
    <dxf>
      <alignment vertical="bottom" wrapText="0"/>
      <border outline="0">
        <left/>
        <right/>
        <top/>
        <bottom/>
      </border>
    </dxf>
  </rfmt>
  <rfmt sheetId="5" sqref="P118" start="0" length="0">
    <dxf>
      <fill>
        <patternFill patternType="none"/>
      </fill>
      <alignment horizontal="general" vertical="bottom" wrapText="0"/>
      <border outline="0">
        <left/>
        <right/>
        <top/>
      </border>
    </dxf>
  </rfmt>
  <rfmt sheetId="5" sqref="Q118" start="0" length="0">
    <dxf>
      <alignment vertical="bottom" wrapText="0"/>
      <border outline="0">
        <left/>
        <right/>
        <top/>
        <bottom/>
      </border>
    </dxf>
  </rfmt>
  <rcc rId="1277" sId="5" odxf="1" dxf="1">
    <oc r="B119">
      <f>IF(LEN(A119)=0,"",INDEX('Smelter Look-up'!$A:$A,MATCH($A119,'Smelter Look-up'!$E:$E,0)))</f>
    </oc>
    <nc r="B11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78" sId="5" odxf="1" dxf="1">
    <oc r="C119">
      <f>IF(LEN(A119)=0,"",INDEX('Smelter Look-up'!$C:$C,MATCH($A119,'Smelter Look-up'!$E:$E,0)))</f>
    </oc>
    <nc r="C119" t="inlineStr">
      <is>
        <t>CV Nurjanah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79" sId="5" odxf="1" dxf="1">
    <nc r="D119" t="inlineStr">
      <is>
        <t>CV Nurjanah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80" sId="5" odxf="1" dxf="1">
    <oc r="E119">
      <f>IF(ISERROR($V119),"",OFFSET('Smelter Look-up'!$D$4,$V119-4,0)&amp;"")</f>
    </oc>
    <nc r="E11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81" sId="5" odxf="1" dxf="1">
    <oc r="F119">
      <f>IF(ISERROR($V119),"",OFFSET('Smelter Look-up'!$E$4,$V119-4,0))</f>
    </oc>
    <nc r="F119" t="inlineStr">
      <is>
        <t>CID000309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82" sId="5" odxf="1" dxf="1">
    <oc r="G119">
      <f>IF(C119=$X$4,"Enter smelter details", IF(ISERROR($V119),"",OFFSET('Smelter Look-up'!$F$4,$V119-4,0)))</f>
    </oc>
    <nc r="G11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83" sId="5" odxf="1" dxf="1">
    <oc r="H119">
      <f>IF(ISERROR($V119),"",OFFSET('Smelter Look-up'!$G$4,$V119-4,0))</f>
    </oc>
    <nc r="H11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84" sId="5" odxf="1" dxf="1">
    <oc r="I119">
      <f>IF(ISERROR($V119),"",OFFSET('Smelter Look-up'!$H$4,$V119-4,0))</f>
    </oc>
    <nc r="I11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85" sId="5" odxf="1" dxf="1">
    <oc r="J119">
      <f>IF(ISERROR($V119),"",OFFSET('Smelter Look-up'!$I$4,$V119-4,0))</f>
    </oc>
    <nc r="J11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19" start="0" length="0">
    <dxf>
      <alignment vertical="bottom" wrapText="0"/>
      <border outline="0">
        <left/>
        <right/>
        <top/>
        <bottom/>
      </border>
    </dxf>
  </rfmt>
  <rfmt sheetId="5" sqref="L119" start="0" length="0">
    <dxf>
      <alignment vertical="bottom" wrapText="0"/>
      <border outline="0">
        <left/>
        <right/>
        <top/>
        <bottom/>
      </border>
    </dxf>
  </rfmt>
  <rcc rId="1286" sId="5" odxf="1" dxf="1">
    <nc r="M119"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287" sId="5" odxf="1" dxf="1">
    <nc r="N11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288" sId="5" odxf="1" dxf="1">
    <nc r="O11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19" start="0" length="0">
    <dxf>
      <fill>
        <patternFill patternType="none"/>
      </fill>
      <alignment horizontal="general" vertical="bottom" wrapText="0"/>
      <border outline="0">
        <left/>
        <right/>
        <top/>
      </border>
    </dxf>
  </rfmt>
  <rfmt sheetId="5" sqref="Q119" start="0" length="0">
    <dxf>
      <alignment vertical="bottom" wrapText="0"/>
      <border outline="0">
        <left/>
        <right/>
        <top/>
        <bottom/>
      </border>
    </dxf>
  </rfmt>
  <rcc rId="1289" sId="5" odxf="1" dxf="1">
    <oc r="B120">
      <f>IF(LEN(A120)=0,"",INDEX('Smelter Look-up'!$A:$A,MATCH($A120,'Smelter Look-up'!$E:$E,0)))</f>
    </oc>
    <nc r="B12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90" sId="5" odxf="1" dxf="1">
    <oc r="C120">
      <f>IF(LEN(A120)=0,"",INDEX('Smelter Look-up'!$C:$C,MATCH($A120,'Smelter Look-up'!$E:$E,0)))</f>
    </oc>
    <nc r="C120" t="inlineStr">
      <is>
        <t>PT Aries Kencana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291" sId="5" odxf="1" dxf="1">
    <nc r="D120" t="inlineStr">
      <is>
        <t>PT Aries Kencana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92" sId="5" odxf="1" dxf="1">
    <oc r="E120">
      <f>IF(ISERROR($V120),"",OFFSET('Smelter Look-up'!$D$4,$V120-4,0)&amp;"")</f>
    </oc>
    <nc r="E12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93" sId="5" odxf="1" dxf="1">
    <oc r="F120">
      <f>IF(ISERROR($V120),"",OFFSET('Smelter Look-up'!$E$4,$V120-4,0))</f>
    </oc>
    <nc r="F120" t="inlineStr">
      <is>
        <t>CID000309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94" sId="5" odxf="1" dxf="1">
    <oc r="G120">
      <f>IF(C120=$X$4,"Enter smelter details", IF(ISERROR($V120),"",OFFSET('Smelter Look-up'!$F$4,$V120-4,0)))</f>
    </oc>
    <nc r="G12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95" sId="5" odxf="1" dxf="1">
    <oc r="H120">
      <f>IF(ISERROR($V120),"",OFFSET('Smelter Look-up'!$G$4,$V120-4,0))</f>
    </oc>
    <nc r="H12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296" sId="5" odxf="1" dxf="1">
    <oc r="I120">
      <f>IF(ISERROR($V120),"",OFFSET('Smelter Look-up'!$H$4,$V120-4,0))</f>
    </oc>
    <nc r="I120" t="inlineStr">
      <is>
        <t>Kabupaten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297" sId="5" odxf="1" dxf="1">
    <oc r="J120">
      <f>IF(ISERROR($V120),"",OFFSET('Smelter Look-up'!$I$4,$V120-4,0))</f>
    </oc>
    <nc r="J120"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20" start="0" length="0">
    <dxf>
      <alignment vertical="bottom" wrapText="0"/>
      <border outline="0">
        <left/>
        <right/>
        <top/>
        <bottom/>
      </border>
    </dxf>
  </rfmt>
  <rfmt sheetId="5" sqref="L120" start="0" length="0">
    <dxf>
      <alignment vertical="bottom" wrapText="0"/>
      <border outline="0">
        <left/>
        <right/>
        <top/>
        <bottom/>
      </border>
    </dxf>
  </rfmt>
  <rfmt sheetId="5" sqref="M120" start="0" length="0">
    <dxf>
      <alignment vertical="bottom" wrapText="0"/>
      <border outline="0">
        <left/>
        <right/>
        <top/>
        <bottom/>
      </border>
    </dxf>
  </rfmt>
  <rfmt sheetId="5" sqref="N120" start="0" length="0">
    <dxf>
      <alignment vertical="bottom" wrapText="0"/>
      <border outline="0">
        <left/>
        <right/>
        <top/>
        <bottom/>
      </border>
    </dxf>
  </rfmt>
  <rfmt sheetId="5" sqref="O120" start="0" length="0">
    <dxf>
      <alignment vertical="bottom" wrapText="0"/>
      <border outline="0">
        <left/>
        <right/>
        <top/>
        <bottom/>
      </border>
    </dxf>
  </rfmt>
  <rfmt sheetId="5" sqref="P120" start="0" length="0">
    <dxf>
      <fill>
        <patternFill patternType="none"/>
      </fill>
      <alignment horizontal="general" vertical="bottom" wrapText="0"/>
      <border outline="0">
        <left/>
        <right/>
        <top/>
      </border>
    </dxf>
  </rfmt>
  <rfmt sheetId="5" sqref="Q120" start="0" length="0">
    <dxf>
      <alignment vertical="bottom" wrapText="0"/>
      <border outline="0">
        <left/>
        <right/>
        <top/>
        <bottom/>
      </border>
    </dxf>
  </rfmt>
  <rcc rId="1298" sId="5" odxf="1" dxf="1">
    <oc r="B121">
      <f>IF(LEN(A121)=0,"",INDEX('Smelter Look-up'!$A:$A,MATCH($A121,'Smelter Look-up'!$E:$E,0)))</f>
    </oc>
    <nc r="B12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299" sId="5" odxf="1" dxf="1">
    <oc r="C121">
      <f>IF(LEN(A121)=0,"",INDEX('Smelter Look-up'!$C:$C,MATCH($A121,'Smelter Look-up'!$E:$E,0)))</f>
    </oc>
    <nc r="C121" t="inlineStr">
      <is>
        <t>CV Serumpun Sebalai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00" sId="5" odxf="1" dxf="1">
    <nc r="D121" t="inlineStr">
      <is>
        <t>CV Serumpun Sebalai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01" sId="5" odxf="1" dxf="1">
    <oc r="E121">
      <f>IF(ISERROR($V121),"",OFFSET('Smelter Look-up'!$D$4,$V121-4,0)&amp;"")</f>
    </oc>
    <nc r="E12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02" sId="5" odxf="1" dxf="1">
    <oc r="F121">
      <f>IF(ISERROR($V121),"",OFFSET('Smelter Look-up'!$E$4,$V121-4,0))</f>
    </oc>
    <nc r="F121" t="inlineStr">
      <is>
        <t>CID000313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03" sId="5" odxf="1" dxf="1">
    <oc r="G121">
      <f>IF(C121=$X$4,"Enter smelter details", IF(ISERROR($V121),"",OFFSET('Smelter Look-up'!$F$4,$V121-4,0)))</f>
    </oc>
    <nc r="G12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04" sId="5" odxf="1" dxf="1">
    <oc r="H121">
      <f>IF(ISERROR($V121),"",OFFSET('Smelter Look-up'!$G$4,$V121-4,0))</f>
    </oc>
    <nc r="H12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305" sId="5" odxf="1" dxf="1">
    <oc r="I121">
      <f>IF(ISERROR($V121),"",OFFSET('Smelter Look-up'!$H$4,$V121-4,0))</f>
    </oc>
    <nc r="I121" t="inlineStr">
      <is>
        <t>Pangkalan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06" sId="5" odxf="1" dxf="1">
    <oc r="J121">
      <f>IF(ISERROR($V121),"",OFFSET('Smelter Look-up'!$I$4,$V121-4,0))</f>
    </oc>
    <nc r="J12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21" start="0" length="0">
    <dxf>
      <alignment vertical="bottom" wrapText="0"/>
      <border outline="0">
        <left/>
        <right/>
        <top/>
        <bottom/>
      </border>
    </dxf>
  </rfmt>
  <rfmt sheetId="5" sqref="L121" start="0" length="0">
    <dxf>
      <alignment vertical="bottom" wrapText="0"/>
      <border outline="0">
        <left/>
        <right/>
        <top/>
        <bottom/>
      </border>
    </dxf>
  </rfmt>
  <rcc rId="1307" sId="5" odxf="1" dxf="1">
    <nc r="M12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21" start="0" length="0">
    <dxf>
      <alignment vertical="bottom" wrapText="0"/>
      <border outline="0">
        <left/>
        <right/>
        <top/>
        <bottom/>
      </border>
    </dxf>
  </rfmt>
  <rcc rId="1308" sId="5" odxf="1" dxf="1">
    <nc r="O121"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21" start="0" length="0">
    <dxf>
      <fill>
        <patternFill patternType="none"/>
      </fill>
      <alignment horizontal="general" vertical="bottom" wrapText="0"/>
      <border outline="0">
        <left/>
        <right/>
        <top/>
      </border>
    </dxf>
  </rfmt>
  <rfmt sheetId="5" sqref="Q121" start="0" length="0">
    <dxf>
      <alignment vertical="bottom" wrapText="0"/>
      <border outline="0">
        <left/>
        <right/>
        <top/>
        <bottom/>
      </border>
    </dxf>
  </rfmt>
  <rcc rId="1309" sId="5" odxf="1" dxf="1">
    <oc r="B122">
      <f>IF(LEN(A122)=0,"",INDEX('Smelter Look-up'!$A:$A,MATCH($A122,'Smelter Look-up'!$E:$E,0)))</f>
    </oc>
    <nc r="B12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10" sId="5" odxf="1" dxf="1">
    <oc r="C122">
      <f>IF(LEN(A122)=0,"",INDEX('Smelter Look-up'!$C:$C,MATCH($A122,'Smelter Look-up'!$E:$E,0)))</f>
    </oc>
    <nc r="C122" t="inlineStr">
      <is>
        <t>CV Serumpun Sebalai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11" sId="5" odxf="1" dxf="1">
    <nc r="D122" t="inlineStr">
      <is>
        <t>CV Serumpun Sebalai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12" sId="5" odxf="1" dxf="1">
    <oc r="E122">
      <f>IF(ISERROR($V122),"",OFFSET('Smelter Look-up'!$D$4,$V122-4,0)&amp;"")</f>
    </oc>
    <nc r="E12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13" sId="5" odxf="1" dxf="1">
    <oc r="F122">
      <f>IF(ISERROR($V122),"",OFFSET('Smelter Look-up'!$E$4,$V122-4,0))</f>
    </oc>
    <nc r="F122" t="inlineStr">
      <is>
        <t>CID000313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14" sId="5" odxf="1" dxf="1">
    <oc r="G122">
      <f>IF(C122=$X$4,"Enter smelter details", IF(ISERROR($V122),"",OFFSET('Smelter Look-up'!$F$4,$V122-4,0)))</f>
    </oc>
    <nc r="G12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15" sId="5" odxf="1" dxf="1">
    <oc r="H122">
      <f>IF(ISERROR($V122),"",OFFSET('Smelter Look-up'!$G$4,$V122-4,0))</f>
    </oc>
    <nc r="H12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316" sId="5" odxf="1" dxf="1">
    <oc r="I122">
      <f>IF(ISERROR($V122),"",OFFSET('Smelter Look-up'!$H$4,$V122-4,0))</f>
    </oc>
    <nc r="I122" t="inlineStr">
      <is>
        <t>Pangkalan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17" sId="5" odxf="1" dxf="1">
    <oc r="J122">
      <f>IF(ISERROR($V122),"",OFFSET('Smelter Look-up'!$I$4,$V122-4,0))</f>
    </oc>
    <nc r="J12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22" start="0" length="0">
    <dxf>
      <alignment vertical="bottom" wrapText="0"/>
      <border outline="0">
        <left/>
        <right/>
        <top/>
        <bottom/>
      </border>
    </dxf>
  </rfmt>
  <rfmt sheetId="5" sqref="L122" start="0" length="0">
    <dxf>
      <alignment vertical="bottom" wrapText="0"/>
      <border outline="0">
        <left/>
        <right/>
        <top/>
        <bottom/>
      </border>
    </dxf>
  </rfmt>
  <rfmt sheetId="5" sqref="M122" start="0" length="0">
    <dxf>
      <alignment vertical="bottom" wrapText="0"/>
      <border outline="0">
        <left/>
        <right/>
        <top/>
        <bottom/>
      </border>
    </dxf>
  </rfmt>
  <rfmt sheetId="5" sqref="N122" start="0" length="0">
    <dxf>
      <alignment vertical="bottom" wrapText="0"/>
      <border outline="0">
        <left/>
        <right/>
        <top/>
        <bottom/>
      </border>
    </dxf>
  </rfmt>
  <rfmt sheetId="5" sqref="O122" start="0" length="0">
    <dxf>
      <alignment vertical="bottom" wrapText="0"/>
      <border outline="0">
        <left/>
        <right/>
        <top/>
        <bottom/>
      </border>
    </dxf>
  </rfmt>
  <rfmt sheetId="5" sqref="P122" start="0" length="0">
    <dxf>
      <fill>
        <patternFill patternType="none"/>
      </fill>
      <alignment horizontal="general" vertical="bottom" wrapText="0"/>
      <border outline="0">
        <left/>
        <right/>
        <top/>
      </border>
    </dxf>
  </rfmt>
  <rcc rId="1318" sId="5" odxf="1" dxf="1">
    <nc r="Q122"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319" sId="5" odxf="1" dxf="1">
    <oc r="B123">
      <f>IF(LEN(A123)=0,"",INDEX('Smelter Look-up'!$A:$A,MATCH($A123,'Smelter Look-up'!$E:$E,0)))</f>
    </oc>
    <nc r="B12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20" sId="5" odxf="1" dxf="1">
    <oc r="C123">
      <f>IF(LEN(A123)=0,"",INDEX('Smelter Look-up'!$C:$C,MATCH($A123,'Smelter Look-up'!$E:$E,0)))</f>
    </oc>
    <nc r="C123" t="inlineStr">
      <is>
        <t>CV United Smelting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21" sId="5" odxf="1" dxf="1">
    <nc r="D123" t="inlineStr">
      <is>
        <t>CV United Smelting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22" sId="5" odxf="1" dxf="1">
    <oc r="E123">
      <f>IF(ISERROR($V123),"",OFFSET('Smelter Look-up'!$D$4,$V123-4,0)&amp;"")</f>
    </oc>
    <nc r="E12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23" sId="5" odxf="1" dxf="1">
    <oc r="F123">
      <f>IF(ISERROR($V123),"",OFFSET('Smelter Look-up'!$E$4,$V123-4,0))</f>
    </oc>
    <nc r="F123" t="inlineStr">
      <is>
        <t>CID000315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24" sId="5" odxf="1" dxf="1">
    <oc r="G123">
      <f>IF(C123=$X$4,"Enter smelter details", IF(ISERROR($V123),"",OFFSET('Smelter Look-up'!$F$4,$V123-4,0)))</f>
    </oc>
    <nc r="G12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25" sId="5" odxf="1" dxf="1">
    <oc r="H123">
      <f>IF(ISERROR($V123),"",OFFSET('Smelter Look-up'!$G$4,$V123-4,0))</f>
    </oc>
    <nc r="H123" t="inlineStr">
      <is>
        <t>JL. TPI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326" sId="5" odxf="1" dxf="1">
    <oc r="I123">
      <f>IF(ISERROR($V123),"",OFFSET('Smelter Look-up'!$H$4,$V123-4,0))</f>
    </oc>
    <nc r="I123" t="inlineStr">
      <is>
        <t>Ketapang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27" sId="5" odxf="1" dxf="1">
    <oc r="J123">
      <f>IF(ISERROR($V123),"",OFFSET('Smelter Look-up'!$I$4,$V123-4,0))</f>
    </oc>
    <nc r="J123"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28" sId="5" odxf="1" dxf="1">
    <nc r="K123" t="inlineStr">
      <is>
        <t>Mr Irving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29" sId="5" odxf="1" dxf="1">
    <nc r="L123" t="inlineStr">
      <is>
        <t>United Smelting &lt;utdsmelt@yahoo.com&gt;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30" sId="5" odxf="1" dxf="1">
    <nc r="M123"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31" sId="5" odxf="1" dxf="1">
    <nc r="N123" t="inlineStr">
      <is>
        <t>Pangkal Pinang, Bangka Island 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32" sId="5" odxf="1" dxf="1">
    <nc r="O123"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33" sId="5" odxf="1" dxf="1">
    <nc r="P12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334" sId="5" odxf="1" dxf="1">
    <nc r="Q123" t="inlineStr">
      <is>
        <t>CV United Conflict Metals Policy http://www.conflictfreesourcing.org/media/docs/ConflictMineralsPolicy-CVUnitedSmelting.pdf</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335" sId="5" odxf="1" dxf="1">
    <oc r="B124">
      <f>IF(LEN(A124)=0,"",INDEX('Smelter Look-up'!$A:$A,MATCH($A124,'Smelter Look-up'!$E:$E,0)))</f>
    </oc>
    <nc r="B12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36" sId="5" odxf="1" dxf="1">
    <oc r="C124">
      <f>IF(LEN(A124)=0,"",INDEX('Smelter Look-up'!$C:$C,MATCH($A124,'Smelter Look-up'!$E:$E,0)))</f>
    </oc>
    <nc r="C124" t="inlineStr">
      <is>
        <t>CV United Smelting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37" sId="5" odxf="1" dxf="1">
    <nc r="D124" t="inlineStr">
      <is>
        <t>CV United Smelting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38" sId="5" odxf="1" dxf="1">
    <oc r="E124">
      <f>IF(ISERROR($V124),"",OFFSET('Smelter Look-up'!$D$4,$V124-4,0)&amp;"")</f>
    </oc>
    <nc r="E12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39" sId="5" odxf="1" dxf="1">
    <oc r="F124">
      <f>IF(ISERROR($V124),"",OFFSET('Smelter Look-up'!$E$4,$V124-4,0))</f>
    </oc>
    <nc r="F124" t="inlineStr">
      <is>
        <t>CID000315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40" sId="5" odxf="1" dxf="1">
    <oc r="G124">
      <f>IF(C124=$X$4,"Enter smelter details", IF(ISERROR($V124),"",OFFSET('Smelter Look-up'!$F$4,$V124-4,0)))</f>
    </oc>
    <nc r="G12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41" sId="5" odxf="1" dxf="1">
    <oc r="H124">
      <f>IF(ISERROR($V124),"",OFFSET('Smelter Look-up'!$G$4,$V124-4,0))</f>
    </oc>
    <nc r="H12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342" sId="5" odxf="1" dxf="1">
    <oc r="I124">
      <f>IF(ISERROR($V124),"",OFFSET('Smelter Look-up'!$H$4,$V124-4,0))</f>
    </oc>
    <nc r="I124" t="inlineStr">
      <is>
        <t>Ketapang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43" sId="5" odxf="1" dxf="1">
    <oc r="J124">
      <f>IF(ISERROR($V124),"",OFFSET('Smelter Look-up'!$I$4,$V124-4,0))</f>
    </oc>
    <nc r="J124"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24" start="0" length="0">
    <dxf>
      <alignment vertical="bottom" wrapText="0"/>
      <border outline="0">
        <left/>
        <right/>
        <top/>
        <bottom/>
      </border>
    </dxf>
  </rfmt>
  <rfmt sheetId="5" sqref="L124" start="0" length="0">
    <dxf>
      <alignment vertical="bottom" wrapText="0"/>
      <border outline="0">
        <left/>
        <right/>
        <top/>
        <bottom/>
      </border>
    </dxf>
  </rfmt>
  <rfmt sheetId="5" sqref="M124" start="0" length="0">
    <dxf>
      <alignment vertical="bottom" wrapText="0"/>
      <border outline="0">
        <left/>
        <right/>
        <top/>
        <bottom/>
      </border>
    </dxf>
  </rfmt>
  <rfmt sheetId="5" sqref="N124" start="0" length="0">
    <dxf>
      <alignment vertical="bottom" wrapText="0"/>
      <border outline="0">
        <left/>
        <right/>
        <top/>
        <bottom/>
      </border>
    </dxf>
  </rfmt>
  <rfmt sheetId="5" sqref="O124" start="0" length="0">
    <dxf>
      <alignment vertical="bottom" wrapText="0"/>
      <border outline="0">
        <left/>
        <right/>
        <top/>
        <bottom/>
      </border>
    </dxf>
  </rfmt>
  <rfmt sheetId="5" sqref="P124" start="0" length="0">
    <dxf>
      <fill>
        <patternFill patternType="none"/>
      </fill>
      <alignment horizontal="general" vertical="bottom" wrapText="0"/>
      <border outline="0">
        <left/>
        <right/>
        <top/>
      </border>
    </dxf>
  </rfmt>
  <rfmt sheetId="5" sqref="Q124" start="0" length="0">
    <dxf>
      <alignment vertical="bottom" wrapText="0"/>
      <border outline="0">
        <left/>
        <right/>
        <top/>
        <bottom/>
      </border>
    </dxf>
  </rfmt>
  <rcc rId="1344" sId="5" odxf="1" dxf="1">
    <oc r="B125">
      <f>IF(LEN(A125)=0,"",INDEX('Smelter Look-up'!$A:$A,MATCH($A125,'Smelter Look-up'!$E:$E,0)))</f>
    </oc>
    <nc r="B12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45" sId="5" odxf="1" dxf="1">
    <oc r="C125">
      <f>IF(LEN(A125)=0,"",INDEX('Smelter Look-up'!$C:$C,MATCH($A125,'Smelter Look-up'!$E:$E,0)))</f>
    </oc>
    <nc r="C125" t="inlineStr">
      <is>
        <t>CV United Smelting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46" sId="5" odxf="1" dxf="1">
    <nc r="D125" t="inlineStr">
      <is>
        <t>CV United Smelting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47" sId="5" odxf="1" dxf="1">
    <oc r="E125">
      <f>IF(ISERROR($V125),"",OFFSET('Smelter Look-up'!$D$4,$V125-4,0)&amp;"")</f>
    </oc>
    <nc r="E12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48" sId="5" odxf="1" dxf="1">
    <oc r="F125">
      <f>IF(ISERROR($V125),"",OFFSET('Smelter Look-up'!$E$4,$V125-4,0))</f>
    </oc>
    <nc r="F125" t="inlineStr">
      <is>
        <t>CID000315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49" sId="5" odxf="1" dxf="1">
    <oc r="G125">
      <f>IF(C125=$X$4,"Enter smelter details", IF(ISERROR($V125),"",OFFSET('Smelter Look-up'!$F$4,$V125-4,0)))</f>
    </oc>
    <nc r="G12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50" sId="5" odxf="1" dxf="1">
    <oc r="H125">
      <f>IF(ISERROR($V125),"",OFFSET('Smelter Look-up'!$G$4,$V125-4,0))</f>
    </oc>
    <nc r="H12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351" sId="5" odxf="1" dxf="1">
    <oc r="I125">
      <f>IF(ISERROR($V125),"",OFFSET('Smelter Look-up'!$H$4,$V125-4,0))</f>
    </oc>
    <nc r="I125"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52" sId="5" odxf="1" dxf="1">
    <oc r="J125">
      <f>IF(ISERROR($V125),"",OFFSET('Smelter Look-up'!$I$4,$V125-4,0))</f>
    </oc>
    <nc r="J12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25" start="0" length="0">
    <dxf>
      <alignment vertical="bottom" wrapText="0"/>
      <border outline="0">
        <left/>
        <right/>
        <top/>
        <bottom/>
      </border>
    </dxf>
  </rfmt>
  <rfmt sheetId="5" sqref="L125" start="0" length="0">
    <dxf>
      <alignment vertical="bottom" wrapText="0"/>
      <border outline="0">
        <left/>
        <right/>
        <top/>
        <bottom/>
      </border>
    </dxf>
  </rfmt>
  <rcc rId="1353" sId="5" odxf="1" dxf="1">
    <nc r="M12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25" start="0" length="0">
    <dxf>
      <alignment vertical="bottom" wrapText="0"/>
      <border outline="0">
        <left/>
        <right/>
        <top/>
        <bottom/>
      </border>
    </dxf>
  </rfmt>
  <rcc rId="1354" sId="5" odxf="1" dxf="1">
    <nc r="O125"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25" start="0" length="0">
    <dxf>
      <fill>
        <patternFill patternType="none"/>
      </fill>
      <alignment horizontal="general" vertical="bottom" wrapText="0"/>
      <border outline="0">
        <left/>
        <right/>
        <top/>
      </border>
    </dxf>
  </rfmt>
  <rfmt sheetId="5" sqref="Q125" start="0" length="0">
    <dxf>
      <alignment vertical="bottom" wrapText="0"/>
      <border outline="0">
        <left/>
        <right/>
        <top/>
        <bottom/>
      </border>
    </dxf>
  </rfmt>
  <rcc rId="1355" sId="5" odxf="1" dxf="1">
    <oc r="B126">
      <f>IF(LEN(A126)=0,"",INDEX('Smelter Look-up'!$A:$A,MATCH($A126,'Smelter Look-up'!$E:$E,0)))</f>
    </oc>
    <nc r="B12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56" sId="5" odxf="1" dxf="1">
    <oc r="C126">
      <f>IF(LEN(A126)=0,"",INDEX('Smelter Look-up'!$C:$C,MATCH($A126,'Smelter Look-up'!$E:$E,0)))</f>
    </oc>
    <nc r="C126" t="inlineStr">
      <is>
        <t>CV United Smelting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57" sId="5" odxf="1" dxf="1">
    <nc r="D126" t="inlineStr">
      <is>
        <t>CV United Smelting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58" sId="5" odxf="1" dxf="1">
    <oc r="E126">
      <f>IF(ISERROR($V126),"",OFFSET('Smelter Look-up'!$D$4,$V126-4,0)&amp;"")</f>
    </oc>
    <nc r="E12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59" sId="5" odxf="1" dxf="1">
    <oc r="F126">
      <f>IF(ISERROR($V126),"",OFFSET('Smelter Look-up'!$E$4,$V126-4,0))</f>
    </oc>
    <nc r="F126" t="inlineStr">
      <is>
        <t>CID000315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60" sId="5" odxf="1" dxf="1">
    <oc r="G126">
      <f>IF(C126=$X$4,"Enter smelter details", IF(ISERROR($V126),"",OFFSET('Smelter Look-up'!$F$4,$V126-4,0)))</f>
    </oc>
    <nc r="G12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61" sId="5" odxf="1" dxf="1">
    <oc r="H126">
      <f>IF(ISERROR($V126),"",OFFSET('Smelter Look-up'!$G$4,$V126-4,0))</f>
    </oc>
    <nc r="H12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362" sId="5" odxf="1" dxf="1">
    <oc r="I126">
      <f>IF(ISERROR($V126),"",OFFSET('Smelter Look-up'!$H$4,$V126-4,0))</f>
    </oc>
    <nc r="I126" t="inlineStr">
      <is>
        <t>Ketapang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63" sId="5" odxf="1" dxf="1">
    <oc r="J126">
      <f>IF(ISERROR($V126),"",OFFSET('Smelter Look-up'!$I$4,$V126-4,0))</f>
    </oc>
    <nc r="J126"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26" start="0" length="0">
    <dxf>
      <alignment vertical="bottom" wrapText="0"/>
      <border outline="0">
        <left/>
        <right/>
        <top/>
        <bottom/>
      </border>
    </dxf>
  </rfmt>
  <rfmt sheetId="5" sqref="L126" start="0" length="0">
    <dxf>
      <alignment vertical="bottom" wrapText="0"/>
      <border outline="0">
        <left/>
        <right/>
        <top/>
        <bottom/>
      </border>
    </dxf>
  </rfmt>
  <rfmt sheetId="5" sqref="M126" start="0" length="0">
    <dxf>
      <alignment vertical="bottom" wrapText="0"/>
      <border outline="0">
        <left/>
        <right/>
        <top/>
        <bottom/>
      </border>
    </dxf>
  </rfmt>
  <rfmt sheetId="5" sqref="N126" start="0" length="0">
    <dxf>
      <alignment vertical="bottom" wrapText="0"/>
      <border outline="0">
        <left/>
        <right/>
        <top/>
        <bottom/>
      </border>
    </dxf>
  </rfmt>
  <rfmt sheetId="5" sqref="O126" start="0" length="0">
    <dxf>
      <alignment vertical="bottom" wrapText="0"/>
      <border outline="0">
        <left/>
        <right/>
        <top/>
        <bottom/>
      </border>
    </dxf>
  </rfmt>
  <rcc rId="1364" sId="5" odxf="1" dxf="1">
    <nc r="P12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365" sId="5" odxf="1" dxf="1">
    <nc r="Q12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366" sId="5" odxf="1" dxf="1">
    <oc r="B127">
      <f>IF(LEN(A127)=0,"",INDEX('Smelter Look-up'!$A:$A,MATCH($A127,'Smelter Look-up'!$E:$E,0)))</f>
    </oc>
    <nc r="B12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67" sId="5" odxf="1" dxf="1">
    <oc r="C127">
      <f>IF(LEN(A127)=0,"",INDEX('Smelter Look-up'!$C:$C,MATCH($A127,'Smelter Look-up'!$E:$E,0)))</f>
    </oc>
    <nc r="C127" t="inlineStr">
      <is>
        <t>CV United Smelting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68" sId="5" odxf="1" dxf="1">
    <nc r="D127" t="inlineStr">
      <is>
        <t>CV United Smelting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69" sId="5" odxf="1" dxf="1">
    <oc r="E127">
      <f>IF(ISERROR($V127),"",OFFSET('Smelter Look-up'!$D$4,$V127-4,0)&amp;"")</f>
    </oc>
    <nc r="E12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70" sId="5" odxf="1" dxf="1">
    <oc r="F127">
      <f>IF(ISERROR($V127),"",OFFSET('Smelter Look-up'!$E$4,$V127-4,0))</f>
    </oc>
    <nc r="F127" t="inlineStr">
      <is>
        <t>CID000315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71" sId="5" odxf="1" dxf="1">
    <oc r="G127">
      <f>IF(C127=$X$4,"Enter smelter details", IF(ISERROR($V127),"",OFFSET('Smelter Look-up'!$F$4,$V127-4,0)))</f>
    </oc>
    <nc r="G12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72" sId="5" odxf="1" dxf="1">
    <oc r="H127">
      <f>IF(ISERROR($V127),"",OFFSET('Smelter Look-up'!$G$4,$V127-4,0))</f>
    </oc>
    <nc r="H127" t="inlineStr">
      <is>
        <t>Jl Parit Lalang No 2</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373" sId="5" odxf="1" dxf="1">
    <oc r="I127">
      <f>IF(ISERROR($V127),"",OFFSET('Smelter Look-up'!$H$4,$V127-4,0))</f>
    </oc>
    <nc r="I127" t="inlineStr">
      <is>
        <t>Ketapang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74" sId="5" odxf="1" dxf="1">
    <oc r="J127">
      <f>IF(ISERROR($V127),"",OFFSET('Smelter Look-up'!$I$4,$V127-4,0))</f>
    </oc>
    <nc r="J127"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75" sId="5" odxf="1" dxf="1">
    <nc r="K127" t="inlineStr">
      <is>
        <t>Mr. Johanes Irving Tedy</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76" sId="5" odxf="1" dxf="1">
    <nc r="L127" t="inlineStr">
      <is>
        <t>utdsmelt@yahoo.com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77" sId="5" odxf="1" dxf="1">
    <nc r="M127"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27" start="0" length="0">
    <dxf>
      <alignment vertical="bottom" wrapText="0"/>
      <border outline="0">
        <left/>
        <right/>
        <top/>
        <bottom/>
      </border>
    </dxf>
  </rfmt>
  <rfmt sheetId="5" sqref="O127" start="0" length="0">
    <dxf>
      <alignment vertical="bottom" wrapText="0"/>
      <border outline="0">
        <left/>
        <right/>
        <top/>
        <bottom/>
      </border>
    </dxf>
  </rfmt>
  <rfmt sheetId="5" sqref="P127" start="0" length="0">
    <dxf>
      <fill>
        <patternFill patternType="none"/>
      </fill>
      <alignment horizontal="general" vertical="bottom" wrapText="0"/>
      <border outline="0">
        <left/>
        <right/>
        <top/>
      </border>
    </dxf>
  </rfmt>
  <rfmt sheetId="5" sqref="Q127" start="0" length="0">
    <dxf>
      <alignment vertical="bottom" wrapText="0"/>
      <border outline="0">
        <left/>
        <right/>
        <top/>
        <bottom/>
      </border>
    </dxf>
  </rfmt>
  <rcc rId="1378" sId="5" odxf="1" dxf="1">
    <oc r="B128">
      <f>IF(LEN(A128)=0,"",INDEX('Smelter Look-up'!$A:$A,MATCH($A128,'Smelter Look-up'!$E:$E,0)))</f>
    </oc>
    <nc r="B12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79" sId="5" odxf="1" dxf="1">
    <oc r="C128">
      <f>IF(LEN(A128)=0,"",INDEX('Smelter Look-up'!$C:$C,MATCH($A128,'Smelter Look-up'!$E:$E,0)))</f>
    </oc>
    <nc r="C128" t="inlineStr">
      <is>
        <t>CV United Smelting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80" sId="5" odxf="1" dxf="1">
    <nc r="D128" t="inlineStr">
      <is>
        <t>CV United Smelting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81" sId="5" odxf="1" dxf="1">
    <oc r="E128">
      <f>IF(ISERROR($V128),"",OFFSET('Smelter Look-up'!$D$4,$V128-4,0)&amp;"")</f>
    </oc>
    <nc r="E12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82" sId="5" odxf="1" dxf="1">
    <oc r="F128">
      <f>IF(ISERROR($V128),"",OFFSET('Smelter Look-up'!$E$4,$V128-4,0))</f>
    </oc>
    <nc r="F128" t="inlineStr">
      <is>
        <t>CID000315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83" sId="5" odxf="1" dxf="1">
    <oc r="G128">
      <f>IF(C128=$X$4,"Enter smelter details", IF(ISERROR($V128),"",OFFSET('Smelter Look-up'!$F$4,$V128-4,0)))</f>
    </oc>
    <nc r="G12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84" sId="5" odxf="1" dxf="1">
    <oc r="H128">
      <f>IF(ISERROR($V128),"",OFFSET('Smelter Look-up'!$G$4,$V128-4,0))</f>
    </oc>
    <nc r="H128" t="inlineStr">
      <is>
        <t>Jalan Parit Lalang No.2</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385" sId="5" odxf="1" dxf="1">
    <oc r="I128">
      <f>IF(ISERROR($V128),"",OFFSET('Smelter Look-up'!$H$4,$V128-4,0))</f>
    </oc>
    <nc r="I128"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86" sId="5" odxf="1" dxf="1">
    <oc r="J128">
      <f>IF(ISERROR($V128),"",OFFSET('Smelter Look-up'!$I$4,$V128-4,0))</f>
    </oc>
    <nc r="J12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387" sId="5" odxf="1" dxf="1">
    <nc r="K128" t="inlineStr">
      <is>
        <t>Mr. Johanes Irving Tedy</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88" sId="5" odxf="1" dxf="1">
    <nc r="L128" t="inlineStr">
      <is>
        <t>utdsmelt@yahoo.com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89" sId="5" odxf="1" dxf="1">
    <nc r="M12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90" sId="5" odxf="1" dxf="1">
    <nc r="N128"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91" sId="5" odxf="1" dxf="1">
    <nc r="O128" t="inlineStr">
      <is>
        <t>L1, L3,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392" sId="5" odxf="1" dxf="1">
    <nc r="P12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393" sId="5" odxf="1" dxf="1">
    <nc r="Q128"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394" sId="5" odxf="1" dxf="1">
    <oc r="B129">
      <f>IF(LEN(A129)=0,"",INDEX('Smelter Look-up'!$A:$A,MATCH($A129,'Smelter Look-up'!$E:$E,0)))</f>
    </oc>
    <nc r="B129"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95" sId="5" odxf="1" dxf="1">
    <oc r="C129">
      <f>IF(LEN(A129)=0,"",INDEX('Smelter Look-up'!$C:$C,MATCH($A129,'Smelter Look-up'!$E:$E,0)))</f>
    </oc>
    <nc r="C129" t="inlineStr">
      <is>
        <t>Dayu Weiliang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396" sId="5" odxf="1" dxf="1">
    <nc r="D129" t="inlineStr">
      <is>
        <t>Dayu Weiliang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97" sId="5" odxf="1" dxf="1">
    <oc r="E129">
      <f>IF(ISERROR($V129),"",OFFSET('Smelter Look-up'!$D$4,$V129-4,0)&amp;"")</f>
    </oc>
    <nc r="E12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98" sId="5" odxf="1" dxf="1">
    <oc r="F129">
      <f>IF(ISERROR($V129),"",OFFSET('Smelter Look-up'!$E$4,$V129-4,0))</f>
    </oc>
    <nc r="F129" t="inlineStr">
      <is>
        <t>CID000345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399" sId="5" odxf="1" dxf="1">
    <oc r="G129">
      <f>IF(C129=$X$4,"Enter smelter details", IF(ISERROR($V129),"",OFFSET('Smelter Look-up'!$F$4,$V129-4,0)))</f>
    </oc>
    <nc r="G12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00" sId="5" odxf="1" dxf="1">
    <oc r="H129">
      <f>IF(ISERROR($V129),"",OFFSET('Smelter Look-up'!$G$4,$V129-4,0))</f>
    </oc>
    <nc r="H12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01" sId="5" odxf="1" dxf="1">
    <oc r="I129">
      <f>IF(ISERROR($V129),"",OFFSET('Smelter Look-up'!$H$4,$V129-4,0))</f>
    </oc>
    <nc r="I129"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02" sId="5" odxf="1" dxf="1">
    <oc r="J129">
      <f>IF(ISERROR($V129),"",OFFSET('Smelter Look-up'!$I$4,$V129-4,0))</f>
    </oc>
    <nc r="J129"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29" start="0" length="0">
    <dxf>
      <alignment vertical="bottom" wrapText="0"/>
      <border outline="0">
        <left/>
        <right/>
        <top/>
        <bottom/>
      </border>
    </dxf>
  </rfmt>
  <rfmt sheetId="5" sqref="L129" start="0" length="0">
    <dxf>
      <alignment vertical="bottom" wrapText="0"/>
      <border outline="0">
        <left/>
        <right/>
        <top/>
        <bottom/>
      </border>
    </dxf>
  </rfmt>
  <rcc rId="1403" sId="5" odxf="1" dxf="1">
    <nc r="M129"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29" start="0" length="0">
    <dxf>
      <alignment vertical="bottom" wrapText="0"/>
      <border outline="0">
        <left/>
        <right/>
        <top/>
        <bottom/>
      </border>
    </dxf>
  </rfmt>
  <rcc rId="1404" sId="5" odxf="1" dxf="1">
    <nc r="O129"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29" start="0" length="0">
    <dxf>
      <fill>
        <patternFill patternType="none"/>
      </fill>
      <alignment horizontal="general" vertical="bottom" wrapText="0"/>
      <border outline="0">
        <left/>
        <right/>
        <top/>
      </border>
    </dxf>
  </rfmt>
  <rfmt sheetId="5" sqref="Q129" start="0" length="0">
    <dxf>
      <alignment vertical="bottom" wrapText="0"/>
      <border outline="0">
        <left/>
        <right/>
        <top/>
        <bottom/>
      </border>
    </dxf>
  </rfmt>
  <rcc rId="1405" sId="5" odxf="1" dxf="1">
    <oc r="B130">
      <f>IF(LEN(A130)=0,"",INDEX('Smelter Look-up'!$A:$A,MATCH($A130,'Smelter Look-up'!$E:$E,0)))</f>
    </oc>
    <nc r="B13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06" sId="5" odxf="1" dxf="1">
    <oc r="C130">
      <f>IF(LEN(A130)=0,"",INDEX('Smelter Look-up'!$C:$C,MATCH($A130,'Smelter Look-up'!$E:$E,0)))</f>
    </oc>
    <nc r="C130" t="inlineStr">
      <is>
        <t>DO SUNG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07" sId="5" odxf="1" dxf="1">
    <nc r="D130" t="inlineStr">
      <is>
        <t>Do Sung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08" sId="5" odxf="1" dxf="1">
    <oc r="E130">
      <f>IF(ISERROR($V130),"",OFFSET('Smelter Look-up'!$D$4,$V130-4,0)&amp;"")</f>
    </oc>
    <nc r="E130"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09" sId="5" odxf="1" dxf="1">
    <oc r="F130">
      <f>IF(ISERROR($V130),"",OFFSET('Smelter Look-up'!$E$4,$V130-4,0))</f>
    </oc>
    <nc r="F130" t="inlineStr">
      <is>
        <t>CID000359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10" sId="5" odxf="1" dxf="1">
    <oc r="G130">
      <f>IF(C130=$X$4,"Enter smelter details", IF(ISERROR($V130),"",OFFSET('Smelter Look-up'!$F$4,$V130-4,0)))</f>
    </oc>
    <nc r="G13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11" sId="5" odxf="1" dxf="1">
    <oc r="H130">
      <f>IF(ISERROR($V130),"",OFFSET('Smelter Look-up'!$G$4,$V130-4,0))</f>
    </oc>
    <nc r="H130" t="inlineStr">
      <is>
        <t>#109gil, gungiro, Seoku</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12" sId="5" odxf="1" dxf="1">
    <oc r="I130">
      <f>IF(ISERROR($V130),"",OFFSET('Smelter Look-up'!$H$4,$V130-4,0))</f>
    </oc>
    <nc r="I130" t="inlineStr">
      <is>
        <t>INCHON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13" sId="5" odxf="1" dxf="1">
    <oc r="J130">
      <f>IF(ISERROR($V130),"",OFFSET('Smelter Look-up'!$I$4,$V130-4,0))</f>
    </oc>
    <nc r="J130" t="inlineStr">
      <is>
        <t>Gyeonggi-Do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0" start="0" length="0">
    <dxf>
      <alignment vertical="bottom" wrapText="0"/>
      <border outline="0">
        <left/>
        <right/>
        <top/>
        <bottom/>
      </border>
    </dxf>
  </rfmt>
  <rcc rId="1414" sId="5" odxf="1" dxf="1">
    <nc r="L130" t="inlineStr">
      <is>
        <t xml:space="preserve">gold0074@nate.com, do2845@chol.com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415" sId="5" odxf="1" dxf="1">
    <nc r="M130" t="inlineStr">
      <is>
        <t>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416" sId="5" odxf="1" dxf="1">
    <nc r="N130"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417" sId="5" odxf="1" dxf="1">
    <nc r="O130" t="inlineStr">
      <is>
        <t>Korea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418" sId="5" odxf="1" dxf="1">
    <nc r="P13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30" start="0" length="0">
    <dxf>
      <alignment vertical="bottom" wrapText="0"/>
      <border outline="0">
        <left/>
        <right/>
        <top/>
        <bottom/>
      </border>
    </dxf>
  </rfmt>
  <rcc rId="1419" sId="5" odxf="1" dxf="1">
    <oc r="B131">
      <f>IF(LEN(A131)=0,"",INDEX('Smelter Look-up'!$A:$A,MATCH($A131,'Smelter Look-up'!$E:$E,0)))</f>
    </oc>
    <nc r="B13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20" sId="5" odxf="1" dxf="1">
    <oc r="C131">
      <f>IF(LEN(A131)=0,"",INDEX('Smelter Look-up'!$C:$C,MATCH($A131,'Smelter Look-up'!$E:$E,0)))</f>
    </oc>
    <nc r="C131" t="inlineStr">
      <is>
        <t>Do Sung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21" sId="5" odxf="1" dxf="1">
    <nc r="D131" t="inlineStr">
      <is>
        <t>Do Sung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22" sId="5" odxf="1" dxf="1">
    <oc r="E131">
      <f>IF(ISERROR($V131),"",OFFSET('Smelter Look-up'!$D$4,$V131-4,0)&amp;"")</f>
    </oc>
    <nc r="E131"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23" sId="5" odxf="1" dxf="1">
    <oc r="F131">
      <f>IF(ISERROR($V131),"",OFFSET('Smelter Look-up'!$E$4,$V131-4,0))</f>
    </oc>
    <nc r="F131" t="inlineStr">
      <is>
        <t>CID000359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24" sId="5" odxf="1" dxf="1">
    <oc r="G131">
      <f>IF(C131=$X$4,"Enter smelter details", IF(ISERROR($V131),"",OFFSET('Smelter Look-up'!$F$4,$V131-4,0)))</f>
    </oc>
    <nc r="G13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25" sId="5" odxf="1" dxf="1">
    <oc r="H131">
      <f>IF(ISERROR($V131),"",OFFSET('Smelter Look-up'!$G$4,$V131-4,0))</f>
    </oc>
    <nc r="H13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26" sId="5" odxf="1" dxf="1">
    <oc r="I131">
      <f>IF(ISERROR($V131),"",OFFSET('Smelter Look-up'!$H$4,$V131-4,0))</f>
    </oc>
    <nc r="I13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27" sId="5" odxf="1" dxf="1">
    <oc r="J131">
      <f>IF(ISERROR($V131),"",OFFSET('Smelter Look-up'!$I$4,$V131-4,0))</f>
    </oc>
    <nc r="J13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1" start="0" length="0">
    <dxf>
      <alignment vertical="bottom" wrapText="0"/>
      <border outline="0">
        <left/>
        <right/>
        <top/>
        <bottom/>
      </border>
    </dxf>
  </rfmt>
  <rfmt sheetId="5" sqref="L131" start="0" length="0">
    <dxf>
      <alignment vertical="bottom" wrapText="0"/>
      <border outline="0">
        <left/>
        <right/>
        <top/>
        <bottom/>
      </border>
    </dxf>
  </rfmt>
  <rfmt sheetId="5" sqref="M131" start="0" length="0">
    <dxf>
      <alignment vertical="bottom" wrapText="0"/>
      <border outline="0">
        <left/>
        <right/>
        <top/>
        <bottom/>
      </border>
    </dxf>
  </rfmt>
  <rfmt sheetId="5" sqref="N131" start="0" length="0">
    <dxf>
      <alignment vertical="bottom" wrapText="0"/>
      <border outline="0">
        <left/>
        <right/>
        <top/>
        <bottom/>
      </border>
    </dxf>
  </rfmt>
  <rfmt sheetId="5" sqref="O131" start="0" length="0">
    <dxf>
      <alignment vertical="bottom" wrapText="0"/>
      <border outline="0">
        <left/>
        <right/>
        <top/>
        <bottom/>
      </border>
    </dxf>
  </rfmt>
  <rfmt sheetId="5" sqref="P131" start="0" length="0">
    <dxf>
      <fill>
        <patternFill patternType="none"/>
      </fill>
      <alignment horizontal="general" vertical="bottom" wrapText="0"/>
      <border outline="0">
        <left/>
        <right/>
        <top/>
      </border>
    </dxf>
  </rfmt>
  <rfmt sheetId="5" sqref="Q131" start="0" length="0">
    <dxf>
      <alignment vertical="bottom" wrapText="0"/>
      <border outline="0">
        <left/>
        <right/>
        <top/>
        <bottom/>
      </border>
    </dxf>
  </rfmt>
  <rcc rId="1428" sId="5" odxf="1" dxf="1">
    <oc r="B132">
      <f>IF(LEN(A132)=0,"",INDEX('Smelter Look-up'!$A:$A,MATCH($A132,'Smelter Look-up'!$E:$E,0)))</f>
    </oc>
    <nc r="B13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29" sId="5" odxf="1" dxf="1">
    <oc r="C132">
      <f>IF(LEN(A132)=0,"",INDEX('Smelter Look-up'!$C:$C,MATCH($A132,'Smelter Look-up'!$E:$E,0)))</f>
    </oc>
    <nc r="C132" t="inlineStr">
      <is>
        <t>Dowa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30" sId="5" odxf="1" dxf="1">
    <nc r="D132"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31" sId="5" odxf="1" dxf="1">
    <oc r="E132">
      <f>IF(ISERROR($V132),"",OFFSET('Smelter Look-up'!$D$4,$V132-4,0)&amp;"")</f>
    </oc>
    <nc r="E13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32" sId="5" odxf="1" dxf="1">
    <oc r="F132">
      <f>IF(ISERROR($V132),"",OFFSET('Smelter Look-up'!$E$4,$V132-4,0))</f>
    </oc>
    <nc r="F132" t="inlineStr">
      <is>
        <t>CID000401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33" sId="5" odxf="1" dxf="1">
    <oc r="G132">
      <f>IF(C132=$X$4,"Enter smelter details", IF(ISERROR($V132),"",OFFSET('Smelter Look-up'!$F$4,$V132-4,0)))</f>
    </oc>
    <nc r="G13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34" sId="5" odxf="1" dxf="1">
    <oc r="H132">
      <f>IF(ISERROR($V132),"",OFFSET('Smelter Look-up'!$G$4,$V132-4,0))</f>
    </oc>
    <nc r="H13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35" sId="5" odxf="1" dxf="1">
    <oc r="I132">
      <f>IF(ISERROR($V132),"",OFFSET('Smelter Look-up'!$H$4,$V132-4,0))</f>
    </oc>
    <nc r="I132" t="inlineStr">
      <is>
        <t>Kosaka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36" sId="5" odxf="1" dxf="1">
    <oc r="J132">
      <f>IF(ISERROR($V132),"",OFFSET('Smelter Look-up'!$I$4,$V132-4,0))</f>
    </oc>
    <nc r="J132"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2" start="0" length="0">
    <dxf>
      <alignment vertical="bottom" wrapText="0"/>
      <border outline="0">
        <left/>
        <right/>
        <top/>
        <bottom/>
      </border>
    </dxf>
  </rfmt>
  <rfmt sheetId="5" sqref="L132" start="0" length="0">
    <dxf>
      <alignment vertical="bottom" wrapText="0"/>
      <border outline="0">
        <left/>
        <right/>
        <top/>
        <bottom/>
      </border>
    </dxf>
  </rfmt>
  <rfmt sheetId="5" sqref="M132" start="0" length="0">
    <dxf>
      <alignment vertical="bottom" wrapText="0"/>
      <border outline="0">
        <left/>
        <right/>
        <top/>
        <bottom/>
      </border>
    </dxf>
  </rfmt>
  <rfmt sheetId="5" sqref="N132" start="0" length="0">
    <dxf>
      <alignment vertical="bottom" wrapText="0"/>
      <border outline="0">
        <left/>
        <right/>
        <top/>
        <bottom/>
      </border>
    </dxf>
  </rfmt>
  <rfmt sheetId="5" sqref="O132" start="0" length="0">
    <dxf>
      <alignment vertical="bottom" wrapText="0"/>
      <border outline="0">
        <left/>
        <right/>
        <top/>
        <bottom/>
      </border>
    </dxf>
  </rfmt>
  <rfmt sheetId="5" sqref="P132" start="0" length="0">
    <dxf>
      <fill>
        <patternFill patternType="none"/>
      </fill>
      <alignment horizontal="general" vertical="bottom" wrapText="0"/>
      <border outline="0">
        <left/>
        <right/>
        <top/>
      </border>
    </dxf>
  </rfmt>
  <rcc rId="1437" sId="5" odxf="1" dxf="1">
    <nc r="Q132" t="inlineStr">
      <is>
        <t>Validated. Re-audit in progress.</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438" sId="5" odxf="1" dxf="1">
    <oc r="B133">
      <f>IF(LEN(A133)=0,"",INDEX('Smelter Look-up'!$A:$A,MATCH($A133,'Smelter Look-up'!$E:$E,0)))</f>
    </oc>
    <nc r="B13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39" sId="5" odxf="1" dxf="1">
    <oc r="C133">
      <f>IF(LEN(A133)=0,"",INDEX('Smelter Look-up'!$C:$C,MATCH($A133,'Smelter Look-up'!$E:$E,0)))</f>
    </oc>
    <nc r="C133" t="inlineStr">
      <is>
        <t>Dowa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40" sId="5" odxf="1" dxf="1">
    <nc r="D133"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41" sId="5" odxf="1" dxf="1">
    <oc r="E133">
      <f>IF(ISERROR($V133),"",OFFSET('Smelter Look-up'!$D$4,$V133-4,0)&amp;"")</f>
    </oc>
    <nc r="E13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42" sId="5" odxf="1" dxf="1">
    <oc r="F133">
      <f>IF(ISERROR($V133),"",OFFSET('Smelter Look-up'!$E$4,$V133-4,0))</f>
    </oc>
    <nc r="F133" t="inlineStr">
      <is>
        <t>CID000401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43" sId="5" odxf="1" dxf="1">
    <oc r="G133">
      <f>IF(C133=$X$4,"Enter smelter details", IF(ISERROR($V133),"",OFFSET('Smelter Look-up'!$F$4,$V133-4,0)))</f>
    </oc>
    <nc r="G13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44" sId="5" odxf="1" dxf="1">
    <oc r="H133">
      <f>IF(ISERROR($V133),"",OFFSET('Smelter Look-up'!$G$4,$V133-4,0))</f>
    </oc>
    <nc r="H13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45" sId="5" odxf="1" dxf="1">
    <oc r="I133">
      <f>IF(ISERROR($V133),"",OFFSET('Smelter Look-up'!$H$4,$V133-4,0))</f>
    </oc>
    <nc r="I133" t="inlineStr">
      <is>
        <t>Kosaka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46" sId="5" odxf="1" dxf="1">
    <oc r="J133">
      <f>IF(ISERROR($V133),"",OFFSET('Smelter Look-up'!$I$4,$V133-4,0))</f>
    </oc>
    <nc r="J133"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3" start="0" length="0">
    <dxf>
      <alignment vertical="bottom" wrapText="0"/>
      <border outline="0">
        <left/>
        <right/>
        <top/>
        <bottom/>
      </border>
    </dxf>
  </rfmt>
  <rfmt sheetId="5" sqref="L133" start="0" length="0">
    <dxf>
      <alignment vertical="bottom" wrapText="0"/>
      <border outline="0">
        <left/>
        <right/>
        <top/>
        <bottom/>
      </border>
    </dxf>
  </rfmt>
  <rcc rId="1447" sId="5" odxf="1" dxf="1">
    <nc r="M133"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33" start="0" length="0">
    <dxf>
      <alignment vertical="bottom" wrapText="0"/>
      <border outline="0">
        <left/>
        <right/>
        <top/>
        <bottom/>
      </border>
    </dxf>
  </rfmt>
  <rfmt sheetId="5" sqref="O133" start="0" length="0">
    <dxf>
      <alignment vertical="bottom" wrapText="0"/>
      <border outline="0">
        <left/>
        <right/>
        <top/>
        <bottom/>
      </border>
    </dxf>
  </rfmt>
  <rfmt sheetId="5" sqref="P133" start="0" length="0">
    <dxf>
      <fill>
        <patternFill patternType="none"/>
      </fill>
      <alignment horizontal="general" vertical="bottom" wrapText="0"/>
      <border outline="0">
        <left/>
        <right/>
        <top/>
      </border>
    </dxf>
  </rfmt>
  <rcc rId="1448" sId="5" odxf="1" dxf="1">
    <nc r="Q133"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449" sId="5" odxf="1" dxf="1">
    <oc r="B134">
      <f>IF(LEN(A134)=0,"",INDEX('Smelter Look-up'!$A:$A,MATCH($A134,'Smelter Look-up'!$E:$E,0)))</f>
    </oc>
    <nc r="B13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50" sId="5" odxf="1" dxf="1">
    <oc r="C134">
      <f>IF(LEN(A134)=0,"",INDEX('Smelter Look-up'!$C:$C,MATCH($A134,'Smelter Look-up'!$E:$E,0)))</f>
    </oc>
    <nc r="C134" t="inlineStr">
      <is>
        <t>Dowa Metals &amp;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51" sId="5" odxf="1" dxf="1">
    <nc r="D134"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52" sId="5" odxf="1" dxf="1">
    <oc r="E134">
      <f>IF(ISERROR($V134),"",OFFSET('Smelter Look-up'!$D$4,$V134-4,0)&amp;"")</f>
    </oc>
    <nc r="E13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53" sId="5" odxf="1" dxf="1">
    <oc r="F134">
      <f>IF(ISERROR($V134),"",OFFSET('Smelter Look-up'!$E$4,$V134-4,0))</f>
    </oc>
    <nc r="F134" t="inlineStr">
      <is>
        <t>CID000401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54" sId="5" odxf="1" dxf="1">
    <oc r="G134">
      <f>IF(C134=$X$4,"Enter smelter details", IF(ISERROR($V134),"",OFFSET('Smelter Look-up'!$F$4,$V134-4,0)))</f>
    </oc>
    <nc r="G13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55" sId="5" odxf="1" dxf="1">
    <oc r="H134">
      <f>IF(ISERROR($V134),"",OFFSET('Smelter Look-up'!$G$4,$V134-4,0))</f>
    </oc>
    <nc r="H13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56" sId="5" odxf="1" dxf="1">
    <oc r="I134">
      <f>IF(ISERROR($V134),"",OFFSET('Smelter Look-up'!$H$4,$V134-4,0))</f>
    </oc>
    <nc r="I134" t="inlineStr">
      <is>
        <t>Kosaka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57" sId="5" odxf="1" dxf="1">
    <oc r="J134">
      <f>IF(ISERROR($V134),"",OFFSET('Smelter Look-up'!$I$4,$V134-4,0))</f>
    </oc>
    <nc r="J134"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4" start="0" length="0">
    <dxf>
      <alignment vertical="bottom" wrapText="0"/>
      <border outline="0">
        <left/>
        <right/>
        <top/>
        <bottom/>
      </border>
    </dxf>
  </rfmt>
  <rfmt sheetId="5" sqref="L134" start="0" length="0">
    <dxf>
      <alignment vertical="bottom" wrapText="0"/>
      <border outline="0">
        <left/>
        <right/>
        <top/>
        <bottom/>
      </border>
    </dxf>
  </rfmt>
  <rfmt sheetId="5" sqref="M134" start="0" length="0">
    <dxf>
      <alignment vertical="bottom" wrapText="0"/>
      <border outline="0">
        <left/>
        <right/>
        <top/>
        <bottom/>
      </border>
    </dxf>
  </rfmt>
  <rfmt sheetId="5" sqref="N134" start="0" length="0">
    <dxf>
      <alignment vertical="bottom" wrapText="0"/>
      <border outline="0">
        <left/>
        <right/>
        <top/>
        <bottom/>
      </border>
    </dxf>
  </rfmt>
  <rfmt sheetId="5" sqref="O134" start="0" length="0">
    <dxf>
      <alignment vertical="bottom" wrapText="0"/>
      <border outline="0">
        <left/>
        <right/>
        <top/>
        <bottom/>
      </border>
    </dxf>
  </rfmt>
  <rfmt sheetId="5" sqref="P134" start="0" length="0">
    <dxf>
      <fill>
        <patternFill patternType="none"/>
      </fill>
      <alignment horizontal="general" vertical="bottom" wrapText="0"/>
      <border outline="0">
        <left/>
        <right/>
        <top/>
      </border>
    </dxf>
  </rfmt>
  <rfmt sheetId="5" sqref="Q134" start="0" length="0">
    <dxf>
      <alignment vertical="bottom" wrapText="0"/>
      <border outline="0">
        <left/>
        <right/>
        <top/>
        <bottom/>
      </border>
    </dxf>
  </rfmt>
  <rcc rId="1458" sId="5" odxf="1" dxf="1">
    <oc r="B135">
      <f>IF(LEN(A135)=0,"",INDEX('Smelter Look-up'!$A:$A,MATCH($A135,'Smelter Look-up'!$E:$E,0)))</f>
    </oc>
    <nc r="B13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59" sId="5" odxf="1" dxf="1">
    <oc r="C135">
      <f>IF(LEN(A135)=0,"",INDEX('Smelter Look-up'!$C:$C,MATCH($A135,'Smelter Look-up'!$E:$E,0)))</f>
    </oc>
    <nc r="C135" t="inlineStr">
      <is>
        <t>Dowa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60" sId="5" odxf="1" dxf="1">
    <nc r="D135"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61" sId="5" odxf="1" dxf="1">
    <oc r="E135">
      <f>IF(ISERROR($V135),"",OFFSET('Smelter Look-up'!$D$4,$V135-4,0)&amp;"")</f>
    </oc>
    <nc r="E13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62" sId="5" odxf="1" dxf="1">
    <oc r="F135">
      <f>IF(ISERROR($V135),"",OFFSET('Smelter Look-up'!$E$4,$V135-4,0))</f>
    </oc>
    <nc r="F135" t="inlineStr">
      <is>
        <t>CID000401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63" sId="5" odxf="1" dxf="1">
    <oc r="G135">
      <f>IF(C135=$X$4,"Enter smelter details", IF(ISERROR($V135),"",OFFSET('Smelter Look-up'!$F$4,$V135-4,0)))</f>
    </oc>
    <nc r="G13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64" sId="5" odxf="1" dxf="1">
    <oc r="H135">
      <f>IF(ISERROR($V135),"",OFFSET('Smelter Look-up'!$G$4,$V135-4,0))</f>
    </oc>
    <nc r="H13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65" sId="5" odxf="1" dxf="1">
    <oc r="I135">
      <f>IF(ISERROR($V135),"",OFFSET('Smelter Look-up'!$H$4,$V135-4,0))</f>
    </oc>
    <nc r="I135" t="inlineStr">
      <is>
        <t>Kosaka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66" sId="5" odxf="1" dxf="1">
    <oc r="J135">
      <f>IF(ISERROR($V135),"",OFFSET('Smelter Look-up'!$I$4,$V135-4,0))</f>
    </oc>
    <nc r="J135"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5" start="0" length="0">
    <dxf>
      <alignment vertical="bottom" wrapText="0"/>
      <border outline="0">
        <left/>
        <right/>
        <top/>
        <bottom/>
      </border>
    </dxf>
  </rfmt>
  <rfmt sheetId="5" sqref="L135" start="0" length="0">
    <dxf>
      <alignment vertical="bottom" wrapText="0"/>
      <border outline="0">
        <left/>
        <right/>
        <top/>
        <bottom/>
      </border>
    </dxf>
  </rfmt>
  <rcc rId="1467" sId="5" odxf="1" dxf="1">
    <nc r="M13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35" start="0" length="0">
    <dxf>
      <alignment vertical="bottom" wrapText="0"/>
      <border outline="0">
        <left/>
        <right/>
        <top/>
        <bottom/>
      </border>
    </dxf>
  </rfmt>
  <rcc rId="1468" sId="5" odxf="1" dxf="1">
    <nc r="O135"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35" start="0" length="0">
    <dxf>
      <fill>
        <patternFill patternType="none"/>
      </fill>
      <alignment horizontal="general" vertical="bottom" wrapText="0"/>
      <border outline="0">
        <left/>
        <right/>
        <top/>
      </border>
    </dxf>
  </rfmt>
  <rfmt sheetId="5" sqref="Q135" start="0" length="0">
    <dxf>
      <alignment vertical="bottom" wrapText="0"/>
      <border outline="0">
        <left/>
        <right/>
        <top/>
        <bottom/>
      </border>
    </dxf>
  </rfmt>
  <rcc rId="1469" sId="5" odxf="1" dxf="1">
    <oc r="B136">
      <f>IF(LEN(A136)=0,"",INDEX('Smelter Look-up'!$A:$A,MATCH($A136,'Smelter Look-up'!$E:$E,0)))</f>
    </oc>
    <nc r="B13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70" sId="5" odxf="1" dxf="1">
    <oc r="C136">
      <f>IF(LEN(A136)=0,"",INDEX('Smelter Look-up'!$C:$C,MATCH($A136,'Smelter Look-up'!$E:$E,0)))</f>
    </oc>
    <nc r="C136" t="inlineStr">
      <is>
        <t>Dowa Metals &amp;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71" sId="5" odxf="1" dxf="1">
    <nc r="D136"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72" sId="5" odxf="1" dxf="1">
    <oc r="E136">
      <f>IF(ISERROR($V136),"",OFFSET('Smelter Look-up'!$D$4,$V136-4,0)&amp;"")</f>
    </oc>
    <nc r="E13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73" sId="5" odxf="1" dxf="1">
    <oc r="F136">
      <f>IF(ISERROR($V136),"",OFFSET('Smelter Look-up'!$E$4,$V136-4,0))</f>
    </oc>
    <nc r="F136" t="inlineStr">
      <is>
        <t>CID000401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74" sId="5" odxf="1" dxf="1">
    <oc r="G136">
      <f>IF(C136=$X$4,"Enter smelter details", IF(ISERROR($V136),"",OFFSET('Smelter Look-up'!$F$4,$V136-4,0)))</f>
    </oc>
    <nc r="G13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75" sId="5" odxf="1" dxf="1">
    <oc r="H136">
      <f>IF(ISERROR($V136),"",OFFSET('Smelter Look-up'!$G$4,$V136-4,0))</f>
    </oc>
    <nc r="H13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76" sId="5" odxf="1" dxf="1">
    <oc r="I136">
      <f>IF(ISERROR($V136),"",OFFSET('Smelter Look-up'!$H$4,$V136-4,0))</f>
    </oc>
    <nc r="I136" t="inlineStr">
      <is>
        <t>Kosaka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77" sId="5" odxf="1" dxf="1">
    <oc r="J136">
      <f>IF(ISERROR($V136),"",OFFSET('Smelter Look-up'!$I$4,$V136-4,0))</f>
    </oc>
    <nc r="J136"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6" start="0" length="0">
    <dxf>
      <alignment vertical="bottom" wrapText="0"/>
      <border outline="0">
        <left/>
        <right/>
        <top/>
        <bottom/>
      </border>
    </dxf>
  </rfmt>
  <rfmt sheetId="5" sqref="L136" start="0" length="0">
    <dxf>
      <alignment vertical="bottom" wrapText="0"/>
      <border outline="0">
        <left/>
        <right/>
        <top/>
        <bottom/>
      </border>
    </dxf>
  </rfmt>
  <rfmt sheetId="5" sqref="M136" start="0" length="0">
    <dxf>
      <alignment vertical="bottom" wrapText="0"/>
      <border outline="0">
        <left/>
        <right/>
        <top/>
        <bottom/>
      </border>
    </dxf>
  </rfmt>
  <rcc rId="1478" sId="5" odxf="1" dxf="1">
    <nc r="N136"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479" sId="5" odxf="1" dxf="1">
    <nc r="O136"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480" sId="5" odxf="1" dxf="1">
    <nc r="P13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481" sId="5" odxf="1" dxf="1">
    <nc r="Q13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482" sId="5" odxf="1" dxf="1">
    <oc r="B137">
      <f>IF(LEN(A137)=0,"",INDEX('Smelter Look-up'!$A:$A,MATCH($A137,'Smelter Look-up'!$E:$E,0)))</f>
    </oc>
    <nc r="B13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83" sId="5" odxf="1" dxf="1">
    <oc r="C137">
      <f>IF(LEN(A137)=0,"",INDEX('Smelter Look-up'!$C:$C,MATCH($A137,'Smelter Look-up'!$E:$E,0)))</f>
    </oc>
    <nc r="C137" t="inlineStr">
      <is>
        <t>Dowa Metals &amp;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84" sId="5" odxf="1" dxf="1">
    <nc r="D137"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85" sId="5" odxf="1" dxf="1">
    <oc r="E137">
      <f>IF(ISERROR($V137),"",OFFSET('Smelter Look-up'!$D$4,$V137-4,0)&amp;"")</f>
    </oc>
    <nc r="E13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86" sId="5" odxf="1" dxf="1">
    <oc r="F137">
      <f>IF(ISERROR($V137),"",OFFSET('Smelter Look-up'!$E$4,$V137-4,0))</f>
    </oc>
    <nc r="F137" t="inlineStr">
      <is>
        <t>CID000401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87" sId="5" odxf="1" dxf="1">
    <oc r="G137">
      <f>IF(C137=$X$4,"Enter smelter details", IF(ISERROR($V137),"",OFFSET('Smelter Look-up'!$F$4,$V137-4,0)))</f>
    </oc>
    <nc r="G13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88" sId="5" odxf="1" dxf="1">
    <oc r="H137">
      <f>IF(ISERROR($V137),"",OFFSET('Smelter Look-up'!$G$4,$V137-4,0))</f>
    </oc>
    <nc r="H137" t="inlineStr">
      <is>
        <t>60-1 Otarube Kosakakouzan</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489" sId="5" odxf="1" dxf="1">
    <oc r="I137">
      <f>IF(ISERROR($V137),"",OFFSET('Smelter Look-up'!$H$4,$V137-4,0))</f>
    </oc>
    <nc r="I137" t="inlineStr">
      <is>
        <t>Kosaka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490" sId="5" odxf="1" dxf="1">
    <oc r="J137">
      <f>IF(ISERROR($V137),"",OFFSET('Smelter Look-up'!$I$4,$V137-4,0))</f>
    </oc>
    <nc r="J137"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7" start="0" length="0">
    <dxf>
      <alignment vertical="bottom" wrapText="0"/>
      <border outline="0">
        <left/>
        <right/>
        <top/>
        <bottom/>
      </border>
    </dxf>
  </rfmt>
  <rfmt sheetId="5" sqref="L137" start="0" length="0">
    <dxf>
      <alignment vertical="bottom" wrapText="0"/>
      <border outline="0">
        <left/>
        <right/>
        <top/>
        <bottom/>
      </border>
    </dxf>
  </rfmt>
  <rfmt sheetId="5" sqref="M137" start="0" length="0">
    <dxf>
      <alignment vertical="bottom" wrapText="0"/>
      <border outline="0">
        <left/>
        <right/>
        <top/>
        <bottom/>
      </border>
    </dxf>
  </rfmt>
  <rcc rId="1491" sId="5" odxf="1" dxf="1">
    <nc r="N137" t="inlineStr">
      <is>
        <t>Huckleberry</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492" sId="5" odxf="1" dxf="1">
    <nc r="O137" t="inlineStr">
      <is>
        <t>Canada, 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493" sId="5" odxf="1" dxf="1">
    <nc r="P13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37" start="0" length="0">
    <dxf>
      <alignment vertical="bottom" wrapText="0"/>
      <border outline="0">
        <left/>
        <right/>
        <top/>
        <bottom/>
      </border>
    </dxf>
  </rfmt>
  <rcc rId="1494" sId="5" odxf="1" dxf="1">
    <oc r="B138">
      <f>IF(LEN(A138)=0,"",INDEX('Smelter Look-up'!$A:$A,MATCH($A138,'Smelter Look-up'!$E:$E,0)))</f>
    </oc>
    <nc r="B13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95" sId="5" odxf="1" dxf="1">
    <oc r="C138">
      <f>IF(LEN(A138)=0,"",INDEX('Smelter Look-up'!$C:$C,MATCH($A138,'Smelter Look-up'!$E:$E,0)))</f>
    </oc>
    <nc r="C138" t="inlineStr">
      <is>
        <t>Dowa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496" sId="5" odxf="1" dxf="1">
    <nc r="D138"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97" sId="5" odxf="1" dxf="1">
    <oc r="E138">
      <f>IF(ISERROR($V138),"",OFFSET('Smelter Look-up'!$D$4,$V138-4,0)&amp;"")</f>
    </oc>
    <nc r="E13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98" sId="5" odxf="1" dxf="1">
    <oc r="F138">
      <f>IF(ISERROR($V138),"",OFFSET('Smelter Look-up'!$E$4,$V138-4,0))</f>
    </oc>
    <nc r="F138" t="inlineStr">
      <is>
        <t>CID000401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499" sId="5" odxf="1" dxf="1">
    <oc r="G138">
      <f>IF(C138=$X$4,"Enter smelter details", IF(ISERROR($V138),"",OFFSET('Smelter Look-up'!$F$4,$V138-4,0)))</f>
    </oc>
    <nc r="G13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00" sId="5" odxf="1" dxf="1">
    <oc r="H138">
      <f>IF(ISERROR($V138),"",OFFSET('Smelter Look-up'!$G$4,$V138-4,0))</f>
    </oc>
    <nc r="H138" t="inlineStr">
      <is>
        <t>60-1 Otarube Kosakakouzan  Kosakama-machi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01" sId="5" odxf="1" dxf="1">
    <oc r="I138">
      <f>IF(ISERROR($V138),"",OFFSET('Smelter Look-up'!$H$4,$V138-4,0))</f>
    </oc>
    <nc r="I138" t="inlineStr">
      <is>
        <t>Kazuno-gun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502" sId="5" odxf="1" dxf="1">
    <oc r="J138">
      <f>IF(ISERROR($V138),"",OFFSET('Smelter Look-up'!$I$4,$V138-4,0))</f>
    </oc>
    <nc r="J138"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8" start="0" length="0">
    <dxf>
      <alignment vertical="bottom" wrapText="0"/>
      <border outline="0">
        <left/>
        <right/>
        <top/>
        <bottom/>
      </border>
    </dxf>
  </rfmt>
  <rcc rId="1503" sId="5" odxf="1" dxf="1">
    <nc r="L138" t="inlineStr">
      <is>
        <t>metalmine@dowa.co.jp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504" sId="5" odxf="1" dxf="1">
    <nc r="M13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505" sId="5" odxf="1" dxf="1">
    <nc r="N13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506" sId="5" odxf="1" dxf="1">
    <nc r="O138" t="inlineStr">
      <is>
        <t>JAPAN/ Australia/ CANADA (L1)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507" sId="5" odxf="1" dxf="1">
    <nc r="P13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38" start="0" length="0">
    <dxf>
      <alignment vertical="bottom" wrapText="0"/>
      <border outline="0">
        <left/>
        <right/>
        <top/>
        <bottom/>
      </border>
    </dxf>
  </rfmt>
  <rcc rId="1508" sId="5" odxf="1" dxf="1">
    <oc r="B139">
      <f>IF(LEN(A139)=0,"",INDEX('Smelter Look-up'!$A:$A,MATCH($A139,'Smelter Look-up'!$E:$E,0)))</f>
    </oc>
    <nc r="B13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09" sId="5" odxf="1" dxf="1">
    <oc r="C139">
      <f>IF(LEN(A139)=0,"",INDEX('Smelter Look-up'!$C:$C,MATCH($A139,'Smelter Look-up'!$E:$E,0)))</f>
    </oc>
    <nc r="C139" t="inlineStr">
      <is>
        <t>Dowa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10" sId="5" odxf="1" dxf="1">
    <nc r="D139"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11" sId="5" odxf="1" dxf="1">
    <oc r="E139">
      <f>IF(ISERROR($V139),"",OFFSET('Smelter Look-up'!$D$4,$V139-4,0)&amp;"")</f>
    </oc>
    <nc r="E13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12" sId="5" odxf="1" dxf="1">
    <oc r="F139">
      <f>IF(ISERROR($V139),"",OFFSET('Smelter Look-up'!$E$4,$V139-4,0))</f>
    </oc>
    <nc r="F139" t="inlineStr">
      <is>
        <t>CID000401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13" sId="5" odxf="1" dxf="1">
    <oc r="G139">
      <f>IF(C139=$X$4,"Enter smelter details", IF(ISERROR($V139),"",OFFSET('Smelter Look-up'!$F$4,$V139-4,0)))</f>
    </oc>
    <nc r="G13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14" sId="5" odxf="1" dxf="1">
    <oc r="H139">
      <f>IF(ISERROR($V139),"",OFFSET('Smelter Look-up'!$G$4,$V139-4,0))</f>
    </oc>
    <nc r="H13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15" sId="5" odxf="1" dxf="1">
    <oc r="I139">
      <f>IF(ISERROR($V139),"",OFFSET('Smelter Look-up'!$H$4,$V139-4,0))</f>
    </oc>
    <nc r="I13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516" sId="5" odxf="1" dxf="1">
    <oc r="J139">
      <f>IF(ISERROR($V139),"",OFFSET('Smelter Look-up'!$I$4,$V139-4,0))</f>
    </oc>
    <nc r="J13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39" start="0" length="0">
    <dxf>
      <alignment vertical="bottom" wrapText="0"/>
      <border outline="0">
        <left/>
        <right/>
        <top/>
        <bottom/>
      </border>
    </dxf>
  </rfmt>
  <rfmt sheetId="5" sqref="L139" start="0" length="0">
    <dxf>
      <alignment vertical="bottom" wrapText="0"/>
      <border outline="0">
        <left/>
        <right/>
        <top/>
        <bottom/>
      </border>
    </dxf>
  </rfmt>
  <rfmt sheetId="5" sqref="M139" start="0" length="0">
    <dxf>
      <alignment vertical="bottom" wrapText="0"/>
      <border outline="0">
        <left/>
        <right/>
        <top/>
        <bottom/>
      </border>
    </dxf>
  </rfmt>
  <rfmt sheetId="5" sqref="N139" start="0" length="0">
    <dxf>
      <alignment vertical="bottom" wrapText="0"/>
      <border outline="0">
        <left/>
        <right/>
        <top/>
        <bottom/>
      </border>
    </dxf>
  </rfmt>
  <rfmt sheetId="5" sqref="O139" start="0" length="0">
    <dxf>
      <alignment vertical="bottom" wrapText="0"/>
      <border outline="0">
        <left/>
        <right/>
        <top/>
        <bottom/>
      </border>
    </dxf>
  </rfmt>
  <rfmt sheetId="5" sqref="P139" start="0" length="0">
    <dxf>
      <fill>
        <patternFill patternType="none"/>
      </fill>
      <alignment horizontal="general" vertical="bottom" wrapText="0"/>
      <border outline="0">
        <left/>
        <right/>
        <top/>
      </border>
    </dxf>
  </rfmt>
  <rcc rId="1517" sId="5" odxf="1" dxf="1">
    <nc r="Q139"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518" sId="5" odxf="1" dxf="1">
    <oc r="B140">
      <f>IF(LEN(A140)=0,"",INDEX('Smelter Look-up'!$A:$A,MATCH($A140,'Smelter Look-up'!$E:$E,0)))</f>
    </oc>
    <nc r="B14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19" sId="5" odxf="1" dxf="1">
    <oc r="C140">
      <f>IF(LEN(A140)=0,"",INDEX('Smelter Look-up'!$C:$C,MATCH($A140,'Smelter Look-up'!$E:$E,0)))</f>
    </oc>
    <nc r="C140" t="inlineStr">
      <is>
        <t>Dowa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20" sId="5" odxf="1" dxf="1">
    <nc r="D140"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21" sId="5" odxf="1" dxf="1">
    <oc r="E140">
      <f>IF(ISERROR($V140),"",OFFSET('Smelter Look-up'!$D$4,$V140-4,0)&amp;"")</f>
    </oc>
    <nc r="E14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22" sId="5" odxf="1" dxf="1">
    <oc r="F140">
      <f>IF(ISERROR($V140),"",OFFSET('Smelter Look-up'!$E$4,$V140-4,0))</f>
    </oc>
    <nc r="F140" t="inlineStr">
      <is>
        <t>CID000401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23" sId="5" odxf="1" dxf="1">
    <oc r="G140">
      <f>IF(C140=$X$4,"Enter smelter details", IF(ISERROR($V140),"",OFFSET('Smelter Look-up'!$F$4,$V140-4,0)))</f>
    </oc>
    <nc r="G14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24" sId="5" odxf="1" dxf="1">
    <oc r="H140">
      <f>IF(ISERROR($V140),"",OFFSET('Smelter Look-up'!$G$4,$V140-4,0))</f>
    </oc>
    <nc r="H14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25" sId="5" odxf="1" dxf="1">
    <oc r="I140">
      <f>IF(ISERROR($V140),"",OFFSET('Smelter Look-up'!$H$4,$V140-4,0))</f>
    </oc>
    <nc r="I140" t="inlineStr">
      <is>
        <t>Kosaka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526" sId="5" odxf="1" dxf="1">
    <oc r="J140">
      <f>IF(ISERROR($V140),"",OFFSET('Smelter Look-up'!$I$4,$V140-4,0))</f>
    </oc>
    <nc r="J140"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40" start="0" length="0">
    <dxf>
      <alignment vertical="bottom" wrapText="0"/>
      <border outline="0">
        <left/>
        <right/>
        <top/>
        <bottom/>
      </border>
    </dxf>
  </rfmt>
  <rfmt sheetId="5" sqref="L140" start="0" length="0">
    <dxf>
      <alignment vertical="bottom" wrapText="0"/>
      <border outline="0">
        <left/>
        <right/>
        <top/>
        <bottom/>
      </border>
    </dxf>
  </rfmt>
  <rfmt sheetId="5" sqref="M140" start="0" length="0">
    <dxf>
      <alignment vertical="bottom" wrapText="0"/>
      <border outline="0">
        <left/>
        <right/>
        <top/>
        <bottom/>
      </border>
    </dxf>
  </rfmt>
  <rfmt sheetId="5" sqref="N140" start="0" length="0">
    <dxf>
      <alignment vertical="bottom" wrapText="0"/>
      <border outline="0">
        <left/>
        <right/>
        <top/>
        <bottom/>
      </border>
    </dxf>
  </rfmt>
  <rfmt sheetId="5" sqref="O140" start="0" length="0">
    <dxf>
      <alignment vertical="bottom" wrapText="0"/>
      <border outline="0">
        <left/>
        <right/>
        <top/>
        <bottom/>
      </border>
    </dxf>
  </rfmt>
  <rfmt sheetId="5" sqref="P140" start="0" length="0">
    <dxf>
      <fill>
        <patternFill patternType="none"/>
      </fill>
      <alignment horizontal="general" vertical="bottom" wrapText="0"/>
      <border outline="0">
        <left/>
        <right/>
        <top/>
      </border>
    </dxf>
  </rfmt>
  <rfmt sheetId="5" sqref="Q140" start="0" length="0">
    <dxf>
      <alignment vertical="bottom" wrapText="0"/>
      <border outline="0">
        <left/>
        <right/>
        <top/>
        <bottom/>
      </border>
    </dxf>
  </rfmt>
  <rcc rId="1527" sId="5" odxf="1" dxf="1">
    <oc r="B141">
      <f>IF(LEN(A141)=0,"",INDEX('Smelter Look-up'!$A:$A,MATCH($A141,'Smelter Look-up'!$E:$E,0)))</f>
    </oc>
    <nc r="B14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28" sId="5" odxf="1" dxf="1">
    <oc r="C141">
      <f>IF(LEN(A141)=0,"",INDEX('Smelter Look-up'!$C:$C,MATCH($A141,'Smelter Look-up'!$E:$E,0)))</f>
    </oc>
    <nc r="C141" t="inlineStr">
      <is>
        <t>Dowa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29" sId="5" odxf="1" dxf="1">
    <nc r="D141"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30" sId="5" odxf="1" dxf="1">
    <oc r="E141">
      <f>IF(ISERROR($V141),"",OFFSET('Smelter Look-up'!$D$4,$V141-4,0)&amp;"")</f>
    </oc>
    <nc r="E14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31" sId="5" odxf="1" dxf="1">
    <oc r="F141">
      <f>IF(ISERROR($V141),"",OFFSET('Smelter Look-up'!$E$4,$V141-4,0))</f>
    </oc>
    <nc r="F141" t="inlineStr">
      <is>
        <t>CID000402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32" sId="5" odxf="1" dxf="1">
    <oc r="G141">
      <f>IF(C141=$X$4,"Enter smelter details", IF(ISERROR($V141),"",OFFSET('Smelter Look-up'!$F$4,$V141-4,0)))</f>
    </oc>
    <nc r="G14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33" sId="5" odxf="1" dxf="1">
    <oc r="H141">
      <f>IF(ISERROR($V141),"",OFFSET('Smelter Look-up'!$G$4,$V141-4,0))</f>
    </oc>
    <nc r="H14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34" sId="5" odxf="1" dxf="1">
    <oc r="I141">
      <f>IF(ISERROR($V141),"",OFFSET('Smelter Look-up'!$H$4,$V141-4,0))</f>
    </oc>
    <nc r="I141" t="inlineStr">
      <is>
        <t>Kosaka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535" sId="5" odxf="1" dxf="1">
    <oc r="J141">
      <f>IF(ISERROR($V141),"",OFFSET('Smelter Look-up'!$I$4,$V141-4,0))</f>
    </oc>
    <nc r="J141"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41" start="0" length="0">
    <dxf>
      <alignment vertical="bottom" wrapText="0"/>
      <border outline="0">
        <left/>
        <right/>
        <top/>
        <bottom/>
      </border>
    </dxf>
  </rfmt>
  <rfmt sheetId="5" sqref="L141" start="0" length="0">
    <dxf>
      <alignment vertical="bottom" wrapText="0"/>
      <border outline="0">
        <left/>
        <right/>
        <top/>
        <bottom/>
      </border>
    </dxf>
  </rfmt>
  <rcc rId="1536" sId="5" odxf="1" dxf="1">
    <nc r="M14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41" start="0" length="0">
    <dxf>
      <alignment vertical="bottom" wrapText="0"/>
      <border outline="0">
        <left/>
        <right/>
        <top/>
        <bottom/>
      </border>
    </dxf>
  </rfmt>
  <rcc rId="1537" sId="5" odxf="1" dxf="1">
    <nc r="O141"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41" start="0" length="0">
    <dxf>
      <fill>
        <patternFill patternType="none"/>
      </fill>
      <alignment horizontal="general" vertical="bottom" wrapText="0"/>
      <border outline="0">
        <left/>
        <right/>
        <top/>
      </border>
    </dxf>
  </rfmt>
  <rfmt sheetId="5" sqref="Q141" start="0" length="0">
    <dxf>
      <alignment vertical="bottom" wrapText="0"/>
      <border outline="0">
        <left/>
        <right/>
        <top/>
        <bottom/>
      </border>
    </dxf>
  </rfmt>
  <rcc rId="1538" sId="5" odxf="1" dxf="1">
    <oc r="B142">
      <f>IF(LEN(A142)=0,"",INDEX('Smelter Look-up'!$A:$A,MATCH($A142,'Smelter Look-up'!$E:$E,0)))</f>
    </oc>
    <nc r="B14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39" sId="5" odxf="1" dxf="1">
    <oc r="C142">
      <f>IF(LEN(A142)=0,"",INDEX('Smelter Look-up'!$C:$C,MATCH($A142,'Smelter Look-up'!$E:$E,0)))</f>
    </oc>
    <nc r="C142" t="inlineStr">
      <is>
        <t>Dowa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40" sId="5" odxf="1" dxf="1">
    <nc r="D142" t="inlineStr">
      <is>
        <t>Dowa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41" sId="5" odxf="1" dxf="1">
    <oc r="E142">
      <f>IF(ISERROR($V142),"",OFFSET('Smelter Look-up'!$D$4,$V142-4,0)&amp;"")</f>
    </oc>
    <nc r="E14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42" sId="5" odxf="1" dxf="1">
    <oc r="F142">
      <f>IF(ISERROR($V142),"",OFFSET('Smelter Look-up'!$E$4,$V142-4,0))</f>
    </oc>
    <nc r="F142" t="inlineStr">
      <is>
        <t>CID000402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43" sId="5" odxf="1" dxf="1">
    <oc r="G142">
      <f>IF(C142=$X$4,"Enter smelter details", IF(ISERROR($V142),"",OFFSET('Smelter Look-up'!$F$4,$V142-4,0)))</f>
    </oc>
    <nc r="G14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44" sId="5" odxf="1" dxf="1">
    <oc r="H142">
      <f>IF(ISERROR($V142),"",OFFSET('Smelter Look-up'!$G$4,$V142-4,0))</f>
    </oc>
    <nc r="H14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45" sId="5" odxf="1" dxf="1">
    <oc r="I142">
      <f>IF(ISERROR($V142),"",OFFSET('Smelter Look-up'!$H$4,$V142-4,0))</f>
    </oc>
    <nc r="I142" t="inlineStr">
      <is>
        <t>Kosaka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546" sId="5" odxf="1" dxf="1">
    <oc r="J142">
      <f>IF(ISERROR($V142),"",OFFSET('Smelter Look-up'!$I$4,$V142-4,0))</f>
    </oc>
    <nc r="J142"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42" start="0" length="0">
    <dxf>
      <alignment vertical="bottom" wrapText="0"/>
      <border outline="0">
        <left/>
        <right/>
        <top/>
        <bottom/>
      </border>
    </dxf>
  </rfmt>
  <rfmt sheetId="5" sqref="L142" start="0" length="0">
    <dxf>
      <alignment vertical="bottom" wrapText="0"/>
      <border outline="0">
        <left/>
        <right/>
        <top/>
        <bottom/>
      </border>
    </dxf>
  </rfmt>
  <rfmt sheetId="5" sqref="M142" start="0" length="0">
    <dxf>
      <alignment vertical="bottom" wrapText="0"/>
      <border outline="0">
        <left/>
        <right/>
        <top/>
        <bottom/>
      </border>
    </dxf>
  </rfmt>
  <rfmt sheetId="5" sqref="N142" start="0" length="0">
    <dxf>
      <alignment vertical="bottom" wrapText="0"/>
      <border outline="0">
        <left/>
        <right/>
        <top/>
        <bottom/>
      </border>
    </dxf>
  </rfmt>
  <rfmt sheetId="5" sqref="O142" start="0" length="0">
    <dxf>
      <alignment vertical="bottom" wrapText="0"/>
      <border outline="0">
        <left/>
        <right/>
        <top/>
        <bottom/>
      </border>
    </dxf>
  </rfmt>
  <rcc rId="1547" sId="5" odxf="1" dxf="1">
    <nc r="P14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548" sId="5" odxf="1" dxf="1">
    <nc r="Q14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549" sId="5" odxf="1" dxf="1">
    <oc r="B143">
      <f>IF(LEN(A143)=0,"",INDEX('Smelter Look-up'!$A:$A,MATCH($A143,'Smelter Look-up'!$E:$E,0)))</f>
    </oc>
    <nc r="B14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50" sId="5" odxf="1" dxf="1">
    <oc r="C143">
      <f>IF(LEN(A143)=0,"",INDEX('Smelter Look-up'!$C:$C,MATCH($A143,'Smelter Look-up'!$E:$E,0)))</f>
    </oc>
    <nc r="C143" t="inlineStr">
      <is>
        <t>Duoluoshan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51" sId="5" odxf="1" dxf="1">
    <nc r="D143" t="inlineStr">
      <is>
        <t>Duoluoshan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52" sId="5" odxf="1" dxf="1">
    <oc r="E143">
      <f>IF(ISERROR($V143),"",OFFSET('Smelter Look-up'!$D$4,$V143-4,0)&amp;"")</f>
    </oc>
    <nc r="E14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53" sId="5" odxf="1" dxf="1">
    <oc r="F143">
      <f>IF(ISERROR($V143),"",OFFSET('Smelter Look-up'!$E$4,$V143-4,0))</f>
    </oc>
    <nc r="F143" t="inlineStr">
      <is>
        <t>CID000410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54" sId="5" odxf="1" dxf="1">
    <oc r="G143">
      <f>IF(C143=$X$4,"Enter smelter details", IF(ISERROR($V143),"",OFFSET('Smelter Look-up'!$F$4,$V143-4,0)))</f>
    </oc>
    <nc r="G14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55" sId="5" odxf="1" dxf="1">
    <oc r="H143">
      <f>IF(ISERROR($V143),"",OFFSET('Smelter Look-up'!$G$4,$V143-4,0))</f>
    </oc>
    <nc r="H14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56" sId="5" odxf="1" dxf="1">
    <oc r="I143">
      <f>IF(ISERROR($V143),"",OFFSET('Smelter Look-up'!$H$4,$V143-4,0))</f>
    </oc>
    <nc r="I143" t="inlineStr">
      <is>
        <t>Sihui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557" sId="5" odxf="1" dxf="1">
    <oc r="J143">
      <f>IF(ISERROR($V143),"",OFFSET('Smelter Look-up'!$I$4,$V143-4,0))</f>
    </oc>
    <nc r="J143"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43" start="0" length="0">
    <dxf>
      <alignment vertical="bottom" wrapText="0"/>
      <border outline="0">
        <left/>
        <right/>
        <top/>
        <bottom/>
      </border>
    </dxf>
  </rfmt>
  <rfmt sheetId="5" sqref="L143" start="0" length="0">
    <dxf>
      <alignment vertical="bottom" wrapText="0"/>
      <border outline="0">
        <left/>
        <right/>
        <top/>
        <bottom/>
      </border>
    </dxf>
  </rfmt>
  <rfmt sheetId="5" sqref="M143" start="0" length="0">
    <dxf>
      <alignment vertical="bottom" wrapText="0"/>
      <border outline="0">
        <left/>
        <right/>
        <top/>
        <bottom/>
      </border>
    </dxf>
  </rfmt>
  <rfmt sheetId="5" sqref="N143" start="0" length="0">
    <dxf>
      <alignment vertical="bottom" wrapText="0"/>
      <border outline="0">
        <left/>
        <right/>
        <top/>
        <bottom/>
      </border>
    </dxf>
  </rfmt>
  <rfmt sheetId="5" sqref="O143" start="0" length="0">
    <dxf>
      <alignment vertical="bottom" wrapText="0"/>
      <border outline="0">
        <left/>
        <right/>
        <top/>
        <bottom/>
      </border>
    </dxf>
  </rfmt>
  <rfmt sheetId="5" sqref="P143" start="0" length="0">
    <dxf>
      <fill>
        <patternFill patternType="none"/>
      </fill>
      <alignment horizontal="general" vertical="bottom" wrapText="0"/>
      <border outline="0">
        <left/>
        <right/>
        <top/>
      </border>
    </dxf>
  </rfmt>
  <rfmt sheetId="5" sqref="Q143" start="0" length="0">
    <dxf>
      <alignment vertical="bottom" wrapText="0"/>
      <border outline="0">
        <left/>
        <right/>
        <top/>
        <bottom/>
      </border>
    </dxf>
  </rfmt>
  <rcc rId="1558" sId="5" odxf="1" dxf="1">
    <oc r="B144">
      <f>IF(LEN(A144)=0,"",INDEX('Smelter Look-up'!$A:$A,MATCH($A144,'Smelter Look-up'!$E:$E,0)))</f>
    </oc>
    <nc r="B14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59" sId="5" odxf="1" dxf="1">
    <oc r="C144">
      <f>IF(LEN(A144)=0,"",INDEX('Smelter Look-up'!$C:$C,MATCH($A144,'Smelter Look-up'!$E:$E,0)))</f>
    </oc>
    <nc r="C144" t="inlineStr">
      <is>
        <t>Duoluoshan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60" sId="5" odxf="1" dxf="1">
    <nc r="D144" t="inlineStr">
      <is>
        <t>Duoluoshan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61" sId="5" odxf="1" dxf="1">
    <oc r="E144">
      <f>IF(ISERROR($V144),"",OFFSET('Smelter Look-up'!$D$4,$V144-4,0)&amp;"")</f>
    </oc>
    <nc r="E14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62" sId="5" odxf="1" dxf="1">
    <oc r="F144">
      <f>IF(ISERROR($V144),"",OFFSET('Smelter Look-up'!$E$4,$V144-4,0))</f>
    </oc>
    <nc r="F144" t="inlineStr">
      <is>
        <t>CID000410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63" sId="5" odxf="1" dxf="1">
    <oc r="G144">
      <f>IF(C144=$X$4,"Enter smelter details", IF(ISERROR($V144),"",OFFSET('Smelter Look-up'!$F$4,$V144-4,0)))</f>
    </oc>
    <nc r="G14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64" sId="5" odxf="1" dxf="1">
    <oc r="H144">
      <f>IF(ISERROR($V144),"",OFFSET('Smelter Look-up'!$G$4,$V144-4,0))</f>
    </oc>
    <nc r="H14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65" sId="5" odxf="1" dxf="1">
    <oc r="I144">
      <f>IF(ISERROR($V144),"",OFFSET('Smelter Look-up'!$H$4,$V144-4,0))</f>
    </oc>
    <nc r="I144" t="inlineStr">
      <is>
        <t>Sihui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566" sId="5" odxf="1" dxf="1">
    <oc r="J144">
      <f>IF(ISERROR($V144),"",OFFSET('Smelter Look-up'!$I$4,$V144-4,0))</f>
    </oc>
    <nc r="J144"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44" start="0" length="0">
    <dxf>
      <alignment vertical="bottom" wrapText="0"/>
      <border outline="0">
        <left/>
        <right/>
        <top/>
        <bottom/>
      </border>
    </dxf>
  </rfmt>
  <rfmt sheetId="5" sqref="L144" start="0" length="0">
    <dxf>
      <alignment vertical="bottom" wrapText="0"/>
      <border outline="0">
        <left/>
        <right/>
        <top/>
        <bottom/>
      </border>
    </dxf>
  </rfmt>
  <rcc rId="1567" sId="5" odxf="1" dxf="1">
    <nc r="M14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44" start="0" length="0">
    <dxf>
      <alignment vertical="bottom" wrapText="0"/>
      <border outline="0">
        <left/>
        <right/>
        <top/>
        <bottom/>
      </border>
    </dxf>
  </rfmt>
  <rcc rId="1568" sId="5" odxf="1" dxf="1">
    <nc r="O144" t="inlineStr">
      <is>
        <t xml:space="preserve">Various countries,  DRC adjoining countries,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44" start="0" length="0">
    <dxf>
      <fill>
        <patternFill patternType="none"/>
      </fill>
      <alignment horizontal="general" vertical="bottom" wrapText="0"/>
      <border outline="0">
        <left/>
        <right/>
        <top/>
      </border>
    </dxf>
  </rfmt>
  <rcc rId="1569" sId="5" odxf="1" dxf="1">
    <nc r="Q144"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570" sId="5" odxf="1" dxf="1">
    <oc r="B145">
      <f>IF(LEN(A145)=0,"",INDEX('Smelter Look-up'!$A:$A,MATCH($A145,'Smelter Look-up'!$E:$E,0)))</f>
    </oc>
    <nc r="B145"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71" sId="5" odxf="1" dxf="1">
    <oc r="C145">
      <f>IF(LEN(A145)=0,"",INDEX('Smelter Look-up'!$C:$C,MATCH($A145,'Smelter Look-up'!$E:$E,0)))</f>
    </oc>
    <nc r="C145" t="inlineStr">
      <is>
        <t>Duoluoshan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72" sId="5" odxf="1" dxf="1">
    <nc r="D145" t="inlineStr">
      <is>
        <t>Duoluoshan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73" sId="5" odxf="1" dxf="1">
    <oc r="E145">
      <f>IF(ISERROR($V145),"",OFFSET('Smelter Look-up'!$D$4,$V145-4,0)&amp;"")</f>
    </oc>
    <nc r="E14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74" sId="5" odxf="1" dxf="1">
    <oc r="F145">
      <f>IF(ISERROR($V145),"",OFFSET('Smelter Look-up'!$E$4,$V145-4,0))</f>
    </oc>
    <nc r="F145" t="inlineStr">
      <is>
        <t>CID000410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75" sId="5" odxf="1" dxf="1">
    <oc r="G145">
      <f>IF(C145=$X$4,"Enter smelter details", IF(ISERROR($V145),"",OFFSET('Smelter Look-up'!$F$4,$V145-4,0)))</f>
    </oc>
    <nc r="G14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76" sId="5" odxf="1" dxf="1">
    <oc r="H145">
      <f>IF(ISERROR($V145),"",OFFSET('Smelter Look-up'!$G$4,$V145-4,0))</f>
    </oc>
    <nc r="H145" t="inlineStr">
      <is>
        <t>Sihui Ave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77" sId="5" odxf="1" dxf="1">
    <oc r="I145">
      <f>IF(ISERROR($V145),"",OFFSET('Smelter Look-up'!$H$4,$V145-4,0))</f>
    </oc>
    <nc r="I145" t="inlineStr">
      <is>
        <t>South Sihui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578" sId="5" odxf="1" dxf="1">
    <oc r="J145">
      <f>IF(ISERROR($V145),"",OFFSET('Smelter Look-up'!$I$4,$V145-4,0))</f>
    </oc>
    <nc r="J145" t="inlineStr">
      <is>
        <t>Guangdon Province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45" start="0" length="0">
    <dxf>
      <alignment vertical="bottom" wrapText="0"/>
      <border outline="0">
        <left/>
        <right/>
        <top/>
        <bottom/>
      </border>
    </dxf>
  </rfmt>
  <rfmt sheetId="5" sqref="L145" start="0" length="0">
    <dxf>
      <alignment vertical="bottom" wrapText="0"/>
      <border outline="0">
        <left/>
        <right/>
        <top/>
        <bottom/>
      </border>
    </dxf>
  </rfmt>
  <rcc rId="1579" sId="5" odxf="1" dxf="1">
    <nc r="M145"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580" sId="5" odxf="1" dxf="1">
    <nc r="N14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581" sId="5" odxf="1" dxf="1">
    <nc r="O145" t="inlineStr">
      <is>
        <t xml:space="preserve">L1,  L3, R/S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582" sId="5" odxf="1" dxf="1">
    <nc r="P14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583" sId="5" odxf="1" dxf="1">
    <nc r="Q145"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584" sId="5" odxf="1" dxf="1">
    <oc r="B146">
      <f>IF(LEN(A146)=0,"",INDEX('Smelter Look-up'!$A:$A,MATCH($A146,'Smelter Look-up'!$E:$E,0)))</f>
    </oc>
    <nc r="B14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85" sId="5" odxf="1" dxf="1">
    <oc r="C146">
      <f>IF(LEN(A146)=0,"",INDEX('Smelter Look-up'!$C:$C,MATCH($A146,'Smelter Look-up'!$E:$E,0)))</f>
    </oc>
    <nc r="C146" t="inlineStr">
      <is>
        <t>Eco-System Recycling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86" sId="5" odxf="1" dxf="1">
    <nc r="D146" t="inlineStr">
      <is>
        <t>Eco-System Recycling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87" sId="5" odxf="1" dxf="1">
    <oc r="E146">
      <f>IF(ISERROR($V146),"",OFFSET('Smelter Look-up'!$D$4,$V146-4,0)&amp;"")</f>
    </oc>
    <nc r="E14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88" sId="5" odxf="1" dxf="1">
    <oc r="F146">
      <f>IF(ISERROR($V146),"",OFFSET('Smelter Look-up'!$E$4,$V146-4,0))</f>
    </oc>
    <nc r="F146" t="inlineStr">
      <is>
        <t>CID000425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89" sId="5" odxf="1" dxf="1">
    <oc r="G146">
      <f>IF(C146=$X$4,"Enter smelter details", IF(ISERROR($V146),"",OFFSET('Smelter Look-up'!$F$4,$V146-4,0)))</f>
    </oc>
    <nc r="G14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90" sId="5" odxf="1" dxf="1">
    <oc r="H146">
      <f>IF(ISERROR($V146),"",OFFSET('Smelter Look-up'!$G$4,$V146-4,0))</f>
    </oc>
    <nc r="H14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591" sId="5" odxf="1" dxf="1">
    <oc r="I146">
      <f>IF(ISERROR($V146),"",OFFSET('Smelter Look-up'!$H$4,$V146-4,0))</f>
    </oc>
    <nc r="I146" t="inlineStr">
      <is>
        <t>Honjo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592" sId="5" odxf="1" dxf="1">
    <oc r="J146">
      <f>IF(ISERROR($V146),"",OFFSET('Smelter Look-up'!$I$4,$V146-4,0))</f>
    </oc>
    <nc r="J146"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46" start="0" length="0">
    <dxf>
      <alignment vertical="bottom" wrapText="0"/>
      <border outline="0">
        <left/>
        <right/>
        <top/>
        <bottom/>
      </border>
    </dxf>
  </rfmt>
  <rfmt sheetId="5" sqref="L146" start="0" length="0">
    <dxf>
      <alignment vertical="bottom" wrapText="0"/>
      <border outline="0">
        <left/>
        <right/>
        <top/>
        <bottom/>
      </border>
    </dxf>
  </rfmt>
  <rcc rId="1593" sId="5" odxf="1" dxf="1">
    <nc r="M14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46" start="0" length="0">
    <dxf>
      <alignment vertical="bottom" wrapText="0"/>
      <border outline="0">
        <left/>
        <right/>
        <top/>
        <bottom/>
      </border>
    </dxf>
  </rfmt>
  <rcc rId="1594" sId="5" odxf="1" dxf="1">
    <nc r="O146"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46" start="0" length="0">
    <dxf>
      <fill>
        <patternFill patternType="none"/>
      </fill>
      <alignment horizontal="general" vertical="bottom" wrapText="0"/>
      <border outline="0">
        <left/>
        <right/>
        <top/>
      </border>
    </dxf>
  </rfmt>
  <rfmt sheetId="5" sqref="Q146" start="0" length="0">
    <dxf>
      <alignment vertical="bottom" wrapText="0"/>
      <border outline="0">
        <left/>
        <right/>
        <top/>
        <bottom/>
      </border>
    </dxf>
  </rfmt>
  <rcc rId="1595" sId="5" odxf="1" dxf="1">
    <oc r="B147">
      <f>IF(LEN(A147)=0,"",INDEX('Smelter Look-up'!$A:$A,MATCH($A147,'Smelter Look-up'!$E:$E,0)))</f>
    </oc>
    <nc r="B14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96" sId="5" odxf="1" dxf="1">
    <oc r="C147">
      <f>IF(LEN(A147)=0,"",INDEX('Smelter Look-up'!$C:$C,MATCH($A147,'Smelter Look-up'!$E:$E,0)))</f>
    </oc>
    <nc r="C147" t="inlineStr">
      <is>
        <t>Eco-System Recycling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597" sId="5" odxf="1" dxf="1">
    <nc r="D147" t="inlineStr">
      <is>
        <t>Eco-System Recycling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98" sId="5" odxf="1" dxf="1">
    <oc r="E147">
      <f>IF(ISERROR($V147),"",OFFSET('Smelter Look-up'!$D$4,$V147-4,0)&amp;"")</f>
    </oc>
    <nc r="E14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599" sId="5" odxf="1" dxf="1">
    <oc r="F147">
      <f>IF(ISERROR($V147),"",OFFSET('Smelter Look-up'!$E$4,$V147-4,0))</f>
    </oc>
    <nc r="F147" t="inlineStr">
      <is>
        <t>CID000425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00" sId="5" odxf="1" dxf="1">
    <oc r="G147">
      <f>IF(C147=$X$4,"Enter smelter details", IF(ISERROR($V147),"",OFFSET('Smelter Look-up'!$F$4,$V147-4,0)))</f>
    </oc>
    <nc r="G14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01" sId="5" odxf="1" dxf="1">
    <oc r="H147">
      <f>IF(ISERROR($V147),"",OFFSET('Smelter Look-up'!$G$4,$V147-4,0))</f>
    </oc>
    <nc r="H14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602" sId="5" odxf="1" dxf="1">
    <oc r="I147">
      <f>IF(ISERROR($V147),"",OFFSET('Smelter Look-up'!$H$4,$V147-4,0))</f>
    </oc>
    <nc r="I147" t="inlineStr">
      <is>
        <t>Honjo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03" sId="5" odxf="1" dxf="1">
    <oc r="J147">
      <f>IF(ISERROR($V147),"",OFFSET('Smelter Look-up'!$I$4,$V147-4,0))</f>
    </oc>
    <nc r="J147"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47" start="0" length="0">
    <dxf>
      <alignment vertical="bottom" wrapText="0"/>
      <border outline="0">
        <left/>
        <right/>
        <top/>
        <bottom/>
      </border>
    </dxf>
  </rfmt>
  <rfmt sheetId="5" sqref="L147" start="0" length="0">
    <dxf>
      <alignment vertical="bottom" wrapText="0"/>
      <border outline="0">
        <left/>
        <right/>
        <top/>
        <bottom/>
      </border>
    </dxf>
  </rfmt>
  <rfmt sheetId="5" sqref="M147" start="0" length="0">
    <dxf>
      <alignment vertical="bottom" wrapText="0"/>
      <border outline="0">
        <left/>
        <right/>
        <top/>
        <bottom/>
      </border>
    </dxf>
  </rfmt>
  <rcc rId="1604" sId="5" odxf="1" dxf="1">
    <nc r="N147"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05" sId="5" odxf="1" dxf="1">
    <nc r="O147"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06" sId="5" odxf="1" dxf="1">
    <nc r="P147"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607" sId="5" odxf="1" dxf="1">
    <nc r="Q14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608" sId="5" odxf="1" dxf="1">
    <oc r="B148">
      <f>IF(LEN(A148)=0,"",INDEX('Smelter Look-up'!$A:$A,MATCH($A148,'Smelter Look-up'!$E:$E,0)))</f>
    </oc>
    <nc r="B14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09" sId="5" odxf="1" dxf="1">
    <oc r="C148">
      <f>IF(LEN(A148)=0,"",INDEX('Smelter Look-up'!$C:$C,MATCH($A148,'Smelter Look-up'!$E:$E,0)))</f>
    </oc>
    <nc r="C148" t="inlineStr">
      <is>
        <t>Eco-System Recycling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610" sId="5" odxf="1" dxf="1">
    <nc r="D148" t="inlineStr">
      <is>
        <t>Eco-System Recycling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11" sId="5" odxf="1" dxf="1">
    <oc r="E148">
      <f>IF(ISERROR($V148),"",OFFSET('Smelter Look-up'!$D$4,$V148-4,0)&amp;"")</f>
    </oc>
    <nc r="E14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12" sId="5" odxf="1" dxf="1">
    <oc r="F148">
      <f>IF(ISERROR($V148),"",OFFSET('Smelter Look-up'!$E$4,$V148-4,0))</f>
    </oc>
    <nc r="F148" t="inlineStr">
      <is>
        <t>CID000425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13" sId="5" odxf="1" dxf="1">
    <oc r="G148">
      <f>IF(C148=$X$4,"Enter smelter details", IF(ISERROR($V148),"",OFFSET('Smelter Look-up'!$F$4,$V148-4,0)))</f>
    </oc>
    <nc r="G14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14" sId="5" odxf="1" dxf="1">
    <oc r="H148">
      <f>IF(ISERROR($V148),"",OFFSET('Smelter Look-up'!$G$4,$V148-4,0))</f>
    </oc>
    <nc r="H148" t="inlineStr">
      <is>
        <t>1781-3 Nide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615" sId="5" odxf="1" dxf="1">
    <oc r="I148">
      <f>IF(ISERROR($V148),"",OFFSET('Smelter Look-up'!$H$4,$V148-4,0))</f>
    </oc>
    <nc r="I148" t="inlineStr">
      <is>
        <t>Honjo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16" sId="5" odxf="1" dxf="1">
    <oc r="J148">
      <f>IF(ISERROR($V148),"",OFFSET('Smelter Look-up'!$I$4,$V148-4,0))</f>
    </oc>
    <nc r="J148"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48" start="0" length="0">
    <dxf>
      <alignment vertical="bottom" wrapText="0"/>
      <border outline="0">
        <left/>
        <right/>
        <top/>
        <bottom/>
      </border>
    </dxf>
  </rfmt>
  <rcc rId="1617" sId="5" odxf="1" dxf="1">
    <nc r="L148" t="inlineStr">
      <is>
        <t>http://www.dowa-eco.co.jp/en/inquiry/index.php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18" sId="5" odxf="1" dxf="1">
    <nc r="M14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19" sId="5" odxf="1" dxf="1">
    <nc r="N148"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20" sId="5" odxf="1" dxf="1">
    <nc r="O148" t="inlineStr">
      <is>
        <t>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21" sId="5" odxf="1" dxf="1">
    <nc r="P148"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48" start="0" length="0">
    <dxf>
      <alignment vertical="bottom" wrapText="0"/>
      <border outline="0">
        <left/>
        <right/>
        <top/>
        <bottom/>
      </border>
    </dxf>
  </rfmt>
  <rcc rId="1622" sId="5" odxf="1" dxf="1">
    <oc r="B149">
      <f>IF(LEN(A149)=0,"",INDEX('Smelter Look-up'!$A:$A,MATCH($A149,'Smelter Look-up'!$E:$E,0)))</f>
    </oc>
    <nc r="B14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23" sId="5" odxf="1" dxf="1">
    <oc r="C149">
      <f>IF(LEN(A149)=0,"",INDEX('Smelter Look-up'!$C:$C,MATCH($A149,'Smelter Look-up'!$E:$E,0)))</f>
    </oc>
    <nc r="C149" t="inlineStr">
      <is>
        <t>Empressa Nacional de Fundiciones (ENAF)</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624" sId="5" odxf="1" dxf="1">
    <nc r="D149" t="inlineStr">
      <is>
        <t>EM Vinto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25" sId="5" odxf="1" dxf="1">
    <oc r="E149">
      <f>IF(ISERROR($V149),"",OFFSET('Smelter Look-up'!$D$4,$V149-4,0)&amp;"")</f>
    </oc>
    <nc r="E149"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26" sId="5" odxf="1" dxf="1">
    <oc r="F149">
      <f>IF(ISERROR($V149),"",OFFSET('Smelter Look-up'!$E$4,$V149-4,0))</f>
    </oc>
    <nc r="F149" t="inlineStr">
      <is>
        <t>CID000438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27" sId="5" odxf="1" dxf="1">
    <oc r="G149">
      <f>IF(C149=$X$4,"Enter smelter details", IF(ISERROR($V149),"",OFFSET('Smelter Look-up'!$F$4,$V149-4,0)))</f>
    </oc>
    <nc r="G14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28" sId="5" odxf="1" dxf="1">
    <oc r="H149">
      <f>IF(ISERROR($V149),"",OFFSET('Smelter Look-up'!$G$4,$V149-4,0))</f>
    </oc>
    <nc r="H149" t="inlineStr">
      <is>
        <t>KM 7 CARRETERA A POTOSI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629" sId="5" odxf="1" dxf="1">
    <oc r="I149">
      <f>IF(ISERROR($V149),"",OFFSET('Smelter Look-up'!$H$4,$V149-4,0))</f>
    </oc>
    <nc r="I149"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30" sId="5" odxf="1" dxf="1">
    <oc r="J149">
      <f>IF(ISERROR($V149),"",OFFSET('Smelter Look-up'!$I$4,$V149-4,0))</f>
    </oc>
    <nc r="J149"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31" sId="5" odxf="1" dxf="1">
    <nc r="K149" t="inlineStr">
      <is>
        <t>Ramiro Villavicencio Nino de Guzman or Ms Miriam Veliz</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32" sId="5" odxf="1" dxf="1">
    <nc r="L149" t="inlineStr">
      <is>
        <t>ravinigu@hotmail.com, miriam.veliz@vinto.gob.bo; marcelo.cespedes@vinto.gob.bo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33" sId="5" odxf="1" dxf="1">
    <nc r="M149"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34" sId="5" odxf="1" dxf="1">
    <nc r="N149" t="inlineStr">
      <is>
        <t>Bolivia  State owned &amp; Private Mines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35" sId="5" odxf="1" dxf="1">
    <nc r="O149" t="inlineStr">
      <is>
        <t>Bolivia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36" sId="5" odxf="1" dxf="1">
    <nc r="P14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637" sId="5" odxf="1" dxf="1">
    <nc r="Q149" t="inlineStr">
      <is>
        <t xml:space="preserve">http://www.vinto.gob.bo/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638" sId="5" odxf="1" dxf="1">
    <oc r="B150">
      <f>IF(LEN(A150)=0,"",INDEX('Smelter Look-up'!$A:$A,MATCH($A150,'Smelter Look-up'!$E:$E,0)))</f>
    </oc>
    <nc r="B15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39" sId="5" odxf="1" dxf="1">
    <oc r="C150">
      <f>IF(LEN(A150)=0,"",INDEX('Smelter Look-up'!$C:$C,MATCH($A150,'Smelter Look-up'!$E:$E,0)))</f>
    </oc>
    <nc r="C150" t="inlineStr">
      <is>
        <t>EM Vinto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640" sId="5" odxf="1" dxf="1">
    <nc r="D150" t="inlineStr">
      <is>
        <t>EM Vinto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41" sId="5" odxf="1" dxf="1">
    <oc r="E150">
      <f>IF(ISERROR($V150),"",OFFSET('Smelter Look-up'!$D$4,$V150-4,0)&amp;"")</f>
    </oc>
    <nc r="E150"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42" sId="5" odxf="1" dxf="1">
    <oc r="F150">
      <f>IF(ISERROR($V150),"",OFFSET('Smelter Look-up'!$E$4,$V150-4,0))</f>
    </oc>
    <nc r="F150" t="inlineStr">
      <is>
        <t>CID000438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43" sId="5" odxf="1" dxf="1">
    <oc r="G150">
      <f>IF(C150=$X$4,"Enter smelter details", IF(ISERROR($V150),"",OFFSET('Smelter Look-up'!$F$4,$V150-4,0)))</f>
    </oc>
    <nc r="G15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44" sId="5" odxf="1" dxf="1">
    <oc r="H150">
      <f>IF(ISERROR($V150),"",OFFSET('Smelter Look-up'!$G$4,$V150-4,0))</f>
    </oc>
    <nc r="H15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645" sId="5" odxf="1" dxf="1">
    <oc r="I150">
      <f>IF(ISERROR($V150),"",OFFSET('Smelter Look-up'!$H$4,$V150-4,0))</f>
    </oc>
    <nc r="I150"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46" sId="5" odxf="1" dxf="1">
    <oc r="J150">
      <f>IF(ISERROR($V150),"",OFFSET('Smelter Look-up'!$I$4,$V150-4,0))</f>
    </oc>
    <nc r="J150"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50" start="0" length="0">
    <dxf>
      <alignment vertical="bottom" wrapText="0"/>
      <border outline="0">
        <left/>
        <right/>
        <top/>
        <bottom/>
      </border>
    </dxf>
  </rfmt>
  <rfmt sheetId="5" sqref="L150" start="0" length="0">
    <dxf>
      <alignment vertical="bottom" wrapText="0"/>
      <border outline="0">
        <left/>
        <right/>
        <top/>
        <bottom/>
      </border>
    </dxf>
  </rfmt>
  <rfmt sheetId="5" sqref="M150" start="0" length="0">
    <dxf>
      <alignment vertical="bottom" wrapText="0"/>
      <border outline="0">
        <left/>
        <right/>
        <top/>
        <bottom/>
      </border>
    </dxf>
  </rfmt>
  <rfmt sheetId="5" sqref="N150" start="0" length="0">
    <dxf>
      <alignment vertical="bottom" wrapText="0"/>
      <border outline="0">
        <left/>
        <right/>
        <top/>
        <bottom/>
      </border>
    </dxf>
  </rfmt>
  <rfmt sheetId="5" sqref="O150" start="0" length="0">
    <dxf>
      <alignment vertical="bottom" wrapText="0"/>
      <border outline="0">
        <left/>
        <right/>
        <top/>
        <bottom/>
      </border>
    </dxf>
  </rfmt>
  <rfmt sheetId="5" sqref="P150" start="0" length="0">
    <dxf>
      <fill>
        <patternFill patternType="none"/>
      </fill>
      <alignment horizontal="general" vertical="bottom" wrapText="0"/>
      <border outline="0">
        <left/>
        <right/>
        <top/>
      </border>
    </dxf>
  </rfmt>
  <rfmt sheetId="5" sqref="Q150" start="0" length="0">
    <dxf>
      <alignment vertical="bottom" wrapText="0"/>
      <border outline="0">
        <left/>
        <right/>
        <top/>
        <bottom/>
      </border>
    </dxf>
  </rfmt>
  <rcc rId="1647" sId="5" odxf="1" dxf="1">
    <oc r="B151">
      <f>IF(LEN(A151)=0,"",INDEX('Smelter Look-up'!$A:$A,MATCH($A151,'Smelter Look-up'!$E:$E,0)))</f>
    </oc>
    <nc r="B15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48" sId="5" odxf="1" dxf="1">
    <oc r="C151">
      <f>IF(LEN(A151)=0,"",INDEX('Smelter Look-up'!$C:$C,MATCH($A151,'Smelter Look-up'!$E:$E,0)))</f>
    </oc>
    <nc r="C151" t="inlineStr">
      <is>
        <t>EM Vinto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649" sId="5" odxf="1" dxf="1">
    <nc r="D151" t="inlineStr">
      <is>
        <t>EM Vinto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50" sId="5" odxf="1" dxf="1">
    <oc r="E151">
      <f>IF(ISERROR($V151),"",OFFSET('Smelter Look-up'!$D$4,$V151-4,0)&amp;"")</f>
    </oc>
    <nc r="E151"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51" sId="5" odxf="1" dxf="1">
    <oc r="F151">
      <f>IF(ISERROR($V151),"",OFFSET('Smelter Look-up'!$E$4,$V151-4,0))</f>
    </oc>
    <nc r="F151" t="inlineStr">
      <is>
        <t>CID000438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52" sId="5" odxf="1" dxf="1">
    <oc r="G151">
      <f>IF(C151=$X$4,"Enter smelter details", IF(ISERROR($V151),"",OFFSET('Smelter Look-up'!$F$4,$V151-4,0)))</f>
    </oc>
    <nc r="G15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53" sId="5" odxf="1" dxf="1">
    <oc r="H151">
      <f>IF(ISERROR($V151),"",OFFSET('Smelter Look-up'!$G$4,$V151-4,0))</f>
    </oc>
    <nc r="H15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654" sId="5" odxf="1" dxf="1">
    <oc r="I151">
      <f>IF(ISERROR($V151),"",OFFSET('Smelter Look-up'!$H$4,$V151-4,0))</f>
    </oc>
    <nc r="I151"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55" sId="5" odxf="1" dxf="1">
    <oc r="J151">
      <f>IF(ISERROR($V151),"",OFFSET('Smelter Look-up'!$I$4,$V151-4,0))</f>
    </oc>
    <nc r="J151"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51" start="0" length="0">
    <dxf>
      <alignment vertical="bottom" wrapText="0"/>
      <border outline="0">
        <left/>
        <right/>
        <top/>
        <bottom/>
      </border>
    </dxf>
  </rfmt>
  <rfmt sheetId="5" sqref="L151" start="0" length="0">
    <dxf>
      <alignment vertical="bottom" wrapText="0"/>
      <border outline="0">
        <left/>
        <right/>
        <top/>
        <bottom/>
      </border>
    </dxf>
  </rfmt>
  <rcc rId="1656" sId="5" odxf="1" dxf="1">
    <nc r="M15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51" start="0" length="0">
    <dxf>
      <alignment vertical="bottom" wrapText="0"/>
      <border outline="0">
        <left/>
        <right/>
        <top/>
        <bottom/>
      </border>
    </dxf>
  </rfmt>
  <rcc rId="1657" sId="5" odxf="1" dxf="1">
    <nc r="O151"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51" start="0" length="0">
    <dxf>
      <fill>
        <patternFill patternType="none"/>
      </fill>
      <alignment horizontal="general" vertical="bottom" wrapText="0"/>
      <border outline="0">
        <left/>
        <right/>
        <top/>
      </border>
    </dxf>
  </rfmt>
  <rfmt sheetId="5" sqref="Q151" start="0" length="0">
    <dxf>
      <alignment vertical="bottom" wrapText="0"/>
      <border outline="0">
        <left/>
        <right/>
        <top/>
        <bottom/>
      </border>
    </dxf>
  </rfmt>
  <rcc rId="1658" sId="5" odxf="1" dxf="1">
    <oc r="B152">
      <f>IF(LEN(A152)=0,"",INDEX('Smelter Look-up'!$A:$A,MATCH($A152,'Smelter Look-up'!$E:$E,0)))</f>
    </oc>
    <nc r="B15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59" sId="5" odxf="1" dxf="1">
    <oc r="C152">
      <f>IF(LEN(A152)=0,"",INDEX('Smelter Look-up'!$C:$C,MATCH($A152,'Smelter Look-up'!$E:$E,0)))</f>
    </oc>
    <nc r="C152" t="inlineStr">
      <is>
        <t>EM Vinto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660" sId="5" odxf="1" dxf="1">
    <nc r="D152" t="inlineStr">
      <is>
        <t>EM Vinto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61" sId="5" odxf="1" dxf="1">
    <oc r="E152">
      <f>IF(ISERROR($V152),"",OFFSET('Smelter Look-up'!$D$4,$V152-4,0)&amp;"")</f>
    </oc>
    <nc r="E152"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62" sId="5" odxf="1" dxf="1">
    <oc r="F152">
      <f>IF(ISERROR($V152),"",OFFSET('Smelter Look-up'!$E$4,$V152-4,0))</f>
    </oc>
    <nc r="F152" t="inlineStr">
      <is>
        <t>CID000438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63" sId="5" odxf="1" dxf="1">
    <oc r="G152">
      <f>IF(C152=$X$4,"Enter smelter details", IF(ISERROR($V152),"",OFFSET('Smelter Look-up'!$F$4,$V152-4,0)))</f>
    </oc>
    <nc r="G15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64" sId="5" odxf="1" dxf="1">
    <oc r="H152">
      <f>IF(ISERROR($V152),"",OFFSET('Smelter Look-up'!$G$4,$V152-4,0))</f>
    </oc>
    <nc r="H15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665" sId="5" odxf="1" dxf="1">
    <oc r="I152">
      <f>IF(ISERROR($V152),"",OFFSET('Smelter Look-up'!$H$4,$V152-4,0))</f>
    </oc>
    <nc r="I152"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66" sId="5" odxf="1" dxf="1">
    <oc r="J152">
      <f>IF(ISERROR($V152),"",OFFSET('Smelter Look-up'!$I$4,$V152-4,0))</f>
    </oc>
    <nc r="J152"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52" start="0" length="0">
    <dxf>
      <alignment vertical="bottom" wrapText="0"/>
      <border outline="0">
        <left/>
        <right/>
        <top/>
        <bottom/>
      </border>
    </dxf>
  </rfmt>
  <rfmt sheetId="5" sqref="L152" start="0" length="0">
    <dxf>
      <alignment vertical="bottom" wrapText="0"/>
      <border outline="0">
        <left/>
        <right/>
        <top/>
        <bottom/>
      </border>
    </dxf>
  </rfmt>
  <rfmt sheetId="5" sqref="M152" start="0" length="0">
    <dxf>
      <alignment vertical="bottom" wrapText="0"/>
      <border outline="0">
        <left/>
        <right/>
        <top/>
        <bottom/>
      </border>
    </dxf>
  </rfmt>
  <rfmt sheetId="5" sqref="N152" start="0" length="0">
    <dxf>
      <alignment vertical="bottom" wrapText="0"/>
      <border outline="0">
        <left/>
        <right/>
        <top/>
        <bottom/>
      </border>
    </dxf>
  </rfmt>
  <rfmt sheetId="5" sqref="O152" start="0" length="0">
    <dxf>
      <alignment vertical="bottom" wrapText="0"/>
      <border outline="0">
        <left/>
        <right/>
        <top/>
        <bottom/>
      </border>
    </dxf>
  </rfmt>
  <rcc rId="1667" sId="5" odxf="1" dxf="1">
    <nc r="P15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668" sId="5" odxf="1" dxf="1">
    <nc r="Q15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669" sId="5" odxf="1" dxf="1">
    <oc r="B153">
      <f>IF(LEN(A153)=0,"",INDEX('Smelter Look-up'!$A:$A,MATCH($A153,'Smelter Look-up'!$E:$E,0)))</f>
    </oc>
    <nc r="B15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70" sId="5" odxf="1" dxf="1">
    <oc r="C153">
      <f>IF(LEN(A153)=0,"",INDEX('Smelter Look-up'!$C:$C,MATCH($A153,'Smelter Look-up'!$E:$E,0)))</f>
    </oc>
    <nc r="C153" t="inlineStr">
      <is>
        <t>EM Vinto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671" sId="5" odxf="1" dxf="1">
    <nc r="D153" t="inlineStr">
      <is>
        <t>EM Vinto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72" sId="5" odxf="1" dxf="1">
    <oc r="E153">
      <f>IF(ISERROR($V153),"",OFFSET('Smelter Look-up'!$D$4,$V153-4,0)&amp;"")</f>
    </oc>
    <nc r="E153"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73" sId="5" odxf="1" dxf="1">
    <oc r="F153">
      <f>IF(ISERROR($V153),"",OFFSET('Smelter Look-up'!$E$4,$V153-4,0))</f>
    </oc>
    <nc r="F153" t="inlineStr">
      <is>
        <t>CID000438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74" sId="5" odxf="1" dxf="1">
    <oc r="G153">
      <f>IF(C153=$X$4,"Enter smelter details", IF(ISERROR($V153),"",OFFSET('Smelter Look-up'!$F$4,$V153-4,0)))</f>
    </oc>
    <nc r="G15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75" sId="5" odxf="1" dxf="1">
    <oc r="H153">
      <f>IF(ISERROR($V153),"",OFFSET('Smelter Look-up'!$G$4,$V153-4,0))</f>
    </oc>
    <nc r="H153" t="inlineStr">
      <is>
        <t>Km 7 Carretera Vinto Oruro, Bolivia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676" sId="5" odxf="1" dxf="1">
    <oc r="I153">
      <f>IF(ISERROR($V153),"",OFFSET('Smelter Look-up'!$H$4,$V153-4,0))</f>
    </oc>
    <nc r="I153"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77" sId="5" odxf="1" dxf="1">
    <oc r="J153">
      <f>IF(ISERROR($V153),"",OFFSET('Smelter Look-up'!$I$4,$V153-4,0))</f>
    </oc>
    <nc r="J153"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78" sId="5" odxf="1" dxf="1">
    <nc r="K153" t="inlineStr">
      <is>
        <t xml:space="preserve">Mr. Garcia Fernandez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79" sId="5" odxf="1" dxf="1">
    <nc r="L153" t="inlineStr">
      <is>
        <t>ruth.garcia@vinto.gob.bo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80" sId="5" odxf="1" dxf="1">
    <nc r="M153"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53" start="0" length="0">
    <dxf>
      <alignment vertical="bottom" wrapText="0"/>
      <border outline="0">
        <left/>
        <right/>
        <top/>
        <bottom/>
      </border>
    </dxf>
  </rfmt>
  <rfmt sheetId="5" sqref="O153" start="0" length="0">
    <dxf>
      <alignment vertical="bottom" wrapText="0"/>
      <border outline="0">
        <left/>
        <right/>
        <top/>
        <bottom/>
      </border>
    </dxf>
  </rfmt>
  <rfmt sheetId="5" sqref="P153" start="0" length="0">
    <dxf>
      <fill>
        <patternFill patternType="none"/>
      </fill>
      <alignment horizontal="general" vertical="bottom" wrapText="0"/>
      <border outline="0">
        <left/>
        <right/>
        <top/>
      </border>
    </dxf>
  </rfmt>
  <rfmt sheetId="5" sqref="Q153" start="0" length="0">
    <dxf>
      <alignment vertical="bottom" wrapText="0"/>
      <border outline="0">
        <left/>
        <right/>
        <top/>
        <bottom/>
      </border>
    </dxf>
  </rfmt>
  <rcc rId="1681" sId="5" odxf="1" dxf="1">
    <oc r="B154">
      <f>IF(LEN(A154)=0,"",INDEX('Smelter Look-up'!$A:$A,MATCH($A154,'Smelter Look-up'!$E:$E,0)))</f>
    </oc>
    <nc r="B15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82" sId="5" odxf="1" dxf="1">
    <oc r="C154">
      <f>IF(LEN(A154)=0,"",INDEX('Smelter Look-up'!$C:$C,MATCH($A154,'Smelter Look-up'!$E:$E,0)))</f>
    </oc>
    <nc r="C154" t="inlineStr">
      <is>
        <t>EM Vinto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683" sId="5" odxf="1" dxf="1">
    <nc r="D154" t="inlineStr">
      <is>
        <t>EM Vinto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84" sId="5" odxf="1" dxf="1">
    <oc r="E154">
      <f>IF(ISERROR($V154),"",OFFSET('Smelter Look-up'!$D$4,$V154-4,0)&amp;"")</f>
    </oc>
    <nc r="E154"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85" sId="5" odxf="1" dxf="1">
    <oc r="F154">
      <f>IF(ISERROR($V154),"",OFFSET('Smelter Look-up'!$E$4,$V154-4,0))</f>
    </oc>
    <nc r="F154" t="inlineStr">
      <is>
        <t>CID000438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86" sId="5" odxf="1" dxf="1">
    <oc r="G154">
      <f>IF(C154=$X$4,"Enter smelter details", IF(ISERROR($V154),"",OFFSET('Smelter Look-up'!$F$4,$V154-4,0)))</f>
    </oc>
    <nc r="G15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87" sId="5" odxf="1" dxf="1">
    <oc r="H154">
      <f>IF(ISERROR($V154),"",OFFSET('Smelter Look-up'!$G$4,$V154-4,0))</f>
    </oc>
    <nc r="H154" t="inlineStr">
      <is>
        <t>Km 7 Carretera Vinto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688" sId="5" odxf="1" dxf="1">
    <oc r="I154">
      <f>IF(ISERROR($V154),"",OFFSET('Smelter Look-up'!$H$4,$V154-4,0))</f>
    </oc>
    <nc r="I154"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89" sId="5" odxf="1" dxf="1">
    <oc r="J154">
      <f>IF(ISERROR($V154),"",OFFSET('Smelter Look-up'!$I$4,$V154-4,0))</f>
    </oc>
    <nc r="J154" t="inlineStr">
      <is>
        <t>Potosi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690" sId="5" odxf="1" dxf="1">
    <nc r="K154" t="inlineStr">
      <is>
        <t xml:space="preserve">Mr. Garcia Fernandez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91" sId="5" odxf="1" dxf="1">
    <nc r="L154" t="inlineStr">
      <is>
        <t>info@vinti0.gob.bo
ruth.garcia@vinto.gob.bo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92" sId="5" odxf="1" dxf="1">
    <nc r="M154"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93" sId="5" odxf="1" dxf="1">
    <nc r="N154" t="inlineStr">
      <is>
        <t>Huanuni Tin Mine - Oruro Bolivia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94" sId="5" odxf="1" dxf="1">
    <nc r="O154" t="inlineStr">
      <is>
        <t>Bolivia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695" sId="5" odxf="1" dxf="1">
    <nc r="P15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54" start="0" length="0">
    <dxf>
      <alignment vertical="bottom" wrapText="0"/>
      <border outline="0">
        <left/>
        <right/>
        <top/>
        <bottom/>
      </border>
    </dxf>
  </rfmt>
  <rcc rId="1696" sId="5" odxf="1" dxf="1">
    <oc r="B155">
      <f>IF(LEN(A155)=0,"",INDEX('Smelter Look-up'!$A:$A,MATCH($A155,'Smelter Look-up'!$E:$E,0)))</f>
    </oc>
    <nc r="B15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97" sId="5" odxf="1" dxf="1">
    <oc r="C155">
      <f>IF(LEN(A155)=0,"",INDEX('Smelter Look-up'!$C:$C,MATCH($A155,'Smelter Look-up'!$E:$E,0)))</f>
    </oc>
    <nc r="C155" t="inlineStr">
      <is>
        <t>EM Vinto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698" sId="5" odxf="1" dxf="1">
    <nc r="D155" t="inlineStr">
      <is>
        <t>EM Vinto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699" sId="5" odxf="1" dxf="1">
    <oc r="E155">
      <f>IF(ISERROR($V155),"",OFFSET('Smelter Look-up'!$D$4,$V155-4,0)&amp;"")</f>
    </oc>
    <nc r="E155"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00" sId="5" odxf="1" dxf="1">
    <oc r="F155">
      <f>IF(ISERROR($V155),"",OFFSET('Smelter Look-up'!$E$4,$V155-4,0))</f>
    </oc>
    <nc r="F155" t="inlineStr">
      <is>
        <t>CID000438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01" sId="5" odxf="1" dxf="1">
    <oc r="G155">
      <f>IF(C155=$X$4,"Enter smelter details", IF(ISERROR($V155),"",OFFSET('Smelter Look-up'!$F$4,$V155-4,0)))</f>
    </oc>
    <nc r="G15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02" sId="5" odxf="1" dxf="1">
    <oc r="H155">
      <f>IF(ISERROR($V155),"",OFFSET('Smelter Look-up'!$G$4,$V155-4,0))</f>
    </oc>
    <nc r="H15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03" sId="5" odxf="1" dxf="1">
    <oc r="I155">
      <f>IF(ISERROR($V155),"",OFFSET('Smelter Look-up'!$H$4,$V155-4,0))</f>
    </oc>
    <nc r="I15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04" sId="5" odxf="1" dxf="1">
    <oc r="J155">
      <f>IF(ISERROR($V155),"",OFFSET('Smelter Look-up'!$I$4,$V155-4,0))</f>
    </oc>
    <nc r="J15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55" start="0" length="0">
    <dxf>
      <alignment vertical="bottom" wrapText="0"/>
      <border outline="0">
        <left/>
        <right/>
        <top/>
        <bottom/>
      </border>
    </dxf>
  </rfmt>
  <rfmt sheetId="5" sqref="L155" start="0" length="0">
    <dxf>
      <alignment vertical="bottom" wrapText="0"/>
      <border outline="0">
        <left/>
        <right/>
        <top/>
        <bottom/>
      </border>
    </dxf>
  </rfmt>
  <rfmt sheetId="5" sqref="M155" start="0" length="0">
    <dxf>
      <alignment vertical="bottom" wrapText="0"/>
      <border outline="0">
        <left/>
        <right/>
        <top/>
        <bottom/>
      </border>
    </dxf>
  </rfmt>
  <rfmt sheetId="5" sqref="N155" start="0" length="0">
    <dxf>
      <alignment vertical="bottom" wrapText="0"/>
      <border outline="0">
        <left/>
        <right/>
        <top/>
        <bottom/>
      </border>
    </dxf>
  </rfmt>
  <rfmt sheetId="5" sqref="O155" start="0" length="0">
    <dxf>
      <alignment vertical="bottom" wrapText="0"/>
      <border outline="0">
        <left/>
        <right/>
        <top/>
        <bottom/>
      </border>
    </dxf>
  </rfmt>
  <rfmt sheetId="5" sqref="P155" start="0" length="0">
    <dxf>
      <fill>
        <patternFill patternType="none"/>
      </fill>
      <alignment horizontal="general" vertical="bottom" wrapText="0"/>
      <border outline="0">
        <left/>
        <right/>
        <top/>
      </border>
    </dxf>
  </rfmt>
  <rfmt sheetId="5" sqref="Q155" start="0" length="0">
    <dxf>
      <alignment vertical="bottom" wrapText="0"/>
      <border outline="0">
        <left/>
        <right/>
        <top/>
        <bottom/>
      </border>
    </dxf>
  </rfmt>
  <rcc rId="1705" sId="5" odxf="1" dxf="1">
    <oc r="B156">
      <f>IF(LEN(A156)=0,"",INDEX('Smelter Look-up'!$A:$A,MATCH($A156,'Smelter Look-up'!$E:$E,0)))</f>
    </oc>
    <nc r="B15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06" sId="5" odxf="1" dxf="1">
    <oc r="C156">
      <f>IF(LEN(A156)=0,"",INDEX('Smelter Look-up'!$C:$C,MATCH($A156,'Smelter Look-up'!$E:$E,0)))</f>
    </oc>
    <nc r="C156" t="inlineStr">
      <is>
        <t>Empresa Metalúrgica Vinto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07" sId="5" odxf="1" dxf="1">
    <nc r="D156" t="inlineStr">
      <is>
        <t>EM Vinto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08" sId="5" odxf="1" dxf="1">
    <oc r="E156">
      <f>IF(ISERROR($V156),"",OFFSET('Smelter Look-up'!$D$4,$V156-4,0)&amp;"")</f>
    </oc>
    <nc r="E156"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09" sId="5" odxf="1" dxf="1">
    <oc r="F156">
      <f>IF(ISERROR($V156),"",OFFSET('Smelter Look-up'!$E$4,$V156-4,0))</f>
    </oc>
    <nc r="F156" t="inlineStr">
      <is>
        <t>CID000438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10" sId="5" odxf="1" dxf="1">
    <oc r="G156">
      <f>IF(C156=$X$4,"Enter smelter details", IF(ISERROR($V156),"",OFFSET('Smelter Look-up'!$F$4,$V156-4,0)))</f>
    </oc>
    <nc r="G15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11" sId="5" odxf="1" dxf="1">
    <oc r="H156">
      <f>IF(ISERROR($V156),"",OFFSET('Smelter Look-up'!$G$4,$V156-4,0))</f>
    </oc>
    <nc r="H15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12" sId="5" odxf="1" dxf="1">
    <oc r="I156">
      <f>IF(ISERROR($V156),"",OFFSET('Smelter Look-up'!$H$4,$V156-4,0))</f>
    </oc>
    <nc r="I156"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13" sId="5" odxf="1" dxf="1">
    <oc r="J156">
      <f>IF(ISERROR($V156),"",OFFSET('Smelter Look-up'!$I$4,$V156-4,0))</f>
    </oc>
    <nc r="J156"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56" start="0" length="0">
    <dxf>
      <alignment vertical="bottom" wrapText="0"/>
      <border outline="0">
        <left/>
        <right/>
        <top/>
        <bottom/>
      </border>
    </dxf>
  </rfmt>
  <rfmt sheetId="5" sqref="L156" start="0" length="0">
    <dxf>
      <alignment vertical="bottom" wrapText="0"/>
      <border outline="0">
        <left/>
        <right/>
        <top/>
        <bottom/>
      </border>
    </dxf>
  </rfmt>
  <rfmt sheetId="5" sqref="M156" start="0" length="0">
    <dxf>
      <alignment vertical="bottom" wrapText="0"/>
      <border outline="0">
        <left/>
        <right/>
        <top/>
        <bottom/>
      </border>
    </dxf>
  </rfmt>
  <rfmt sheetId="5" sqref="N156" start="0" length="0">
    <dxf>
      <alignment vertical="bottom" wrapText="0"/>
      <border outline="0">
        <left/>
        <right/>
        <top/>
        <bottom/>
      </border>
    </dxf>
  </rfmt>
  <rfmt sheetId="5" sqref="O156" start="0" length="0">
    <dxf>
      <alignment vertical="bottom" wrapText="0"/>
      <border outline="0">
        <left/>
        <right/>
        <top/>
        <bottom/>
      </border>
    </dxf>
  </rfmt>
  <rfmt sheetId="5" sqref="P156" start="0" length="0">
    <dxf>
      <fill>
        <patternFill patternType="none"/>
      </fill>
      <alignment horizontal="general" vertical="bottom" wrapText="0"/>
      <border outline="0">
        <left/>
        <right/>
        <top/>
      </border>
    </dxf>
  </rfmt>
  <rfmt sheetId="5" sqref="Q156" start="0" length="0">
    <dxf>
      <alignment vertical="bottom" wrapText="0"/>
      <border outline="0">
        <left/>
        <right/>
        <top/>
        <bottom/>
      </border>
    </dxf>
  </rfmt>
  <rcc rId="1714" sId="5" odxf="1" dxf="1">
    <oc r="B157">
      <f>IF(LEN(A157)=0,"",INDEX('Smelter Look-up'!$A:$A,MATCH($A157,'Smelter Look-up'!$E:$E,0)))</f>
    </oc>
    <nc r="B157"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15" sId="5" odxf="1" dxf="1">
    <oc r="C157">
      <f>IF(LEN(A157)=0,"",INDEX('Smelter Look-up'!$C:$C,MATCH($A157,'Smelter Look-up'!$E:$E,0)))</f>
    </oc>
    <nc r="C157" t="inlineStr">
      <is>
        <t>Exotech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16" sId="5" odxf="1" dxf="1">
    <nc r="D157" t="inlineStr">
      <is>
        <t>Exotech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17" sId="5" odxf="1" dxf="1">
    <oc r="E157">
      <f>IF(ISERROR($V157),"",OFFSET('Smelter Look-up'!$D$4,$V157-4,0)&amp;"")</f>
    </oc>
    <nc r="E157"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18" sId="5" odxf="1" dxf="1">
    <oc r="F157">
      <f>IF(ISERROR($V157),"",OFFSET('Smelter Look-up'!$E$4,$V157-4,0))</f>
    </oc>
    <nc r="F157" t="inlineStr">
      <is>
        <t>CID000456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19" sId="5" odxf="1" dxf="1">
    <oc r="G157">
      <f>IF(C157=$X$4,"Enter smelter details", IF(ISERROR($V157),"",OFFSET('Smelter Look-up'!$F$4,$V157-4,0)))</f>
    </oc>
    <nc r="G15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20" sId="5" odxf="1" dxf="1">
    <oc r="H157">
      <f>IF(ISERROR($V157),"",OFFSET('Smelter Look-up'!$G$4,$V157-4,0))</f>
    </oc>
    <nc r="H15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21" sId="5" odxf="1" dxf="1">
    <oc r="I157">
      <f>IF(ISERROR($V157),"",OFFSET('Smelter Look-up'!$H$4,$V157-4,0))</f>
    </oc>
    <nc r="I157" t="inlineStr">
      <is>
        <t>Pompano Beach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22" sId="5" odxf="1" dxf="1">
    <oc r="J157">
      <f>IF(ISERROR($V157),"",OFFSET('Smelter Look-up'!$I$4,$V157-4,0))</f>
    </oc>
    <nc r="J157" t="inlineStr">
      <is>
        <t>Florida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57" start="0" length="0">
    <dxf>
      <alignment vertical="bottom" wrapText="0"/>
      <border outline="0">
        <left/>
        <right/>
        <top/>
        <bottom/>
      </border>
    </dxf>
  </rfmt>
  <rfmt sheetId="5" sqref="L157" start="0" length="0">
    <dxf>
      <alignment vertical="bottom" wrapText="0"/>
      <border outline="0">
        <left/>
        <right/>
        <top/>
        <bottom/>
      </border>
    </dxf>
  </rfmt>
  <rfmt sheetId="5" sqref="M157" start="0" length="0">
    <dxf>
      <alignment vertical="bottom" wrapText="0"/>
      <border outline="0">
        <left/>
        <right/>
        <top/>
        <bottom/>
      </border>
    </dxf>
  </rfmt>
  <rfmt sheetId="5" sqref="N157" start="0" length="0">
    <dxf>
      <alignment vertical="bottom" wrapText="0"/>
      <border outline="0">
        <left/>
        <right/>
        <top/>
        <bottom/>
      </border>
    </dxf>
  </rfmt>
  <rfmt sheetId="5" sqref="O157" start="0" length="0">
    <dxf>
      <alignment vertical="bottom" wrapText="0"/>
      <border outline="0">
        <left/>
        <right/>
        <top/>
        <bottom/>
      </border>
    </dxf>
  </rfmt>
  <rfmt sheetId="5" sqref="P157" start="0" length="0">
    <dxf>
      <fill>
        <patternFill patternType="none"/>
      </fill>
      <alignment horizontal="general" vertical="bottom" wrapText="0"/>
      <border outline="0">
        <left/>
        <right/>
        <top/>
      </border>
    </dxf>
  </rfmt>
  <rfmt sheetId="5" sqref="Q157" start="0" length="0">
    <dxf>
      <alignment vertical="bottom" wrapText="0"/>
      <border outline="0">
        <left/>
        <right/>
        <top/>
        <bottom/>
      </border>
    </dxf>
  </rfmt>
  <rcc rId="1723" sId="5" odxf="1" dxf="1">
    <oc r="B158">
      <f>IF(LEN(A158)=0,"",INDEX('Smelter Look-up'!$A:$A,MATCH($A158,'Smelter Look-up'!$E:$E,0)))</f>
    </oc>
    <nc r="B15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24" sId="5" odxf="1" dxf="1">
    <oc r="C158">
      <f>IF(LEN(A158)=0,"",INDEX('Smelter Look-up'!$C:$C,MATCH($A158,'Smelter Look-up'!$E:$E,0)))</f>
    </oc>
    <nc r="C158" t="inlineStr">
      <is>
        <t>Exotech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25" sId="5" odxf="1" dxf="1">
    <nc r="D158" t="inlineStr">
      <is>
        <t>Exotech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26" sId="5" odxf="1" dxf="1">
    <oc r="E158">
      <f>IF(ISERROR($V158),"",OFFSET('Smelter Look-up'!$D$4,$V158-4,0)&amp;"")</f>
    </oc>
    <nc r="E15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27" sId="5" odxf="1" dxf="1">
    <oc r="F158">
      <f>IF(ISERROR($V158),"",OFFSET('Smelter Look-up'!$E$4,$V158-4,0))</f>
    </oc>
    <nc r="F158" t="inlineStr">
      <is>
        <t>CID000456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28" sId="5" odxf="1" dxf="1">
    <oc r="G158">
      <f>IF(C158=$X$4,"Enter smelter details", IF(ISERROR($V158),"",OFFSET('Smelter Look-up'!$F$4,$V158-4,0)))</f>
    </oc>
    <nc r="G15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29" sId="5" odxf="1" dxf="1">
    <oc r="H158">
      <f>IF(ISERROR($V158),"",OFFSET('Smelter Look-up'!$G$4,$V158-4,0))</f>
    </oc>
    <nc r="H15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30" sId="5" odxf="1" dxf="1">
    <oc r="I158">
      <f>IF(ISERROR($V158),"",OFFSET('Smelter Look-up'!$H$4,$V158-4,0))</f>
    </oc>
    <nc r="I158" t="inlineStr">
      <is>
        <t>Pompano Beach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31" sId="5" odxf="1" dxf="1">
    <oc r="J158">
      <f>IF(ISERROR($V158),"",OFFSET('Smelter Look-up'!$I$4,$V158-4,0))</f>
    </oc>
    <nc r="J158" t="inlineStr">
      <is>
        <t>Florida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58" start="0" length="0">
    <dxf>
      <alignment vertical="bottom" wrapText="0"/>
      <border outline="0">
        <left/>
        <right/>
        <top/>
        <bottom/>
      </border>
    </dxf>
  </rfmt>
  <rfmt sheetId="5" sqref="L158" start="0" length="0">
    <dxf>
      <alignment vertical="bottom" wrapText="0"/>
      <border outline="0">
        <left/>
        <right/>
        <top/>
        <bottom/>
      </border>
    </dxf>
  </rfmt>
  <rcc rId="1732" sId="5" odxf="1" dxf="1">
    <nc r="M15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58" start="0" length="0">
    <dxf>
      <alignment vertical="bottom" wrapText="0"/>
      <border outline="0">
        <left/>
        <right/>
        <top/>
        <bottom/>
      </border>
    </dxf>
  </rfmt>
  <rcc rId="1733" sId="5" odxf="1" dxf="1">
    <nc r="O158"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58" start="0" length="0">
    <dxf>
      <fill>
        <patternFill patternType="none"/>
      </fill>
      <alignment horizontal="general" vertical="bottom" wrapText="0"/>
      <border outline="0">
        <left/>
        <right/>
        <top/>
      </border>
    </dxf>
  </rfmt>
  <rfmt sheetId="5" sqref="Q158" start="0" length="0">
    <dxf>
      <alignment vertical="bottom" wrapText="0"/>
      <border outline="0">
        <left/>
        <right/>
        <top/>
        <bottom/>
      </border>
    </dxf>
  </rfmt>
  <rcc rId="1734" sId="5" odxf="1" dxf="1">
    <oc r="B159">
      <f>IF(LEN(A159)=0,"",INDEX('Smelter Look-up'!$A:$A,MATCH($A159,'Smelter Look-up'!$E:$E,0)))</f>
    </oc>
    <nc r="B15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35" sId="5" odxf="1" dxf="1">
    <oc r="C159">
      <f>IF(LEN(A159)=0,"",INDEX('Smelter Look-up'!$C:$C,MATCH($A159,'Smelter Look-up'!$E:$E,0)))</f>
    </oc>
    <nc r="C159" t="inlineStr">
      <is>
        <t>Exotech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36" sId="5" odxf="1" dxf="1">
    <nc r="D159" t="inlineStr">
      <is>
        <t>Exotech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37" sId="5" odxf="1" dxf="1">
    <oc r="E159">
      <f>IF(ISERROR($V159),"",OFFSET('Smelter Look-up'!$D$4,$V159-4,0)&amp;"")</f>
    </oc>
    <nc r="E15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38" sId="5" odxf="1" dxf="1">
    <oc r="F159">
      <f>IF(ISERROR($V159),"",OFFSET('Smelter Look-up'!$E$4,$V159-4,0))</f>
    </oc>
    <nc r="F159" t="inlineStr">
      <is>
        <t>CID000456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39" sId="5" odxf="1" dxf="1">
    <oc r="G159">
      <f>IF(C159=$X$4,"Enter smelter details", IF(ISERROR($V159),"",OFFSET('Smelter Look-up'!$F$4,$V159-4,0)))</f>
    </oc>
    <nc r="G15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40" sId="5" odxf="1" dxf="1">
    <oc r="H159">
      <f>IF(ISERROR($V159),"",OFFSET('Smelter Look-up'!$G$4,$V159-4,0))</f>
    </oc>
    <nc r="H159" t="inlineStr">
      <is>
        <t>1851 Blount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41" sId="5" odxf="1" dxf="1">
    <oc r="I159">
      <f>IF(ISERROR($V159),"",OFFSET('Smelter Look-up'!$H$4,$V159-4,0))</f>
    </oc>
    <nc r="I159" t="inlineStr">
      <is>
        <t>Pompano Beach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42" sId="5" odxf="1" dxf="1">
    <oc r="J159">
      <f>IF(ISERROR($V159),"",OFFSET('Smelter Look-up'!$I$4,$V159-4,0))</f>
    </oc>
    <nc r="J159" t="inlineStr">
      <is>
        <t>Florida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43" sId="5" odxf="1" dxf="1">
    <nc r="K159" t="inlineStr">
      <is>
        <t>David Gussack</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44" sId="5" odxf="1" dxf="1">
    <nc r="L159" t="inlineStr">
      <is>
        <t>david@exotech.com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45" sId="5" odxf="1" dxf="1">
    <nc r="M15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46" sId="5" odxf="1" dxf="1">
    <nc r="N159"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47" sId="5" odxf="1" dxf="1">
    <nc r="O159" t="inlineStr">
      <is>
        <t>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48" sId="5" odxf="1" dxf="1">
    <nc r="P159"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59" start="0" length="0">
    <dxf>
      <alignment vertical="bottom" wrapText="0"/>
      <border outline="0">
        <left/>
        <right/>
        <top/>
        <bottom/>
      </border>
    </dxf>
  </rfmt>
  <rcc rId="1749" sId="5" odxf="1" dxf="1">
    <oc r="B160">
      <f>IF(LEN(A160)=0,"",INDEX('Smelter Look-up'!$A:$A,MATCH($A160,'Smelter Look-up'!$E:$E,0)))</f>
    </oc>
    <nc r="B16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50" sId="5" odxf="1" dxf="1">
    <oc r="C160">
      <f>IF(LEN(A160)=0,"",INDEX('Smelter Look-up'!$C:$C,MATCH($A160,'Smelter Look-up'!$E:$E,0)))</f>
    </oc>
    <nc r="C160" t="inlineStr">
      <is>
        <t>F&amp;X Electro-Materials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51" sId="5" odxf="1" dxf="1">
    <nc r="D160" t="inlineStr">
      <is>
        <t>F&amp;X Electro-Materials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52" sId="5" odxf="1" dxf="1">
    <oc r="E160">
      <f>IF(ISERROR($V160),"",OFFSET('Smelter Look-up'!$D$4,$V160-4,0)&amp;"")</f>
    </oc>
    <nc r="E16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53" sId="5" odxf="1" dxf="1">
    <oc r="F160">
      <f>IF(ISERROR($V160),"",OFFSET('Smelter Look-up'!$E$4,$V160-4,0))</f>
    </oc>
    <nc r="F160" t="inlineStr">
      <is>
        <t>CID000460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54" sId="5" odxf="1" dxf="1">
    <oc r="G160">
      <f>IF(C160=$X$4,"Enter smelter details", IF(ISERROR($V160),"",OFFSET('Smelter Look-up'!$F$4,$V160-4,0)))</f>
    </oc>
    <nc r="G16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55" sId="5" odxf="1" dxf="1">
    <oc r="H160">
      <f>IF(ISERROR($V160),"",OFFSET('Smelter Look-up'!$G$4,$V160-4,0))</f>
    </oc>
    <nc r="H16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56" sId="5" odxf="1" dxf="1">
    <oc r="I160">
      <f>IF(ISERROR($V160),"",OFFSET('Smelter Look-up'!$H$4,$V160-4,0))</f>
    </oc>
    <nc r="I160" t="inlineStr">
      <is>
        <t>Jiangmen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57" sId="5" odxf="1" dxf="1">
    <oc r="J160">
      <f>IF(ISERROR($V160),"",OFFSET('Smelter Look-up'!$I$4,$V160-4,0))</f>
    </oc>
    <nc r="J160"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60" start="0" length="0">
    <dxf>
      <alignment vertical="bottom" wrapText="0"/>
      <border outline="0">
        <left/>
        <right/>
        <top/>
        <bottom/>
      </border>
    </dxf>
  </rfmt>
  <rfmt sheetId="5" sqref="L160" start="0" length="0">
    <dxf>
      <alignment vertical="bottom" wrapText="0"/>
      <border outline="0">
        <left/>
        <right/>
        <top/>
        <bottom/>
      </border>
    </dxf>
  </rfmt>
  <rfmt sheetId="5" sqref="M160" start="0" length="0">
    <dxf>
      <alignment vertical="bottom" wrapText="0"/>
      <border outline="0">
        <left/>
        <right/>
        <top/>
        <bottom/>
      </border>
    </dxf>
  </rfmt>
  <rfmt sheetId="5" sqref="N160" start="0" length="0">
    <dxf>
      <alignment vertical="bottom" wrapText="0"/>
      <border outline="0">
        <left/>
        <right/>
        <top/>
        <bottom/>
      </border>
    </dxf>
  </rfmt>
  <rfmt sheetId="5" sqref="O160" start="0" length="0">
    <dxf>
      <alignment vertical="bottom" wrapText="0"/>
      <border outline="0">
        <left/>
        <right/>
        <top/>
        <bottom/>
      </border>
    </dxf>
  </rfmt>
  <rfmt sheetId="5" sqref="P160" start="0" length="0">
    <dxf>
      <fill>
        <patternFill patternType="none"/>
      </fill>
      <alignment horizontal="general" vertical="bottom" wrapText="0"/>
      <border outline="0">
        <left/>
        <right/>
        <top/>
      </border>
    </dxf>
  </rfmt>
  <rfmt sheetId="5" sqref="Q160" start="0" length="0">
    <dxf>
      <alignment vertical="bottom" wrapText="0"/>
      <border outline="0">
        <left/>
        <right/>
        <top/>
        <bottom/>
      </border>
    </dxf>
  </rfmt>
  <rcc rId="1758" sId="5" odxf="1" dxf="1">
    <oc r="B161">
      <f>IF(LEN(A161)=0,"",INDEX('Smelter Look-up'!$A:$A,MATCH($A161,'Smelter Look-up'!$E:$E,0)))</f>
    </oc>
    <nc r="B16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59" sId="5" odxf="1" dxf="1">
    <oc r="C161">
      <f>IF(LEN(A161)=0,"",INDEX('Smelter Look-up'!$C:$C,MATCH($A161,'Smelter Look-up'!$E:$E,0)))</f>
    </oc>
    <nc r="C161" t="inlineStr">
      <is>
        <t>F&amp;X Electro-Materials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60" sId="5" odxf="1" dxf="1">
    <nc r="D161" t="inlineStr">
      <is>
        <t>F&amp;X Electro-Materials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61" sId="5" odxf="1" dxf="1">
    <oc r="E161">
      <f>IF(ISERROR($V161),"",OFFSET('Smelter Look-up'!$D$4,$V161-4,0)&amp;"")</f>
    </oc>
    <nc r="E16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62" sId="5" odxf="1" dxf="1">
    <oc r="F161">
      <f>IF(ISERROR($V161),"",OFFSET('Smelter Look-up'!$E$4,$V161-4,0))</f>
    </oc>
    <nc r="F161" t="inlineStr">
      <is>
        <t>CID000460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63" sId="5" odxf="1" dxf="1">
    <oc r="G161">
      <f>IF(C161=$X$4,"Enter smelter details", IF(ISERROR($V161),"",OFFSET('Smelter Look-up'!$F$4,$V161-4,0)))</f>
    </oc>
    <nc r="G16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64" sId="5" odxf="1" dxf="1">
    <oc r="H161">
      <f>IF(ISERROR($V161),"",OFFSET('Smelter Look-up'!$G$4,$V161-4,0))</f>
    </oc>
    <nc r="H16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65" sId="5" odxf="1" dxf="1">
    <oc r="I161">
      <f>IF(ISERROR($V161),"",OFFSET('Smelter Look-up'!$H$4,$V161-4,0))</f>
    </oc>
    <nc r="I161" t="inlineStr">
      <is>
        <t>Jiangmen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66" sId="5" odxf="1" dxf="1">
    <oc r="J161">
      <f>IF(ISERROR($V161),"",OFFSET('Smelter Look-up'!$I$4,$V161-4,0))</f>
    </oc>
    <nc r="J161"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61" start="0" length="0">
    <dxf>
      <alignment vertical="bottom" wrapText="0"/>
      <border outline="0">
        <left/>
        <right/>
        <top/>
        <bottom/>
      </border>
    </dxf>
  </rfmt>
  <rfmt sheetId="5" sqref="L161" start="0" length="0">
    <dxf>
      <alignment vertical="bottom" wrapText="0"/>
      <border outline="0">
        <left/>
        <right/>
        <top/>
        <bottom/>
      </border>
    </dxf>
  </rfmt>
  <rcc rId="1767" sId="5" odxf="1" dxf="1">
    <nc r="M16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61" start="0" length="0">
    <dxf>
      <alignment vertical="bottom" wrapText="0"/>
      <border outline="0">
        <left/>
        <right/>
        <top/>
        <bottom/>
      </border>
    </dxf>
  </rfmt>
  <rcc rId="1768" sId="5" odxf="1" dxf="1">
    <nc r="O161" t="inlineStr">
      <is>
        <t xml:space="preserve">Various countries, DRC and adjoining countries,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61" start="0" length="0">
    <dxf>
      <fill>
        <patternFill patternType="none"/>
      </fill>
      <alignment horizontal="general" vertical="bottom" wrapText="0"/>
      <border outline="0">
        <left/>
        <right/>
        <top/>
      </border>
    </dxf>
  </rfmt>
  <rcc rId="1769" sId="5" odxf="1" dxf="1">
    <nc r="Q161"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770" sId="5" odxf="1" dxf="1">
    <oc r="B162">
      <f>IF(LEN(A162)=0,"",INDEX('Smelter Look-up'!$A:$A,MATCH($A162,'Smelter Look-up'!$E:$E,0)))</f>
    </oc>
    <nc r="B16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71" sId="5" odxf="1" dxf="1">
    <oc r="C162">
      <f>IF(LEN(A162)=0,"",INDEX('Smelter Look-up'!$C:$C,MATCH($A162,'Smelter Look-up'!$E:$E,0)))</f>
    </oc>
    <nc r="C162" t="inlineStr">
      <is>
        <t>F&amp;X Electro-Materials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72" sId="5" odxf="1" dxf="1">
    <nc r="D162" t="inlineStr">
      <is>
        <t>F&amp;X Electro-Materials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73" sId="5" odxf="1" dxf="1">
    <oc r="E162">
      <f>IF(ISERROR($V162),"",OFFSET('Smelter Look-up'!$D$4,$V162-4,0)&amp;"")</f>
    </oc>
    <nc r="E16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74" sId="5" odxf="1" dxf="1">
    <oc r="F162">
      <f>IF(ISERROR($V162),"",OFFSET('Smelter Look-up'!$E$4,$V162-4,0))</f>
    </oc>
    <nc r="F162" t="inlineStr">
      <is>
        <t>CID000460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75" sId="5" odxf="1" dxf="1">
    <oc r="G162">
      <f>IF(C162=$X$4,"Enter smelter details", IF(ISERROR($V162),"",OFFSET('Smelter Look-up'!$F$4,$V162-4,0)))</f>
    </oc>
    <nc r="G16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76" sId="5" odxf="1" dxf="1">
    <oc r="H162">
      <f>IF(ISERROR($V162),"",OFFSET('Smelter Look-up'!$G$4,$V162-4,0))</f>
    </oc>
    <nc r="H162" t="inlineStr">
      <is>
        <t>Yaxi Industrial</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77" sId="5" odxf="1" dxf="1">
    <oc r="I162">
      <f>IF(ISERROR($V162),"",OFFSET('Smelter Look-up'!$H$4,$V162-4,0))</f>
    </oc>
    <nc r="I162" t="inlineStr">
      <is>
        <t>Jiangmen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78" sId="5" odxf="1" dxf="1">
    <oc r="J162">
      <f>IF(ISERROR($V162),"",OFFSET('Smelter Look-up'!$I$4,$V162-4,0))</f>
    </oc>
    <nc r="J162"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79" sId="5" odxf="1" dxf="1">
    <nc r="K162" t="inlineStr">
      <is>
        <t>Sales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80" sId="5" odxf="1" dxf="1">
    <nc r="L162" t="inlineStr">
      <is>
        <t>sales@fxelectro.com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81" sId="5" odxf="1" dxf="1">
    <nc r="M16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82" sId="5" odxf="1" dxf="1">
    <nc r="N162"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83" sId="5" odxf="1" dxf="1">
    <nc r="O162" t="inlineStr">
      <is>
        <t>L1, L3, DRC,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784" sId="5" odxf="1" dxf="1">
    <nc r="P16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785" sId="5" odxf="1" dxf="1">
    <nc r="Q162"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786" sId="5" odxf="1" dxf="1">
    <oc r="B163">
      <f>IF(LEN(A163)=0,"",INDEX('Smelter Look-up'!$A:$A,MATCH($A163,'Smelter Look-up'!$E:$E,0)))</f>
    </oc>
    <nc r="B16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87" sId="5" odxf="1" dxf="1">
    <oc r="C163">
      <f>IF(LEN(A163)=0,"",INDEX('Smelter Look-up'!$C:$C,MATCH($A163,'Smelter Look-up'!$E:$E,0)))</f>
    </oc>
    <nc r="C163" t="inlineStr">
      <is>
        <t>F &amp; X</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88" sId="5" odxf="1" dxf="1">
    <nc r="D163" t="inlineStr">
      <is>
        <t>F&amp;X Electro-Materials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89" sId="5" odxf="1" dxf="1">
    <oc r="E163">
      <f>IF(ISERROR($V163),"",OFFSET('Smelter Look-up'!$D$4,$V163-4,0)&amp;"")</f>
    </oc>
    <nc r="E16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90" sId="5" odxf="1" dxf="1">
    <oc r="F163">
      <f>IF(ISERROR($V163),"",OFFSET('Smelter Look-up'!$E$4,$V163-4,0))</f>
    </oc>
    <nc r="F163" t="inlineStr">
      <is>
        <t>CID000460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91" sId="5" odxf="1" dxf="1">
    <oc r="G163">
      <f>IF(C163=$X$4,"Enter smelter details", IF(ISERROR($V163),"",OFFSET('Smelter Look-up'!$F$4,$V163-4,0)))</f>
    </oc>
    <nc r="G16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92" sId="5" odxf="1" dxf="1">
    <oc r="H163">
      <f>IF(ISERROR($V163),"",OFFSET('Smelter Look-up'!$G$4,$V163-4,0))</f>
    </oc>
    <nc r="H16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793" sId="5" odxf="1" dxf="1">
    <oc r="I163">
      <f>IF(ISERROR($V163),"",OFFSET('Smelter Look-up'!$H$4,$V163-4,0))</f>
    </oc>
    <nc r="I163" t="inlineStr">
      <is>
        <t>Jiangmen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794" sId="5" odxf="1" dxf="1">
    <oc r="J163">
      <f>IF(ISERROR($V163),"",OFFSET('Smelter Look-up'!$I$4,$V163-4,0))</f>
    </oc>
    <nc r="J163"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63" start="0" length="0">
    <dxf>
      <alignment vertical="bottom" wrapText="0"/>
      <border outline="0">
        <left/>
        <right/>
        <top/>
        <bottom/>
      </border>
    </dxf>
  </rfmt>
  <rfmt sheetId="5" sqref="L163" start="0" length="0">
    <dxf>
      <alignment vertical="bottom" wrapText="0"/>
      <border outline="0">
        <left/>
        <right/>
        <top/>
        <bottom/>
      </border>
    </dxf>
  </rfmt>
  <rfmt sheetId="5" sqref="M163" start="0" length="0">
    <dxf>
      <alignment vertical="bottom" wrapText="0"/>
      <border outline="0">
        <left/>
        <right/>
        <top/>
        <bottom/>
      </border>
    </dxf>
  </rfmt>
  <rfmt sheetId="5" sqref="N163" start="0" length="0">
    <dxf>
      <alignment vertical="bottom" wrapText="0"/>
      <border outline="0">
        <left/>
        <right/>
        <top/>
        <bottom/>
      </border>
    </dxf>
  </rfmt>
  <rfmt sheetId="5" sqref="O163" start="0" length="0">
    <dxf>
      <alignment vertical="bottom" wrapText="0"/>
      <border outline="0">
        <left/>
        <right/>
        <top/>
        <bottom/>
      </border>
    </dxf>
  </rfmt>
  <rfmt sheetId="5" sqref="P163" start="0" length="0">
    <dxf>
      <fill>
        <patternFill patternType="none"/>
      </fill>
      <alignment horizontal="general" vertical="bottom" wrapText="0"/>
      <border outline="0">
        <left/>
        <right/>
        <top/>
      </border>
    </dxf>
  </rfmt>
  <rfmt sheetId="5" sqref="Q163" start="0" length="0">
    <dxf>
      <alignment vertical="bottom" wrapText="0"/>
      <border outline="0">
        <left/>
        <right/>
        <top/>
        <bottom/>
      </border>
    </dxf>
  </rfmt>
  <rcc rId="1795" sId="5" odxf="1" dxf="1">
    <oc r="B164">
      <f>IF(LEN(A164)=0,"",INDEX('Smelter Look-up'!$A:$A,MATCH($A164,'Smelter Look-up'!$E:$E,0)))</f>
    </oc>
    <nc r="B16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96" sId="5" odxf="1" dxf="1">
    <oc r="C164">
      <f>IF(LEN(A164)=0,"",INDEX('Smelter Look-up'!$C:$C,MATCH($A164,'Smelter Look-up'!$E:$E,0)))</f>
    </oc>
    <nc r="C164" t="inlineStr">
      <is>
        <t>Fenix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797" sId="5" odxf="1" dxf="1">
    <nc r="D164" t="inlineStr">
      <is>
        <t>Fenix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98" sId="5" odxf="1" dxf="1">
    <oc r="E164">
      <f>IF(ISERROR($V164),"",OFFSET('Smelter Look-up'!$D$4,$V164-4,0)&amp;"")</f>
    </oc>
    <nc r="E164" t="inlineStr">
      <is>
        <t>POLAND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799" sId="5" odxf="1" dxf="1">
    <oc r="F164">
      <f>IF(ISERROR($V164),"",OFFSET('Smelter Look-up'!$E$4,$V164-4,0))</f>
    </oc>
    <nc r="F164" t="inlineStr">
      <is>
        <t>CID000468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00" sId="5" odxf="1" dxf="1">
    <oc r="G164">
      <f>IF(C164=$X$4,"Enter smelter details", IF(ISERROR($V164),"",OFFSET('Smelter Look-up'!$F$4,$V164-4,0)))</f>
    </oc>
    <nc r="G16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01" sId="5" odxf="1" dxf="1">
    <oc r="H164">
      <f>IF(ISERROR($V164),"",OFFSET('Smelter Look-up'!$G$4,$V164-4,0))</f>
    </oc>
    <nc r="H164" t="inlineStr">
      <is>
        <t>ul. Strefowa 13, 39-442 Chmielów</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02" sId="5" odxf="1" dxf="1">
    <oc r="I164">
      <f>IF(ISERROR($V164),"",OFFSET('Smelter Look-up'!$H$4,$V164-4,0))</f>
    </oc>
    <nc r="I164" t="inlineStr">
      <is>
        <t>Chmielów</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03" sId="5" odxf="1" dxf="1">
    <oc r="J164">
      <f>IF(ISERROR($V164),"",OFFSET('Smelter Look-up'!$I$4,$V164-4,0))</f>
    </oc>
    <nc r="J164" t="inlineStr">
      <is>
        <t>Subcarpathian Voivodeship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04" sId="5" odxf="1" dxf="1">
    <nc r="K164" t="inlineStr">
      <is>
        <t>Pawel Kupiec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05" sId="5" odxf="1" dxf="1">
    <nc r="L164" t="inlineStr">
      <is>
        <t>p.kupiec@fenixmetal.com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06" sId="5" odxf="1" dxf="1">
    <nc r="M164"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64" start="0" length="0">
    <dxf>
      <alignment vertical="bottom" wrapText="0"/>
      <border outline="0">
        <left/>
        <right/>
        <top/>
        <bottom/>
      </border>
    </dxf>
  </rfmt>
  <rfmt sheetId="5" sqref="O164" start="0" length="0">
    <dxf>
      <alignment vertical="bottom" wrapText="0"/>
      <border outline="0">
        <left/>
        <right/>
        <top/>
        <bottom/>
      </border>
    </dxf>
  </rfmt>
  <rfmt sheetId="5" sqref="P164" start="0" length="0">
    <dxf>
      <fill>
        <patternFill patternType="none"/>
      </fill>
      <alignment horizontal="general" vertical="bottom" wrapText="0"/>
      <border outline="0">
        <left/>
        <right/>
        <top/>
      </border>
    </dxf>
  </rfmt>
  <rfmt sheetId="5" sqref="Q164" start="0" length="0">
    <dxf>
      <alignment vertical="bottom" wrapText="0"/>
      <border outline="0">
        <left/>
        <right/>
        <top/>
        <bottom/>
      </border>
    </dxf>
  </rfmt>
  <rcc rId="1807" sId="5" odxf="1" dxf="1">
    <oc r="B165">
      <f>IF(LEN(A165)=0,"",INDEX('Smelter Look-up'!$A:$A,MATCH($A165,'Smelter Look-up'!$E:$E,0)))</f>
    </oc>
    <nc r="B16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08" sId="5" odxf="1" dxf="1">
    <oc r="C165">
      <f>IF(LEN(A165)=0,"",INDEX('Smelter Look-up'!$C:$C,MATCH($A165,'Smelter Look-up'!$E:$E,0)))</f>
    </oc>
    <nc r="C165" t="inlineStr">
      <is>
        <t>Fenix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809" sId="5" odxf="1" dxf="1">
    <nc r="D165" t="inlineStr">
      <is>
        <t>Fenix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10" sId="5" odxf="1" dxf="1">
    <oc r="E165">
      <f>IF(ISERROR($V165),"",OFFSET('Smelter Look-up'!$D$4,$V165-4,0)&amp;"")</f>
    </oc>
    <nc r="E165" t="inlineStr">
      <is>
        <t>POLAND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11" sId="5" odxf="1" dxf="1">
    <oc r="F165">
      <f>IF(ISERROR($V165),"",OFFSET('Smelter Look-up'!$E$4,$V165-4,0))</f>
    </oc>
    <nc r="F165" t="inlineStr">
      <is>
        <t>CID000468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12" sId="5" odxf="1" dxf="1">
    <oc r="G165">
      <f>IF(C165=$X$4,"Enter smelter details", IF(ISERROR($V165),"",OFFSET('Smelter Look-up'!$F$4,$V165-4,0)))</f>
    </oc>
    <nc r="G16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13" sId="5" odxf="1" dxf="1">
    <oc r="H165">
      <f>IF(ISERROR($V165),"",OFFSET('Smelter Look-up'!$G$4,$V165-4,0))</f>
    </oc>
    <nc r="H16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14" sId="5" odxf="1" dxf="1">
    <oc r="I165">
      <f>IF(ISERROR($V165),"",OFFSET('Smelter Look-up'!$H$4,$V165-4,0))</f>
    </oc>
    <nc r="I165" t="inlineStr">
      <is>
        <t>Chmielów</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15" sId="5" odxf="1" dxf="1">
    <oc r="J165">
      <f>IF(ISERROR($V165),"",OFFSET('Smelter Look-up'!$I$4,$V165-4,0))</f>
    </oc>
    <nc r="J165" t="inlineStr">
      <is>
        <t>Subcarpathian Voivodeship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65" start="0" length="0">
    <dxf>
      <alignment vertical="bottom" wrapText="0"/>
      <border outline="0">
        <left/>
        <right/>
        <top/>
        <bottom/>
      </border>
    </dxf>
  </rfmt>
  <rfmt sheetId="5" sqref="L165" start="0" length="0">
    <dxf>
      <alignment vertical="bottom" wrapText="0"/>
      <border outline="0">
        <left/>
        <right/>
        <top/>
        <bottom/>
      </border>
    </dxf>
  </rfmt>
  <rcc rId="1816" sId="5" odxf="1" dxf="1">
    <nc r="M16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65" start="0" length="0">
    <dxf>
      <alignment vertical="bottom" wrapText="0"/>
      <border outline="0">
        <left/>
        <right/>
        <top/>
        <bottom/>
      </border>
    </dxf>
  </rfmt>
  <rcc rId="1817" sId="5" odxf="1" dxf="1">
    <nc r="O165"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65" start="0" length="0">
    <dxf>
      <fill>
        <patternFill patternType="none"/>
      </fill>
      <alignment horizontal="general" vertical="bottom" wrapText="0"/>
      <border outline="0">
        <left/>
        <right/>
        <top/>
      </border>
    </dxf>
  </rfmt>
  <rfmt sheetId="5" sqref="Q165" start="0" length="0">
    <dxf>
      <alignment vertical="bottom" wrapText="0"/>
      <border outline="0">
        <left/>
        <right/>
        <top/>
        <bottom/>
      </border>
    </dxf>
  </rfmt>
  <rcc rId="1818" sId="5" odxf="1" dxf="1">
    <oc r="B166">
      <f>IF(LEN(A166)=0,"",INDEX('Smelter Look-up'!$A:$A,MATCH($A166,'Smelter Look-up'!$E:$E,0)))</f>
    </oc>
    <nc r="B16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19" sId="5" odxf="1" dxf="1">
    <oc r="C166">
      <f>IF(LEN(A166)=0,"",INDEX('Smelter Look-up'!$C:$C,MATCH($A166,'Smelter Look-up'!$E:$E,0)))</f>
    </oc>
    <nc r="C166" t="inlineStr">
      <is>
        <t>Fenix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820" sId="5" odxf="1" dxf="1">
    <nc r="D166" t="inlineStr">
      <is>
        <t>Fenix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21" sId="5" odxf="1" dxf="1">
    <oc r="E166">
      <f>IF(ISERROR($V166),"",OFFSET('Smelter Look-up'!$D$4,$V166-4,0)&amp;"")</f>
    </oc>
    <nc r="E166" t="inlineStr">
      <is>
        <t>POLAND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22" sId="5" odxf="1" dxf="1">
    <oc r="F166">
      <f>IF(ISERROR($V166),"",OFFSET('Smelter Look-up'!$E$4,$V166-4,0))</f>
    </oc>
    <nc r="F166" t="inlineStr">
      <is>
        <t>CID000468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23" sId="5" odxf="1" dxf="1">
    <oc r="G166">
      <f>IF(C166=$X$4,"Enter smelter details", IF(ISERROR($V166),"",OFFSET('Smelter Look-up'!$F$4,$V166-4,0)))</f>
    </oc>
    <nc r="G16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24" sId="5" odxf="1" dxf="1">
    <oc r="H166">
      <f>IF(ISERROR($V166),"",OFFSET('Smelter Look-up'!$G$4,$V166-4,0))</f>
    </oc>
    <nc r="H16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25" sId="5" odxf="1" dxf="1">
    <oc r="I166">
      <f>IF(ISERROR($V166),"",OFFSET('Smelter Look-up'!$H$4,$V166-4,0))</f>
    </oc>
    <nc r="I166" t="inlineStr">
      <is>
        <t>Chmielów</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26" sId="5" odxf="1" dxf="1">
    <oc r="J166">
      <f>IF(ISERROR($V166),"",OFFSET('Smelter Look-up'!$I$4,$V166-4,0))</f>
    </oc>
    <nc r="J166" t="inlineStr">
      <is>
        <t>Subcarpathian Voivodeship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66" start="0" length="0">
    <dxf>
      <alignment vertical="bottom" wrapText="0"/>
      <border outline="0">
        <left/>
        <right/>
        <top/>
        <bottom/>
      </border>
    </dxf>
  </rfmt>
  <rfmt sheetId="5" sqref="L166" start="0" length="0">
    <dxf>
      <alignment vertical="bottom" wrapText="0"/>
      <border outline="0">
        <left/>
        <right/>
        <top/>
        <bottom/>
      </border>
    </dxf>
  </rfmt>
  <rfmt sheetId="5" sqref="M166" start="0" length="0">
    <dxf>
      <alignment vertical="bottom" wrapText="0"/>
      <border outline="0">
        <left/>
        <right/>
        <top/>
        <bottom/>
      </border>
    </dxf>
  </rfmt>
  <rcc rId="1827" sId="5" odxf="1" dxf="1">
    <nc r="N166" t="inlineStr">
      <is>
        <t>Recyled,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28" sId="5" odxf="1" dxf="1">
    <nc r="O166" t="inlineStr">
      <is>
        <t>Recyled,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29" sId="5" odxf="1" dxf="1">
    <nc r="P166"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830" sId="5" odxf="1" dxf="1">
    <nc r="Q16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831" sId="5" odxf="1" dxf="1">
    <oc r="B167">
      <f>IF(LEN(A167)=0,"",INDEX('Smelter Look-up'!$A:$A,MATCH($A167,'Smelter Look-up'!$E:$E,0)))</f>
    </oc>
    <nc r="B16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32" sId="5" odxf="1" dxf="1">
    <oc r="C167">
      <f>IF(LEN(A167)=0,"",INDEX('Smelter Look-up'!$C:$C,MATCH($A167,'Smelter Look-up'!$E:$E,0)))</f>
    </oc>
    <nc r="C167" t="inlineStr">
      <is>
        <t>Fenix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833" sId="5" odxf="1" dxf="1">
    <nc r="D167" t="inlineStr">
      <is>
        <t>Fenix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34" sId="5" odxf="1" dxf="1">
    <oc r="E167">
      <f>IF(ISERROR($V167),"",OFFSET('Smelter Look-up'!$D$4,$V167-4,0)&amp;"")</f>
    </oc>
    <nc r="E167" t="inlineStr">
      <is>
        <t>POLAND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35" sId="5" odxf="1" dxf="1">
    <oc r="F167">
      <f>IF(ISERROR($V167),"",OFFSET('Smelter Look-up'!$E$4,$V167-4,0))</f>
    </oc>
    <nc r="F167" t="inlineStr">
      <is>
        <t>CID000468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36" sId="5" odxf="1" dxf="1">
    <oc r="G167">
      <f>IF(C167=$X$4,"Enter smelter details", IF(ISERROR($V167),"",OFFSET('Smelter Look-up'!$F$4,$V167-4,0)))</f>
    </oc>
    <nc r="G16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37" sId="5" odxf="1" dxf="1">
    <oc r="H167">
      <f>IF(ISERROR($V167),"",OFFSET('Smelter Look-up'!$G$4,$V167-4,0))</f>
    </oc>
    <nc r="H16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38" sId="5" odxf="1" dxf="1">
    <oc r="I167">
      <f>IF(ISERROR($V167),"",OFFSET('Smelter Look-up'!$H$4,$V167-4,0))</f>
    </oc>
    <nc r="I167" t="inlineStr">
      <is>
        <t>Chmielów</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39" sId="5" odxf="1" dxf="1">
    <oc r="J167">
      <f>IF(ISERROR($V167),"",OFFSET('Smelter Look-up'!$I$4,$V167-4,0))</f>
    </oc>
    <nc r="J167" t="inlineStr">
      <is>
        <t>Subcarpathian Voivodeship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67" start="0" length="0">
    <dxf>
      <alignment vertical="bottom" wrapText="0"/>
      <border outline="0">
        <left/>
        <right/>
        <top/>
        <bottom/>
      </border>
    </dxf>
  </rfmt>
  <rfmt sheetId="5" sqref="L167" start="0" length="0">
    <dxf>
      <alignment vertical="bottom" wrapText="0"/>
      <border outline="0">
        <left/>
        <right/>
        <top/>
        <bottom/>
      </border>
    </dxf>
  </rfmt>
  <rcc rId="1840" sId="5" odxf="1" dxf="1">
    <nc r="M167"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67" start="0" length="0">
    <dxf>
      <alignment vertical="bottom" wrapText="0"/>
      <border outline="0">
        <left/>
        <right/>
        <top/>
        <bottom/>
      </border>
    </dxf>
  </rfmt>
  <rfmt sheetId="5" sqref="O167" start="0" length="0">
    <dxf>
      <alignment vertical="bottom" wrapText="0"/>
      <border outline="0">
        <left/>
        <right/>
        <top/>
        <bottom/>
      </border>
    </dxf>
  </rfmt>
  <rfmt sheetId="5" sqref="P167" start="0" length="0">
    <dxf>
      <fill>
        <patternFill patternType="none"/>
      </fill>
      <alignment horizontal="general" vertical="bottom" wrapText="0"/>
      <border outline="0">
        <left/>
        <right/>
        <top/>
      </border>
    </dxf>
  </rfmt>
  <rfmt sheetId="5" sqref="Q167" start="0" length="0">
    <dxf>
      <alignment vertical="bottom" wrapText="0"/>
      <border outline="0">
        <left/>
        <right/>
        <top/>
        <bottom/>
      </border>
    </dxf>
  </rfmt>
  <rcc rId="1841" sId="5" odxf="1" dxf="1">
    <oc r="B168">
      <f>IF(LEN(A168)=0,"",INDEX('Smelter Look-up'!$A:$A,MATCH($A168,'Smelter Look-up'!$E:$E,0)))</f>
    </oc>
    <nc r="B16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42" sId="5" odxf="1" dxf="1">
    <oc r="C168">
      <f>IF(LEN(A168)=0,"",INDEX('Smelter Look-up'!$C:$C,MATCH($A168,'Smelter Look-up'!$E:$E,0)))</f>
    </oc>
    <nc r="C168" t="inlineStr">
      <is>
        <t>Fenix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843" sId="5" odxf="1" dxf="1">
    <nc r="D168" t="inlineStr">
      <is>
        <t>Fenix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44" sId="5" odxf="1" dxf="1">
    <oc r="E168">
      <f>IF(ISERROR($V168),"",OFFSET('Smelter Look-up'!$D$4,$V168-4,0)&amp;"")</f>
    </oc>
    <nc r="E168" t="inlineStr">
      <is>
        <t>POLAND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45" sId="5" odxf="1" dxf="1">
    <oc r="F168">
      <f>IF(ISERROR($V168),"",OFFSET('Smelter Look-up'!$E$4,$V168-4,0))</f>
    </oc>
    <nc r="F168" t="inlineStr">
      <is>
        <t>CID000468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46" sId="5" odxf="1" dxf="1">
    <oc r="G168">
      <f>IF(C168=$X$4,"Enter smelter details", IF(ISERROR($V168),"",OFFSET('Smelter Look-up'!$F$4,$V168-4,0)))</f>
    </oc>
    <nc r="G16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47" sId="5" odxf="1" dxf="1">
    <oc r="H168">
      <f>IF(ISERROR($V168),"",OFFSET('Smelter Look-up'!$G$4,$V168-4,0))</f>
    </oc>
    <nc r="H16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48" sId="5" odxf="1" dxf="1">
    <oc r="I168">
      <f>IF(ISERROR($V168),"",OFFSET('Smelter Look-up'!$H$4,$V168-4,0))</f>
    </oc>
    <nc r="I168" t="inlineStr">
      <is>
        <t>Chmielów</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49" sId="5" odxf="1" dxf="1">
    <oc r="J168">
      <f>IF(ISERROR($V168),"",OFFSET('Smelter Look-up'!$I$4,$V168-4,0))</f>
    </oc>
    <nc r="J168" t="inlineStr">
      <is>
        <t>Subcarpathian Voivodeship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68" start="0" length="0">
    <dxf>
      <alignment vertical="bottom" wrapText="0"/>
      <border outline="0">
        <left/>
        <right/>
        <top/>
        <bottom/>
      </border>
    </dxf>
  </rfmt>
  <rfmt sheetId="5" sqref="L168" start="0" length="0">
    <dxf>
      <alignment vertical="bottom" wrapText="0"/>
      <border outline="0">
        <left/>
        <right/>
        <top/>
        <bottom/>
      </border>
    </dxf>
  </rfmt>
  <rfmt sheetId="5" sqref="M168" start="0" length="0">
    <dxf>
      <alignment vertical="bottom" wrapText="0"/>
      <border outline="0">
        <left/>
        <right/>
        <top/>
        <bottom/>
      </border>
    </dxf>
  </rfmt>
  <rfmt sheetId="5" sqref="N168" start="0" length="0">
    <dxf>
      <alignment vertical="bottom" wrapText="0"/>
      <border outline="0">
        <left/>
        <right/>
        <top/>
        <bottom/>
      </border>
    </dxf>
  </rfmt>
  <rfmt sheetId="5" sqref="O168" start="0" length="0">
    <dxf>
      <alignment vertical="bottom" wrapText="0"/>
      <border outline="0">
        <left/>
        <right/>
        <top/>
        <bottom/>
      </border>
    </dxf>
  </rfmt>
  <rfmt sheetId="5" sqref="P168" start="0" length="0">
    <dxf>
      <fill>
        <patternFill patternType="none"/>
      </fill>
      <alignment horizontal="general" vertical="bottom" wrapText="0"/>
      <border outline="0">
        <left/>
        <right/>
        <top/>
      </border>
    </dxf>
  </rfmt>
  <rfmt sheetId="5" sqref="Q168" start="0" length="0">
    <dxf>
      <alignment vertical="bottom" wrapText="0"/>
      <border outline="0">
        <left/>
        <right/>
        <top/>
        <bottom/>
      </border>
    </dxf>
  </rfmt>
  <rcc rId="1850" sId="5" odxf="1" dxf="1">
    <oc r="B169">
      <f>IF(LEN(A169)=0,"",INDEX('Smelter Look-up'!$A:$A,MATCH($A169,'Smelter Look-up'!$E:$E,0)))</f>
    </oc>
    <nc r="B16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51" sId="5" odxf="1" dxf="1">
    <oc r="C169">
      <f>IF(LEN(A169)=0,"",INDEX('Smelter Look-up'!$C:$C,MATCH($A169,'Smelter Look-up'!$E:$E,0)))</f>
    </oc>
    <nc r="C169" t="inlineStr">
      <is>
        <t>Fenix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852" sId="5" odxf="1" dxf="1">
    <nc r="D169" t="inlineStr">
      <is>
        <t>Fenix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53" sId="5" odxf="1" dxf="1">
    <oc r="E169">
      <f>IF(ISERROR($V169),"",OFFSET('Smelter Look-up'!$D$4,$V169-4,0)&amp;"")</f>
    </oc>
    <nc r="E169" t="inlineStr">
      <is>
        <t>POLAND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54" sId="5" odxf="1" dxf="1">
    <oc r="F169">
      <f>IF(ISERROR($V169),"",OFFSET('Smelter Look-up'!$E$4,$V169-4,0))</f>
    </oc>
    <nc r="F169" t="inlineStr">
      <is>
        <t>CID000468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55" sId="5" odxf="1" dxf="1">
    <oc r="G169">
      <f>IF(C169=$X$4,"Enter smelter details", IF(ISERROR($V169),"",OFFSET('Smelter Look-up'!$F$4,$V169-4,0)))</f>
    </oc>
    <nc r="G16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56" sId="5" odxf="1" dxf="1">
    <oc r="H169">
      <f>IF(ISERROR($V169),"",OFFSET('Smelter Look-up'!$G$4,$V169-4,0))</f>
    </oc>
    <nc r="H169" t="inlineStr">
      <is>
        <t>ul. Zakładowa 50, 39-400</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57" sId="5" odxf="1" dxf="1">
    <oc r="I169">
      <f>IF(ISERROR($V169),"",OFFSET('Smelter Look-up'!$H$4,$V169-4,0))</f>
    </oc>
    <nc r="I169" t="inlineStr">
      <is>
        <t>Tarnobrzeg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58" sId="5" odxf="1" dxf="1">
    <oc r="J169">
      <f>IF(ISERROR($V169),"",OFFSET('Smelter Look-up'!$I$4,$V169-4,0))</f>
    </oc>
    <nc r="J169" t="inlineStr">
      <is>
        <t>Tarnobrzeg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59" sId="5" odxf="1" dxf="1">
    <nc r="K169" t="inlineStr">
      <is>
        <t>Colin Hibbs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60" sId="5" odxf="1" dxf="1">
    <nc r="L169" t="inlineStr">
      <is>
        <t>c.hibbs@fenixmetals.com,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61" sId="5" odxf="1" dxf="1">
    <nc r="M169"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62" sId="5" odxf="1" dxf="1">
    <nc r="N16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63" sId="5" odxf="1" dxf="1">
    <nc r="O16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69" start="0" length="0">
    <dxf>
      <fill>
        <patternFill patternType="none"/>
      </fill>
      <alignment horizontal="general" vertical="bottom" wrapText="0"/>
      <border outline="0">
        <left/>
        <right/>
        <top/>
      </border>
    </dxf>
  </rfmt>
  <rfmt sheetId="5" sqref="Q169" start="0" length="0">
    <dxf>
      <alignment vertical="bottom" wrapText="0"/>
      <border outline="0">
        <left/>
        <right/>
        <top/>
        <bottom/>
      </border>
    </dxf>
  </rfmt>
  <rcc rId="1864" sId="5" odxf="1" dxf="1">
    <oc r="B170">
      <f>IF(LEN(A170)=0,"",INDEX('Smelter Look-up'!$A:$A,MATCH($A170,'Smelter Look-up'!$E:$E,0)))</f>
    </oc>
    <nc r="B17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65" sId="5" odxf="1" dxf="1">
    <oc r="C170">
      <f>IF(LEN(A170)=0,"",INDEX('Smelter Look-up'!$C:$C,MATCH($A170,'Smelter Look-up'!$E:$E,0)))</f>
    </oc>
    <nc r="C170" t="inlineStr">
      <is>
        <t>FSE Novosibirsk Refinery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866" sId="5" odxf="1" dxf="1">
    <nc r="D170" t="inlineStr">
      <is>
        <t>FSE Novosibirsk Refinery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67" sId="5" odxf="1" dxf="1">
    <oc r="E170">
      <f>IF(ISERROR($V170),"",OFFSET('Smelter Look-up'!$D$4,$V170-4,0)&amp;"")</f>
    </oc>
    <nc r="E170"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68" sId="5" odxf="1" dxf="1">
    <oc r="F170">
      <f>IF(ISERROR($V170),"",OFFSET('Smelter Look-up'!$E$4,$V170-4,0))</f>
    </oc>
    <nc r="F170" t="inlineStr">
      <is>
        <t>CID000493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69" sId="5" odxf="1" dxf="1">
    <oc r="G170">
      <f>IF(C170=$X$4,"Enter smelter details", IF(ISERROR($V170),"",OFFSET('Smelter Look-up'!$F$4,$V170-4,0)))</f>
    </oc>
    <nc r="G17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70" sId="5" odxf="1" dxf="1">
    <oc r="H170">
      <f>IF(ISERROR($V170),"",OFFSET('Smelter Look-up'!$G$4,$V170-4,0))</f>
    </oc>
    <nc r="H17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71" sId="5" odxf="1" dxf="1">
    <oc r="I170">
      <f>IF(ISERROR($V170),"",OFFSET('Smelter Look-up'!$H$4,$V170-4,0))</f>
    </oc>
    <nc r="I17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72" sId="5" odxf="1" dxf="1">
    <oc r="J170">
      <f>IF(ISERROR($V170),"",OFFSET('Smelter Look-up'!$I$4,$V170-4,0))</f>
    </oc>
    <nc r="J17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70" start="0" length="0">
    <dxf>
      <alignment vertical="bottom" wrapText="0"/>
      <border outline="0">
        <left/>
        <right/>
        <top/>
        <bottom/>
      </border>
    </dxf>
  </rfmt>
  <rfmt sheetId="5" sqref="L170" start="0" length="0">
    <dxf>
      <alignment vertical="bottom" wrapText="0"/>
      <border outline="0">
        <left/>
        <right/>
        <top/>
        <bottom/>
      </border>
    </dxf>
  </rfmt>
  <rfmt sheetId="5" sqref="M170" start="0" length="0">
    <dxf>
      <alignment vertical="bottom" wrapText="0"/>
      <border outline="0">
        <left/>
        <right/>
        <top/>
        <bottom/>
      </border>
    </dxf>
  </rfmt>
  <rfmt sheetId="5" sqref="N170" start="0" length="0">
    <dxf>
      <alignment vertical="bottom" wrapText="0"/>
      <border outline="0">
        <left/>
        <right/>
        <top/>
        <bottom/>
      </border>
    </dxf>
  </rfmt>
  <rfmt sheetId="5" sqref="O170" start="0" length="0">
    <dxf>
      <alignment vertical="bottom" wrapText="0"/>
      <border outline="0">
        <left/>
        <right/>
        <top/>
        <bottom/>
      </border>
    </dxf>
  </rfmt>
  <rfmt sheetId="5" sqref="P170" start="0" length="0">
    <dxf>
      <fill>
        <patternFill patternType="none"/>
      </fill>
      <alignment horizontal="general" vertical="bottom" wrapText="0"/>
      <border outline="0">
        <left/>
        <right/>
        <top/>
      </border>
    </dxf>
  </rfmt>
  <rfmt sheetId="5" sqref="Q170" start="0" length="0">
    <dxf>
      <alignment vertical="bottom" wrapText="0"/>
      <border outline="0">
        <left/>
        <right/>
        <top/>
        <bottom/>
      </border>
    </dxf>
  </rfmt>
  <rcc rId="1873" sId="5" odxf="1" dxf="1">
    <oc r="B171">
      <f>IF(LEN(A171)=0,"",INDEX('Smelter Look-up'!$A:$A,MATCH($A171,'Smelter Look-up'!$E:$E,0)))</f>
    </oc>
    <nc r="B17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74" sId="5" odxf="1" dxf="1">
    <oc r="C171">
      <f>IF(LEN(A171)=0,"",INDEX('Smelter Look-up'!$C:$C,MATCH($A171,'Smelter Look-up'!$E:$E,0)))</f>
    </oc>
    <nc r="C171" t="inlineStr">
      <is>
        <t>Fujian Jinxin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875" sId="5" odxf="1" dxf="1">
    <nc r="D171" t="inlineStr">
      <is>
        <t>Fujian Jinxin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76" sId="5" odxf="1" dxf="1">
    <oc r="E171">
      <f>IF(ISERROR($V171),"",OFFSET('Smelter Look-up'!$D$4,$V171-4,0)&amp;"")</f>
    </oc>
    <nc r="E17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77" sId="5" odxf="1" dxf="1">
    <oc r="F171">
      <f>IF(ISERROR($V171),"",OFFSET('Smelter Look-up'!$E$4,$V171-4,0))</f>
    </oc>
    <nc r="F171" t="inlineStr">
      <is>
        <t>CID000499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78" sId="5" odxf="1" dxf="1">
    <oc r="G171">
      <f>IF(C171=$X$4,"Enter smelter details", IF(ISERROR($V171),"",OFFSET('Smelter Look-up'!$F$4,$V171-4,0)))</f>
    </oc>
    <nc r="G17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79" sId="5" odxf="1" dxf="1">
    <oc r="H171">
      <f>IF(ISERROR($V171),"",OFFSET('Smelter Look-up'!$G$4,$V171-4,0))</f>
    </oc>
    <nc r="H17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80" sId="5" odxf="1" dxf="1">
    <oc r="I171">
      <f>IF(ISERROR($V171),"",OFFSET('Smelter Look-up'!$H$4,$V171-4,0))</f>
    </oc>
    <nc r="I171" t="inlineStr">
      <is>
        <t>Yanshi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81" sId="5" odxf="1" dxf="1">
    <oc r="J171">
      <f>IF(ISERROR($V171),"",OFFSET('Smelter Look-up'!$I$4,$V171-4,0))</f>
    </oc>
    <nc r="J171" t="inlineStr">
      <is>
        <t>Fujian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71" start="0" length="0">
    <dxf>
      <alignment vertical="bottom" wrapText="0"/>
      <border outline="0">
        <left/>
        <right/>
        <top/>
        <bottom/>
      </border>
    </dxf>
  </rfmt>
  <rfmt sheetId="5" sqref="L171" start="0" length="0">
    <dxf>
      <alignment vertical="bottom" wrapText="0"/>
      <border outline="0">
        <left/>
        <right/>
        <top/>
        <bottom/>
      </border>
    </dxf>
  </rfmt>
  <rcc rId="1882" sId="5" odxf="1" dxf="1">
    <nc r="M17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71" start="0" length="0">
    <dxf>
      <alignment vertical="bottom" wrapText="0"/>
      <border outline="0">
        <left/>
        <right/>
        <top/>
        <bottom/>
      </border>
    </dxf>
  </rfmt>
  <rcc rId="1883" sId="5" odxf="1" dxf="1">
    <nc r="O171"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71" start="0" length="0">
    <dxf>
      <fill>
        <patternFill patternType="none"/>
      </fill>
      <alignment horizontal="general" vertical="bottom" wrapText="0"/>
      <border outline="0">
        <left/>
        <right/>
        <top/>
      </border>
    </dxf>
  </rfmt>
  <rfmt sheetId="5" sqref="Q171" start="0" length="0">
    <dxf>
      <alignment vertical="bottom" wrapText="0"/>
      <border outline="0">
        <left/>
        <right/>
        <top/>
        <bottom/>
      </border>
    </dxf>
  </rfmt>
  <rcc rId="1884" sId="5" odxf="1" dxf="1">
    <oc r="B172">
      <f>IF(LEN(A172)=0,"",INDEX('Smelter Look-up'!$A:$A,MATCH($A172,'Smelter Look-up'!$E:$E,0)))</f>
    </oc>
    <nc r="B17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85" sId="5" odxf="1" dxf="1">
    <oc r="C172">
      <f>IF(LEN(A172)=0,"",INDEX('Smelter Look-up'!$C:$C,MATCH($A172,'Smelter Look-up'!$E:$E,0)))</f>
    </oc>
    <nc r="C172" t="inlineStr">
      <is>
        <t>Gejiu Non-Ferrous Metal Processing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886" sId="5" odxf="1" dxf="1">
    <nc r="D172" t="inlineStr">
      <is>
        <t>Gejiu Non-Ferrous Metal Processing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87" sId="5" odxf="1" dxf="1">
    <oc r="E172">
      <f>IF(ISERROR($V172),"",OFFSET('Smelter Look-up'!$D$4,$V172-4,0)&amp;"")</f>
    </oc>
    <nc r="E17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88" sId="5" odxf="1" dxf="1">
    <oc r="F172">
      <f>IF(ISERROR($V172),"",OFFSET('Smelter Look-up'!$E$4,$V172-4,0))</f>
    </oc>
    <nc r="F172" t="inlineStr">
      <is>
        <t>CID000538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89" sId="5" odxf="1" dxf="1">
    <oc r="G172">
      <f>IF(C172=$X$4,"Enter smelter details", IF(ISERROR($V172),"",OFFSET('Smelter Look-up'!$F$4,$V172-4,0)))</f>
    </oc>
    <nc r="G17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890" sId="5" odxf="1" dxf="1">
    <oc r="H172">
      <f>IF(ISERROR($V172),"",OFFSET('Smelter Look-up'!$G$4,$V172-4,0))</f>
    </oc>
    <nc r="H172" t="inlineStr">
      <is>
        <t>131 Baita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891" sId="5" odxf="1" dxf="1">
    <oc r="I172">
      <f>IF(ISERROR($V172),"",OFFSET('Smelter Look-up'!$H$4,$V172-4,0))</f>
    </oc>
    <nc r="I172"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92" sId="5" odxf="1" dxf="1">
    <oc r="J172">
      <f>IF(ISERROR($V172),"",OFFSET('Smelter Look-up'!$I$4,$V172-4,0))</f>
    </oc>
    <nc r="J172"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893" sId="5" odxf="1" dxf="1">
    <nc r="K172" t="inlineStr">
      <is>
        <t>Sales - Operations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94" sId="5" odxf="1" dxf="1">
    <nc r="L172" t="inlineStr">
      <is>
        <t>http://mail.yhtin.cn/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95" sId="5" odxf="1" dxf="1">
    <nc r="M172"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96" sId="5" odxf="1" dxf="1">
    <nc r="N172" t="inlineStr">
      <is>
        <t>Gejiu &amp; Yunnan 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97" sId="5" odxf="1" dxf="1">
    <nc r="O172"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898" sId="5" odxf="1" dxf="1">
    <nc r="P17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899" sId="5" odxf="1" dxf="1">
    <nc r="Q172" t="inlineStr">
      <is>
        <t>http://www.conflictfreesourcing.org/media/docs/GeijuNonFerrousMetalProcessingCoLtd_conflictmineralspolicy.pdf</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900" sId="5" odxf="1" dxf="1">
    <oc r="B173">
      <f>IF(LEN(A173)=0,"",INDEX('Smelter Look-up'!$A:$A,MATCH($A173,'Smelter Look-up'!$E:$E,0)))</f>
    </oc>
    <nc r="B17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01" sId="5" odxf="1" dxf="1">
    <oc r="C173">
      <f>IF(LEN(A173)=0,"",INDEX('Smelter Look-up'!$C:$C,MATCH($A173,'Smelter Look-up'!$E:$E,0)))</f>
    </oc>
    <nc r="C173" t="inlineStr">
      <is>
        <t>Gejiu Non-Ferrous Metal Processing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902" sId="5" odxf="1" dxf="1">
    <nc r="D173" t="inlineStr">
      <is>
        <t>Gejiu Non-Ferrous Metal Processing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03" sId="5" odxf="1" dxf="1">
    <oc r="E173">
      <f>IF(ISERROR($V173),"",OFFSET('Smelter Look-up'!$D$4,$V173-4,0)&amp;"")</f>
    </oc>
    <nc r="E17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04" sId="5" odxf="1" dxf="1">
    <oc r="F173">
      <f>IF(ISERROR($V173),"",OFFSET('Smelter Look-up'!$E$4,$V173-4,0))</f>
    </oc>
    <nc r="F173" t="inlineStr">
      <is>
        <t>CID000538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05" sId="5" odxf="1" dxf="1">
    <oc r="G173">
      <f>IF(C173=$X$4,"Enter smelter details", IF(ISERROR($V173),"",OFFSET('Smelter Look-up'!$F$4,$V173-4,0)))</f>
    </oc>
    <nc r="G17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06" sId="5" odxf="1" dxf="1">
    <oc r="H173">
      <f>IF(ISERROR($V173),"",OFFSET('Smelter Look-up'!$G$4,$V173-4,0))</f>
    </oc>
    <nc r="H17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907" sId="5" odxf="1" dxf="1">
    <oc r="I173">
      <f>IF(ISERROR($V173),"",OFFSET('Smelter Look-up'!$H$4,$V173-4,0))</f>
    </oc>
    <nc r="I173"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08" sId="5" odxf="1" dxf="1">
    <oc r="J173">
      <f>IF(ISERROR($V173),"",OFFSET('Smelter Look-up'!$I$4,$V173-4,0))</f>
    </oc>
    <nc r="J173"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73" start="0" length="0">
    <dxf>
      <alignment vertical="bottom" wrapText="0"/>
      <border outline="0">
        <left/>
        <right/>
        <top/>
        <bottom/>
      </border>
    </dxf>
  </rfmt>
  <rfmt sheetId="5" sqref="L173" start="0" length="0">
    <dxf>
      <alignment vertical="bottom" wrapText="0"/>
      <border outline="0">
        <left/>
        <right/>
        <top/>
        <bottom/>
      </border>
    </dxf>
  </rfmt>
  <rcc rId="1909" sId="5" odxf="1" dxf="1">
    <nc r="M17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73" start="0" length="0">
    <dxf>
      <alignment vertical="bottom" wrapText="0"/>
      <border outline="0">
        <left/>
        <right/>
        <top/>
        <bottom/>
      </border>
    </dxf>
  </rfmt>
  <rcc rId="1910" sId="5" odxf="1" dxf="1">
    <nc r="O173"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73" start="0" length="0">
    <dxf>
      <fill>
        <patternFill patternType="none"/>
      </fill>
      <alignment horizontal="general" vertical="bottom" wrapText="0"/>
      <border outline="0">
        <left/>
        <right/>
        <top/>
      </border>
    </dxf>
  </rfmt>
  <rfmt sheetId="5" sqref="Q173" start="0" length="0">
    <dxf>
      <alignment vertical="bottom" wrapText="0"/>
      <border outline="0">
        <left/>
        <right/>
        <top/>
        <bottom/>
      </border>
    </dxf>
  </rfmt>
  <rcc rId="1911" sId="5" odxf="1" dxf="1">
    <oc r="B174">
      <f>IF(LEN(A174)=0,"",INDEX('Smelter Look-up'!$A:$A,MATCH($A174,'Smelter Look-up'!$E:$E,0)))</f>
    </oc>
    <nc r="B17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12" sId="5" odxf="1" dxf="1">
    <oc r="C174">
      <f>IF(LEN(A174)=0,"",INDEX('Smelter Look-up'!$C:$C,MATCH($A174,'Smelter Look-up'!$E:$E,0)))</f>
    </oc>
    <nc r="C174" t="inlineStr">
      <is>
        <t>Gejiu Non-Ferrous Metal Processing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913" sId="5" odxf="1" dxf="1">
    <nc r="D174" t="inlineStr">
      <is>
        <t>Gejiu Non-Ferrous Metal Processing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14" sId="5" odxf="1" dxf="1">
    <oc r="E174">
      <f>IF(ISERROR($V174),"",OFFSET('Smelter Look-up'!$D$4,$V174-4,0)&amp;"")</f>
    </oc>
    <nc r="E17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15" sId="5" odxf="1" dxf="1">
    <oc r="F174">
      <f>IF(ISERROR($V174),"",OFFSET('Smelter Look-up'!$E$4,$V174-4,0))</f>
    </oc>
    <nc r="F174" t="inlineStr">
      <is>
        <t>CID000538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16" sId="5" odxf="1" dxf="1">
    <oc r="G174">
      <f>IF(C174=$X$4,"Enter smelter details", IF(ISERROR($V174),"",OFFSET('Smelter Look-up'!$F$4,$V174-4,0)))</f>
    </oc>
    <nc r="G17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17" sId="5" odxf="1" dxf="1">
    <oc r="H174">
      <f>IF(ISERROR($V174),"",OFFSET('Smelter Look-up'!$G$4,$V174-4,0))</f>
    </oc>
    <nc r="H17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918" sId="5" odxf="1" dxf="1">
    <oc r="I174">
      <f>IF(ISERROR($V174),"",OFFSET('Smelter Look-up'!$H$4,$V174-4,0))</f>
    </oc>
    <nc r="I174"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19" sId="5" odxf="1" dxf="1">
    <oc r="J174">
      <f>IF(ISERROR($V174),"",OFFSET('Smelter Look-up'!$I$4,$V174-4,0))</f>
    </oc>
    <nc r="J174"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74" start="0" length="0">
    <dxf>
      <alignment vertical="bottom" wrapText="0"/>
      <border outline="0">
        <left/>
        <right/>
        <top/>
        <bottom/>
      </border>
    </dxf>
  </rfmt>
  <rfmt sheetId="5" sqref="L174" start="0" length="0">
    <dxf>
      <alignment vertical="bottom" wrapText="0"/>
      <border outline="0">
        <left/>
        <right/>
        <top/>
        <bottom/>
      </border>
    </dxf>
  </rfmt>
  <rfmt sheetId="5" sqref="M174" start="0" length="0">
    <dxf>
      <alignment vertical="bottom" wrapText="0"/>
      <border outline="0">
        <left/>
        <right/>
        <top/>
        <bottom/>
      </border>
    </dxf>
  </rfmt>
  <rfmt sheetId="5" sqref="N174" start="0" length="0">
    <dxf>
      <alignment vertical="bottom" wrapText="0"/>
      <border outline="0">
        <left/>
        <right/>
        <top/>
        <bottom/>
      </border>
    </dxf>
  </rfmt>
  <rfmt sheetId="5" sqref="O174" start="0" length="0">
    <dxf>
      <alignment vertical="bottom" wrapText="0"/>
      <border outline="0">
        <left/>
        <right/>
        <top/>
        <bottom/>
      </border>
    </dxf>
  </rfmt>
  <rcc rId="1920" sId="5" odxf="1" dxf="1">
    <nc r="P17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921" sId="5" odxf="1" dxf="1">
    <nc r="Q174"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922" sId="5" odxf="1" dxf="1">
    <oc r="B175">
      <f>IF(LEN(A175)=0,"",INDEX('Smelter Look-up'!$A:$A,MATCH($A175,'Smelter Look-up'!$E:$E,0)))</f>
    </oc>
    <nc r="B17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23" sId="5" odxf="1" dxf="1">
    <oc r="C175">
      <f>IF(LEN(A175)=0,"",INDEX('Smelter Look-up'!$C:$C,MATCH($A175,'Smelter Look-up'!$E:$E,0)))</f>
    </oc>
    <nc r="C175" t="inlineStr">
      <is>
        <t>Gejiu Non-Ferrous Metal Processing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924" sId="5" odxf="1" dxf="1">
    <nc r="D175" t="inlineStr">
      <is>
        <t>Gejiu Non-Ferrous Metal Processing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25" sId="5" odxf="1" dxf="1">
    <oc r="E175">
      <f>IF(ISERROR($V175),"",OFFSET('Smelter Look-up'!$D$4,$V175-4,0)&amp;"")</f>
    </oc>
    <nc r="E17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26" sId="5" odxf="1" dxf="1">
    <oc r="F175">
      <f>IF(ISERROR($V175),"",OFFSET('Smelter Look-up'!$E$4,$V175-4,0))</f>
    </oc>
    <nc r="F175" t="inlineStr">
      <is>
        <t>CID000538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27" sId="5" odxf="1" dxf="1">
    <oc r="G175">
      <f>IF(C175=$X$4,"Enter smelter details", IF(ISERROR($V175),"",OFFSET('Smelter Look-up'!$F$4,$V175-4,0)))</f>
    </oc>
    <nc r="G17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28" sId="5" odxf="1" dxf="1">
    <oc r="H175">
      <f>IF(ISERROR($V175),"",OFFSET('Smelter Look-up'!$G$4,$V175-4,0))</f>
    </oc>
    <nc r="H175" t="inlineStr">
      <is>
        <t>Jijie Town, Gejiu, Honghezizhizhou, Yunnan, China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929" sId="5" odxf="1" dxf="1">
    <oc r="I175">
      <f>IF(ISERROR($V175),"",OFFSET('Smelter Look-up'!$H$4,$V175-4,0))</f>
    </oc>
    <nc r="I175"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30" sId="5" odxf="1" dxf="1">
    <oc r="J175">
      <f>IF(ISERROR($V175),"",OFFSET('Smelter Look-up'!$I$4,$V175-4,0))</f>
    </oc>
    <nc r="J175"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31" sId="5" odxf="1" dxf="1">
    <nc r="K175" t="inlineStr">
      <is>
        <t>Miss zhu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32" sId="5" odxf="1" dxf="1">
    <nc r="L175" t="inlineStr">
      <is>
        <t>312787723@qq.com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33" sId="5" odxf="1" dxf="1">
    <nc r="M175"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75" start="0" length="0">
    <dxf>
      <alignment vertical="bottom" wrapText="0"/>
      <border outline="0">
        <left/>
        <right/>
        <top/>
        <bottom/>
      </border>
    </dxf>
  </rfmt>
  <rfmt sheetId="5" sqref="O175" start="0" length="0">
    <dxf>
      <alignment vertical="bottom" wrapText="0"/>
      <border outline="0">
        <left/>
        <right/>
        <top/>
        <bottom/>
      </border>
    </dxf>
  </rfmt>
  <rfmt sheetId="5" sqref="P175" start="0" length="0">
    <dxf>
      <fill>
        <patternFill patternType="none"/>
      </fill>
      <alignment horizontal="general" vertical="bottom" wrapText="0"/>
      <border outline="0">
        <left/>
        <right/>
        <top/>
      </border>
    </dxf>
  </rfmt>
  <rfmt sheetId="5" sqref="Q175" start="0" length="0">
    <dxf>
      <alignment vertical="bottom" wrapText="0"/>
      <border outline="0">
        <left/>
        <right/>
        <top/>
        <bottom/>
      </border>
    </dxf>
  </rfmt>
  <rcc rId="1934" sId="5" odxf="1" dxf="1">
    <oc r="B176">
      <f>IF(LEN(A176)=0,"",INDEX('Smelter Look-up'!$A:$A,MATCH($A176,'Smelter Look-up'!$E:$E,0)))</f>
    </oc>
    <nc r="B17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35" sId="5" odxf="1" dxf="1">
    <oc r="C176">
      <f>IF(LEN(A176)=0,"",INDEX('Smelter Look-up'!$C:$C,MATCH($A176,'Smelter Look-up'!$E:$E,0)))</f>
    </oc>
    <nc r="C176" t="inlineStr">
      <is>
        <t>Gejiu Non-Ferrous Metal Processing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936" sId="5" odxf="1" dxf="1">
    <nc r="D176" t="inlineStr">
      <is>
        <t>Gejiu Non-Ferrous Metal Processing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37" sId="5" odxf="1" dxf="1">
    <oc r="E176">
      <f>IF(ISERROR($V176),"",OFFSET('Smelter Look-up'!$D$4,$V176-4,0)&amp;"")</f>
    </oc>
    <nc r="E17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38" sId="5" odxf="1" dxf="1">
    <oc r="F176">
      <f>IF(ISERROR($V176),"",OFFSET('Smelter Look-up'!$E$4,$V176-4,0))</f>
    </oc>
    <nc r="F176" t="inlineStr">
      <is>
        <t>CID000538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39" sId="5" odxf="1" dxf="1">
    <oc r="G176">
      <f>IF(C176=$X$4,"Enter smelter details", IF(ISERROR($V176),"",OFFSET('Smelter Look-up'!$F$4,$V176-4,0)))</f>
    </oc>
    <nc r="G17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40" sId="5" odxf="1" dxf="1">
    <oc r="H176">
      <f>IF(ISERROR($V176),"",OFFSET('Smelter Look-up'!$G$4,$V176-4,0))</f>
    </oc>
    <nc r="H17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941" sId="5" odxf="1" dxf="1">
    <oc r="I176">
      <f>IF(ISERROR($V176),"",OFFSET('Smelter Look-up'!$H$4,$V176-4,0))</f>
    </oc>
    <nc r="I176"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42" sId="5" odxf="1" dxf="1">
    <oc r="J176">
      <f>IF(ISERROR($V176),"",OFFSET('Smelter Look-up'!$I$4,$V176-4,0))</f>
    </oc>
    <nc r="J176"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76" start="0" length="0">
    <dxf>
      <alignment vertical="bottom" wrapText="0"/>
      <border outline="0">
        <left/>
        <right/>
        <top/>
        <bottom/>
      </border>
    </dxf>
  </rfmt>
  <rfmt sheetId="5" sqref="L176" start="0" length="0">
    <dxf>
      <alignment vertical="bottom" wrapText="0"/>
      <border outline="0">
        <left/>
        <right/>
        <top/>
        <bottom/>
      </border>
    </dxf>
  </rfmt>
  <rfmt sheetId="5" sqref="M176" start="0" length="0">
    <dxf>
      <alignment vertical="bottom" wrapText="0"/>
      <border outline="0">
        <left/>
        <right/>
        <top/>
        <bottom/>
      </border>
    </dxf>
  </rfmt>
  <rfmt sheetId="5" sqref="N176" start="0" length="0">
    <dxf>
      <alignment vertical="bottom" wrapText="0"/>
      <border outline="0">
        <left/>
        <right/>
        <top/>
        <bottom/>
      </border>
    </dxf>
  </rfmt>
  <rfmt sheetId="5" sqref="O176" start="0" length="0">
    <dxf>
      <alignment vertical="bottom" wrapText="0"/>
      <border outline="0">
        <left/>
        <right/>
        <top/>
        <bottom/>
      </border>
    </dxf>
  </rfmt>
  <rfmt sheetId="5" sqref="P176" start="0" length="0">
    <dxf>
      <fill>
        <patternFill patternType="none"/>
      </fill>
      <alignment horizontal="general" vertical="bottom" wrapText="0"/>
      <border outline="0">
        <left/>
        <right/>
        <top/>
      </border>
    </dxf>
  </rfmt>
  <rfmt sheetId="5" sqref="Q176" start="0" length="0">
    <dxf>
      <alignment vertical="bottom" wrapText="0"/>
      <border outline="0">
        <left/>
        <right/>
        <top/>
        <bottom/>
      </border>
    </dxf>
  </rfmt>
  <rcc rId="1943" sId="5" odxf="1" dxf="1">
    <oc r="B177">
      <f>IF(LEN(A177)=0,"",INDEX('Smelter Look-up'!$A:$A,MATCH($A177,'Smelter Look-up'!$E:$E,0)))</f>
    </oc>
    <nc r="B17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44" sId="5" odxf="1" dxf="1">
    <oc r="C177">
      <f>IF(LEN(A177)=0,"",INDEX('Smelter Look-up'!$C:$C,MATCH($A177,'Smelter Look-up'!$E:$E,0)))</f>
    </oc>
    <nc r="C177" t="inlineStr">
      <is>
        <t>Gejiu Non-Ferrous Metal Processing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945" sId="5" odxf="1" dxf="1">
    <nc r="D177" t="inlineStr">
      <is>
        <t>Gejiu Non-Ferrous Metal Processing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46" sId="5" odxf="1" dxf="1">
    <oc r="E177">
      <f>IF(ISERROR($V177),"",OFFSET('Smelter Look-up'!$D$4,$V177-4,0)&amp;"")</f>
    </oc>
    <nc r="E17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47" sId="5" odxf="1" dxf="1">
    <oc r="F177">
      <f>IF(ISERROR($V177),"",OFFSET('Smelter Look-up'!$E$4,$V177-4,0))</f>
    </oc>
    <nc r="F177" t="inlineStr">
      <is>
        <t>CID000538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48" sId="5" odxf="1" dxf="1">
    <oc r="G177">
      <f>IF(C177=$X$4,"Enter smelter details", IF(ISERROR($V177),"",OFFSET('Smelter Look-up'!$F$4,$V177-4,0)))</f>
    </oc>
    <nc r="G17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49" sId="5" odxf="1" dxf="1">
    <oc r="H177">
      <f>IF(ISERROR($V177),"",OFFSET('Smelter Look-up'!$G$4,$V177-4,0))</f>
    </oc>
    <nc r="H17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950" sId="5" odxf="1" dxf="1">
    <oc r="I177">
      <f>IF(ISERROR($V177),"",OFFSET('Smelter Look-up'!$H$4,$V177-4,0))</f>
    </oc>
    <nc r="I177" t="inlineStr">
      <is>
        <t>Gejiu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51" sId="5" odxf="1" dxf="1">
    <oc r="J177">
      <f>IF(ISERROR($V177),"",OFFSET('Smelter Look-up'!$I$4,$V177-4,0))</f>
    </oc>
    <nc r="J177"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52" sId="5" odxf="1" dxf="1">
    <nc r="K177" t="inlineStr">
      <is>
        <t>Wu Yin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53" sId="5" odxf="1" dxf="1">
    <nc r="L177" t="inlineStr">
      <is>
        <t>wuytt@yahoo.com.cn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54" sId="5" odxf="1" dxf="1">
    <nc r="M17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55" sId="5" odxf="1" dxf="1">
    <nc r="N177" t="inlineStr">
      <is>
        <t>Gejiu &amp; Yunnan 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56" sId="5" odxf="1" dxf="1">
    <nc r="O177"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57" sId="5" odxf="1" dxf="1">
    <nc r="P17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77" start="0" length="0">
    <dxf>
      <alignment vertical="bottom" wrapText="0"/>
      <border outline="0">
        <left/>
        <right/>
        <top/>
        <bottom/>
      </border>
    </dxf>
  </rfmt>
  <rcc rId="1958" sId="5" odxf="1" dxf="1">
    <oc r="B178">
      <f>IF(LEN(A178)=0,"",INDEX('Smelter Look-up'!$A:$A,MATCH($A178,'Smelter Look-up'!$E:$E,0)))</f>
    </oc>
    <nc r="B178"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59" sId="5" odxf="1" dxf="1">
    <oc r="C178">
      <f>IF(LEN(A178)=0,"",INDEX('Smelter Look-up'!$C:$C,MATCH($A178,'Smelter Look-up'!$E:$E,0)))</f>
    </oc>
    <nc r="C178" t="inlineStr">
      <is>
        <t>Global Tungsten &amp; Powders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960" sId="5" odxf="1" dxf="1">
    <nc r="D178" t="inlineStr">
      <is>
        <t>Global Tungsten &amp; Powders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61" sId="5" odxf="1" dxf="1">
    <oc r="E178">
      <f>IF(ISERROR($V178),"",OFFSET('Smelter Look-up'!$D$4,$V178-4,0)&amp;"")</f>
    </oc>
    <nc r="E17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62" sId="5" odxf="1" dxf="1">
    <oc r="F178">
      <f>IF(ISERROR($V178),"",OFFSET('Smelter Look-up'!$E$4,$V178-4,0))</f>
    </oc>
    <nc r="F178" t="inlineStr">
      <is>
        <t>CID000568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63" sId="5" odxf="1" dxf="1">
    <oc r="G178">
      <f>IF(C178=$X$4,"Enter smelter details", IF(ISERROR($V178),"",OFFSET('Smelter Look-up'!$F$4,$V178-4,0)))</f>
    </oc>
    <nc r="G17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64" sId="5" odxf="1" dxf="1">
    <oc r="H178">
      <f>IF(ISERROR($V178),"",OFFSET('Smelter Look-up'!$G$4,$V178-4,0))</f>
    </oc>
    <nc r="H17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965" sId="5" odxf="1" dxf="1">
    <oc r="I178">
      <f>IF(ISERROR($V178),"",OFFSET('Smelter Look-up'!$H$4,$V178-4,0))</f>
    </oc>
    <nc r="I178" t="inlineStr">
      <is>
        <t>Towanda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66" sId="5" odxf="1" dxf="1">
    <oc r="J178">
      <f>IF(ISERROR($V178),"",OFFSET('Smelter Look-up'!$I$4,$V178-4,0))</f>
    </oc>
    <nc r="J178"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78" start="0" length="0">
    <dxf>
      <alignment vertical="bottom" wrapText="0"/>
      <border outline="0">
        <left/>
        <right/>
        <top/>
        <bottom/>
      </border>
    </dxf>
  </rfmt>
  <rfmt sheetId="5" sqref="L178" start="0" length="0">
    <dxf>
      <alignment vertical="bottom" wrapText="0"/>
      <border outline="0">
        <left/>
        <right/>
        <top/>
        <bottom/>
      </border>
    </dxf>
  </rfmt>
  <rfmt sheetId="5" sqref="M178" start="0" length="0">
    <dxf>
      <alignment vertical="bottom" wrapText="0"/>
      <border outline="0">
        <left/>
        <right/>
        <top/>
        <bottom/>
      </border>
    </dxf>
  </rfmt>
  <rfmt sheetId="5" sqref="N178" start="0" length="0">
    <dxf>
      <alignment vertical="bottom" wrapText="0"/>
      <border outline="0">
        <left/>
        <right/>
        <top/>
        <bottom/>
      </border>
    </dxf>
  </rfmt>
  <rfmt sheetId="5" sqref="O178" start="0" length="0">
    <dxf>
      <alignment vertical="bottom" wrapText="0"/>
      <border outline="0">
        <left/>
        <right/>
        <top/>
        <bottom/>
      </border>
    </dxf>
  </rfmt>
  <rfmt sheetId="5" sqref="P178" start="0" length="0">
    <dxf>
      <fill>
        <patternFill patternType="none"/>
      </fill>
      <alignment horizontal="general" vertical="bottom" wrapText="0"/>
      <border outline="0">
        <left/>
        <right/>
        <top/>
      </border>
    </dxf>
  </rfmt>
  <rfmt sheetId="5" sqref="Q178" start="0" length="0">
    <dxf>
      <alignment vertical="bottom" wrapText="0"/>
      <border outline="0">
        <left/>
        <right/>
        <top/>
        <bottom/>
      </border>
    </dxf>
  </rfmt>
  <rcc rId="1967" sId="5" odxf="1" dxf="1">
    <oc r="B179">
      <f>IF(LEN(A179)=0,"",INDEX('Smelter Look-up'!$A:$A,MATCH($A179,'Smelter Look-up'!$E:$E,0)))</f>
    </oc>
    <nc r="B179"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68" sId="5" odxf="1" dxf="1">
    <oc r="C179">
      <f>IF(LEN(A179)=0,"",INDEX('Smelter Look-up'!$C:$C,MATCH($A179,'Smelter Look-up'!$E:$E,0)))</f>
    </oc>
    <nc r="C179" t="inlineStr">
      <is>
        <t>Global Tungsten &amp; Powders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969" sId="5" odxf="1" dxf="1">
    <nc r="D179" t="inlineStr">
      <is>
        <t>Global Tungsten &amp; Powders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70" sId="5" odxf="1" dxf="1">
    <oc r="E179">
      <f>IF(ISERROR($V179),"",OFFSET('Smelter Look-up'!$D$4,$V179-4,0)&amp;"")</f>
    </oc>
    <nc r="E17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71" sId="5" odxf="1" dxf="1">
    <oc r="F179">
      <f>IF(ISERROR($V179),"",OFFSET('Smelter Look-up'!$E$4,$V179-4,0))</f>
    </oc>
    <nc r="F179" t="inlineStr">
      <is>
        <t>CID000568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72" sId="5" odxf="1" dxf="1">
    <oc r="G179">
      <f>IF(C179=$X$4,"Enter smelter details", IF(ISERROR($V179),"",OFFSET('Smelter Look-up'!$F$4,$V179-4,0)))</f>
    </oc>
    <nc r="G17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73" sId="5" odxf="1" dxf="1">
    <oc r="H179">
      <f>IF(ISERROR($V179),"",OFFSET('Smelter Look-up'!$G$4,$V179-4,0))</f>
    </oc>
    <nc r="H17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974" sId="5" odxf="1" dxf="1">
    <oc r="I179">
      <f>IF(ISERROR($V179),"",OFFSET('Smelter Look-up'!$H$4,$V179-4,0))</f>
    </oc>
    <nc r="I179" t="inlineStr">
      <is>
        <t>Towanda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75" sId="5" odxf="1" dxf="1">
    <oc r="J179">
      <f>IF(ISERROR($V179),"",OFFSET('Smelter Look-up'!$I$4,$V179-4,0))</f>
    </oc>
    <nc r="J179"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79" start="0" length="0">
    <dxf>
      <alignment vertical="bottom" wrapText="0"/>
      <border outline="0">
        <left/>
        <right/>
        <top/>
        <bottom/>
      </border>
    </dxf>
  </rfmt>
  <rfmt sheetId="5" sqref="L179" start="0" length="0">
    <dxf>
      <alignment vertical="bottom" wrapText="0"/>
      <border outline="0">
        <left/>
        <right/>
        <top/>
        <bottom/>
      </border>
    </dxf>
  </rfmt>
  <rfmt sheetId="5" sqref="M179" start="0" length="0">
    <dxf>
      <alignment vertical="bottom" wrapText="0"/>
      <border outline="0">
        <left/>
        <right/>
        <top/>
        <bottom/>
      </border>
    </dxf>
  </rfmt>
  <rfmt sheetId="5" sqref="N179" start="0" length="0">
    <dxf>
      <alignment vertical="bottom" wrapText="0"/>
      <border outline="0">
        <left/>
        <right/>
        <top/>
        <bottom/>
      </border>
    </dxf>
  </rfmt>
  <rfmt sheetId="5" sqref="O179" start="0" length="0">
    <dxf>
      <alignment vertical="bottom" wrapText="0"/>
      <border outline="0">
        <left/>
        <right/>
        <top/>
        <bottom/>
      </border>
    </dxf>
  </rfmt>
  <rfmt sheetId="5" sqref="P179" start="0" length="0">
    <dxf>
      <fill>
        <patternFill patternType="none"/>
      </fill>
      <alignment horizontal="general" vertical="bottom" wrapText="0"/>
      <border outline="0">
        <left/>
        <right/>
        <top/>
      </border>
    </dxf>
  </rfmt>
  <rcc rId="1976" sId="5" odxf="1" dxf="1">
    <nc r="Q179"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977" sId="5" odxf="1" dxf="1">
    <oc r="B180">
      <f>IF(LEN(A180)=0,"",INDEX('Smelter Look-up'!$A:$A,MATCH($A180,'Smelter Look-up'!$E:$E,0)))</f>
    </oc>
    <nc r="B180"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78" sId="5" odxf="1" dxf="1">
    <oc r="C180">
      <f>IF(LEN(A180)=0,"",INDEX('Smelter Look-up'!$C:$C,MATCH($A180,'Smelter Look-up'!$E:$E,0)))</f>
    </oc>
    <nc r="C180" t="inlineStr">
      <is>
        <t>Global Tungsten &amp; Powders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979" sId="5" odxf="1" dxf="1">
    <nc r="D180" t="inlineStr">
      <is>
        <t>Global Tungsten &amp; Powders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80" sId="5" odxf="1" dxf="1">
    <oc r="E180">
      <f>IF(ISERROR($V180),"",OFFSET('Smelter Look-up'!$D$4,$V180-4,0)&amp;"")</f>
    </oc>
    <nc r="E18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81" sId="5" odxf="1" dxf="1">
    <oc r="F180">
      <f>IF(ISERROR($V180),"",OFFSET('Smelter Look-up'!$E$4,$V180-4,0))</f>
    </oc>
    <nc r="F180" t="inlineStr">
      <is>
        <t>CID000568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82" sId="5" odxf="1" dxf="1">
    <oc r="G180">
      <f>IF(C180=$X$4,"Enter smelter details", IF(ISERROR($V180),"",OFFSET('Smelter Look-up'!$F$4,$V180-4,0)))</f>
    </oc>
    <nc r="G18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83" sId="5" odxf="1" dxf="1">
    <oc r="H180">
      <f>IF(ISERROR($V180),"",OFFSET('Smelter Look-up'!$G$4,$V180-4,0))</f>
    </oc>
    <nc r="H18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984" sId="5" odxf="1" dxf="1">
    <oc r="I180">
      <f>IF(ISERROR($V180),"",OFFSET('Smelter Look-up'!$H$4,$V180-4,0))</f>
    </oc>
    <nc r="I180" t="inlineStr">
      <is>
        <t>Towanda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85" sId="5" odxf="1" dxf="1">
    <oc r="J180">
      <f>IF(ISERROR($V180),"",OFFSET('Smelter Look-up'!$I$4,$V180-4,0))</f>
    </oc>
    <nc r="J180"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0" start="0" length="0">
    <dxf>
      <alignment vertical="bottom" wrapText="0"/>
      <border outline="0">
        <left/>
        <right/>
        <top/>
        <bottom/>
      </border>
    </dxf>
  </rfmt>
  <rfmt sheetId="5" sqref="L180" start="0" length="0">
    <dxf>
      <alignment vertical="bottom" wrapText="0"/>
      <border outline="0">
        <left/>
        <right/>
        <top/>
        <bottom/>
      </border>
    </dxf>
  </rfmt>
  <rcc rId="1986" sId="5" odxf="1" dxf="1">
    <nc r="M18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80" start="0" length="0">
    <dxf>
      <alignment vertical="bottom" wrapText="0"/>
      <border outline="0">
        <left/>
        <right/>
        <top/>
        <bottom/>
      </border>
    </dxf>
  </rfmt>
  <rcc rId="1987" sId="5" odxf="1" dxf="1">
    <nc r="O180" t="inlineStr">
      <is>
        <t>Not identified as conflict region, Recycle/Scrap, Canada, Peru, Spain, Portugal &amp; Boliva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80" start="0" length="0">
    <dxf>
      <fill>
        <patternFill patternType="none"/>
      </fill>
      <alignment horizontal="general" vertical="bottom" wrapText="0"/>
      <border outline="0">
        <left/>
        <right/>
        <top/>
      </border>
    </dxf>
  </rfmt>
  <rfmt sheetId="5" sqref="Q180" start="0" length="0">
    <dxf>
      <alignment vertical="bottom" wrapText="0"/>
      <border outline="0">
        <left/>
        <right/>
        <top/>
        <bottom/>
      </border>
    </dxf>
  </rfmt>
  <rcc rId="1988" sId="5" odxf="1" dxf="1">
    <oc r="B181">
      <f>IF(LEN(A181)=0,"",INDEX('Smelter Look-up'!$A:$A,MATCH($A181,'Smelter Look-up'!$E:$E,0)))</f>
    </oc>
    <nc r="B18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89" sId="5" odxf="1" dxf="1">
    <oc r="C181">
      <f>IF(LEN(A181)=0,"",INDEX('Smelter Look-up'!$C:$C,MATCH($A181,'Smelter Look-up'!$E:$E,0)))</f>
    </oc>
    <nc r="C181" t="inlineStr">
      <is>
        <t>Global Tungsten &amp; Powders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990" sId="5" odxf="1" dxf="1">
    <nc r="D181" t="inlineStr">
      <is>
        <t>Global Tungsten &amp; Powders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91" sId="5" odxf="1" dxf="1">
    <oc r="E181">
      <f>IF(ISERROR($V181),"",OFFSET('Smelter Look-up'!$D$4,$V181-4,0)&amp;"")</f>
    </oc>
    <nc r="E181"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92" sId="5" odxf="1" dxf="1">
    <oc r="F181">
      <f>IF(ISERROR($V181),"",OFFSET('Smelter Look-up'!$E$4,$V181-4,0))</f>
    </oc>
    <nc r="F181" t="inlineStr">
      <is>
        <t>CID000568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93" sId="5" odxf="1" dxf="1">
    <oc r="G181">
      <f>IF(C181=$X$4,"Enter smelter details", IF(ISERROR($V181),"",OFFSET('Smelter Look-up'!$F$4,$V181-4,0)))</f>
    </oc>
    <nc r="G18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994" sId="5" odxf="1" dxf="1">
    <oc r="H181">
      <f>IF(ISERROR($V181),"",OFFSET('Smelter Look-up'!$G$4,$V181-4,0))</f>
    </oc>
    <nc r="H18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995" sId="5" odxf="1" dxf="1">
    <oc r="I181">
      <f>IF(ISERROR($V181),"",OFFSET('Smelter Look-up'!$H$4,$V181-4,0))</f>
    </oc>
    <nc r="I181" t="inlineStr">
      <is>
        <t>Towanda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996" sId="5" odxf="1" dxf="1">
    <oc r="J181">
      <f>IF(ISERROR($V181),"",OFFSET('Smelter Look-up'!$I$4,$V181-4,0))</f>
    </oc>
    <nc r="J181"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1" start="0" length="0">
    <dxf>
      <alignment vertical="bottom" wrapText="0"/>
      <border outline="0">
        <left/>
        <right/>
        <top/>
        <bottom/>
      </border>
    </dxf>
  </rfmt>
  <rfmt sheetId="5" sqref="L181" start="0" length="0">
    <dxf>
      <alignment vertical="bottom" wrapText="0"/>
      <border outline="0">
        <left/>
        <right/>
        <top/>
        <bottom/>
      </border>
    </dxf>
  </rfmt>
  <rfmt sheetId="5" sqref="M181" start="0" length="0">
    <dxf>
      <alignment vertical="bottom" wrapText="0"/>
      <border outline="0">
        <left/>
        <right/>
        <top/>
        <bottom/>
      </border>
    </dxf>
  </rfmt>
  <rcc rId="1997" sId="5" odxf="1" dxf="1">
    <nc r="N181"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98" sId="5" odxf="1" dxf="1">
    <nc r="O181"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999" sId="5" odxf="1" dxf="1">
    <nc r="P18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000" sId="5" odxf="1" dxf="1">
    <nc r="Q181"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001" sId="5" odxf="1" dxf="1">
    <oc r="B182">
      <f>IF(LEN(A182)=0,"",INDEX('Smelter Look-up'!$A:$A,MATCH($A182,'Smelter Look-up'!$E:$E,0)))</f>
    </oc>
    <nc r="B18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02" sId="5" odxf="1" dxf="1">
    <oc r="C182">
      <f>IF(LEN(A182)=0,"",INDEX('Smelter Look-up'!$C:$C,MATCH($A182,'Smelter Look-up'!$E:$E,0)))</f>
    </oc>
    <nc r="C182" t="inlineStr">
      <is>
        <t>Guangdong Zhiyuan New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03" sId="5" odxf="1" dxf="1">
    <nc r="D182" t="inlineStr">
      <is>
        <t>Guangdong Zhiyuan New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04" sId="5" odxf="1" dxf="1">
    <oc r="E182">
      <f>IF(ISERROR($V182),"",OFFSET('Smelter Look-up'!$D$4,$V182-4,0)&amp;"")</f>
    </oc>
    <nc r="E18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05" sId="5" odxf="1" dxf="1">
    <oc r="F182">
      <f>IF(ISERROR($V182),"",OFFSET('Smelter Look-up'!$E$4,$V182-4,0))</f>
    </oc>
    <nc r="F182" t="inlineStr">
      <is>
        <t>CID000616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06" sId="5" odxf="1" dxf="1">
    <oc r="G182">
      <f>IF(C182=$X$4,"Enter smelter details", IF(ISERROR($V182),"",OFFSET('Smelter Look-up'!$F$4,$V182-4,0)))</f>
    </oc>
    <nc r="G18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07" sId="5" odxf="1" dxf="1">
    <oc r="H182">
      <f>IF(ISERROR($V182),"",OFFSET('Smelter Look-up'!$G$4,$V182-4,0))</f>
    </oc>
    <nc r="H18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08" sId="5" odxf="1" dxf="1">
    <oc r="I182">
      <f>IF(ISERROR($V182),"",OFFSET('Smelter Look-up'!$H$4,$V182-4,0))</f>
    </oc>
    <nc r="I182" t="inlineStr">
      <is>
        <t>Yingde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09" sId="5" odxf="1" dxf="1">
    <oc r="J182">
      <f>IF(ISERROR($V182),"",OFFSET('Smelter Look-up'!$I$4,$V182-4,0))</f>
    </oc>
    <nc r="J182"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2" start="0" length="0">
    <dxf>
      <alignment vertical="bottom" wrapText="0"/>
      <border outline="0">
        <left/>
        <right/>
        <top/>
        <bottom/>
      </border>
    </dxf>
  </rfmt>
  <rfmt sheetId="5" sqref="L182" start="0" length="0">
    <dxf>
      <alignment vertical="bottom" wrapText="0"/>
      <border outline="0">
        <left/>
        <right/>
        <top/>
        <bottom/>
      </border>
    </dxf>
  </rfmt>
  <rfmt sheetId="5" sqref="M182" start="0" length="0">
    <dxf>
      <alignment vertical="bottom" wrapText="0"/>
      <border outline="0">
        <left/>
        <right/>
        <top/>
        <bottom/>
      </border>
    </dxf>
  </rfmt>
  <rfmt sheetId="5" sqref="N182" start="0" length="0">
    <dxf>
      <alignment vertical="bottom" wrapText="0"/>
      <border outline="0">
        <left/>
        <right/>
        <top/>
        <bottom/>
      </border>
    </dxf>
  </rfmt>
  <rfmt sheetId="5" sqref="O182" start="0" length="0">
    <dxf>
      <alignment vertical="bottom" wrapText="0"/>
      <border outline="0">
        <left/>
        <right/>
        <top/>
        <bottom/>
      </border>
    </dxf>
  </rfmt>
  <rfmt sheetId="5" sqref="P182" start="0" length="0">
    <dxf>
      <fill>
        <patternFill patternType="none"/>
      </fill>
      <alignment horizontal="general" vertical="bottom" wrapText="0"/>
      <border outline="0">
        <left/>
        <right/>
        <top/>
      </border>
    </dxf>
  </rfmt>
  <rfmt sheetId="5" sqref="Q182" start="0" length="0">
    <dxf>
      <alignment vertical="bottom" wrapText="0"/>
      <border outline="0">
        <left/>
        <right/>
        <top/>
        <bottom/>
      </border>
    </dxf>
  </rfmt>
  <rcc rId="2010" sId="5" odxf="1" dxf="1">
    <oc r="B183">
      <f>IF(LEN(A183)=0,"",INDEX('Smelter Look-up'!$A:$A,MATCH($A183,'Smelter Look-up'!$E:$E,0)))</f>
    </oc>
    <nc r="B18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11" sId="5" odxf="1" dxf="1">
    <oc r="C183">
      <f>IF(LEN(A183)=0,"",INDEX('Smelter Look-up'!$C:$C,MATCH($A183,'Smelter Look-up'!$E:$E,0)))</f>
    </oc>
    <nc r="C183" t="inlineStr">
      <is>
        <t>Guangdong Zhiyuan New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12" sId="5" odxf="1" dxf="1">
    <nc r="D183" t="inlineStr">
      <is>
        <t>Guangdong Zhiyuan New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13" sId="5" odxf="1" dxf="1">
    <oc r="E183">
      <f>IF(ISERROR($V183),"",OFFSET('Smelter Look-up'!$D$4,$V183-4,0)&amp;"")</f>
    </oc>
    <nc r="E18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14" sId="5" odxf="1" dxf="1">
    <oc r="F183">
      <f>IF(ISERROR($V183),"",OFFSET('Smelter Look-up'!$E$4,$V183-4,0))</f>
    </oc>
    <nc r="F183" t="inlineStr">
      <is>
        <t>CID000616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15" sId="5" odxf="1" dxf="1">
    <oc r="G183">
      <f>IF(C183=$X$4,"Enter smelter details", IF(ISERROR($V183),"",OFFSET('Smelter Look-up'!$F$4,$V183-4,0)))</f>
    </oc>
    <nc r="G18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16" sId="5" odxf="1" dxf="1">
    <oc r="H183">
      <f>IF(ISERROR($V183),"",OFFSET('Smelter Look-up'!$G$4,$V183-4,0))</f>
    </oc>
    <nc r="H18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17" sId="5" odxf="1" dxf="1">
    <oc r="I183">
      <f>IF(ISERROR($V183),"",OFFSET('Smelter Look-up'!$H$4,$V183-4,0))</f>
    </oc>
    <nc r="I183" t="inlineStr">
      <is>
        <t>Yingde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18" sId="5" odxf="1" dxf="1">
    <oc r="J183">
      <f>IF(ISERROR($V183),"",OFFSET('Smelter Look-up'!$I$4,$V183-4,0))</f>
    </oc>
    <nc r="J183"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3" start="0" length="0">
    <dxf>
      <alignment vertical="bottom" wrapText="0"/>
      <border outline="0">
        <left/>
        <right/>
        <top/>
        <bottom/>
      </border>
    </dxf>
  </rfmt>
  <rfmt sheetId="5" sqref="L183" start="0" length="0">
    <dxf>
      <alignment vertical="bottom" wrapText="0"/>
      <border outline="0">
        <left/>
        <right/>
        <top/>
        <bottom/>
      </border>
    </dxf>
  </rfmt>
  <rcc rId="2019" sId="5" odxf="1" dxf="1">
    <nc r="M18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83" start="0" length="0">
    <dxf>
      <alignment vertical="bottom" wrapText="0"/>
      <border outline="0">
        <left/>
        <right/>
        <top/>
        <bottom/>
      </border>
    </dxf>
  </rfmt>
  <rcc rId="2020" sId="5" odxf="1" dxf="1">
    <nc r="O183"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83" start="0" length="0">
    <dxf>
      <fill>
        <patternFill patternType="none"/>
      </fill>
      <alignment horizontal="general" vertical="bottom" wrapText="0"/>
      <border outline="0">
        <left/>
        <right/>
        <top/>
      </border>
    </dxf>
  </rfmt>
  <rfmt sheetId="5" sqref="Q183" start="0" length="0">
    <dxf>
      <alignment vertical="bottom" wrapText="0"/>
      <border outline="0">
        <left/>
        <right/>
        <top/>
        <bottom/>
      </border>
    </dxf>
  </rfmt>
  <rcc rId="2021" sId="5" odxf="1" dxf="1">
    <oc r="B184">
      <f>IF(LEN(A184)=0,"",INDEX('Smelter Look-up'!$A:$A,MATCH($A184,'Smelter Look-up'!$E:$E,0)))</f>
    </oc>
    <nc r="B18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22" sId="5" odxf="1" dxf="1">
    <oc r="C184">
      <f>IF(LEN(A184)=0,"",INDEX('Smelter Look-up'!$C:$C,MATCH($A184,'Smelter Look-up'!$E:$E,0)))</f>
    </oc>
    <nc r="C184" t="inlineStr">
      <is>
        <t>Guangdong Zhiyuan New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23" sId="5" odxf="1" dxf="1">
    <nc r="D184" t="inlineStr">
      <is>
        <t>Guangdong Zhiyuan New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24" sId="5" odxf="1" dxf="1">
    <oc r="E184">
      <f>IF(ISERROR($V184),"",OFFSET('Smelter Look-up'!$D$4,$V184-4,0)&amp;"")</f>
    </oc>
    <nc r="E18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25" sId="5" odxf="1" dxf="1">
    <oc r="F184">
      <f>IF(ISERROR($V184),"",OFFSET('Smelter Look-up'!$E$4,$V184-4,0))</f>
    </oc>
    <nc r="F184" t="inlineStr">
      <is>
        <t>CID000616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26" sId="5" odxf="1" dxf="1">
    <oc r="G184">
      <f>IF(C184=$X$4,"Enter smelter details", IF(ISERROR($V184),"",OFFSET('Smelter Look-up'!$F$4,$V184-4,0)))</f>
    </oc>
    <nc r="G18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27" sId="5" odxf="1" dxf="1">
    <oc r="H184">
      <f>IF(ISERROR($V184),"",OFFSET('Smelter Look-up'!$G$4,$V184-4,0))</f>
    </oc>
    <nc r="H18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28" sId="5" odxf="1" dxf="1">
    <oc r="I184">
      <f>IF(ISERROR($V184),"",OFFSET('Smelter Look-up'!$H$4,$V184-4,0))</f>
    </oc>
    <nc r="I18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29" sId="5" odxf="1" dxf="1">
    <oc r="J184">
      <f>IF(ISERROR($V184),"",OFFSET('Smelter Look-up'!$I$4,$V184-4,0))</f>
    </oc>
    <nc r="J18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4" start="0" length="0">
    <dxf>
      <alignment vertical="bottom" wrapText="0"/>
      <border outline="0">
        <left/>
        <right/>
        <top/>
        <bottom/>
      </border>
    </dxf>
  </rfmt>
  <rfmt sheetId="5" sqref="L184" start="0" length="0">
    <dxf>
      <alignment vertical="bottom" wrapText="0"/>
      <border outline="0">
        <left/>
        <right/>
        <top/>
        <bottom/>
      </border>
    </dxf>
  </rfmt>
  <rcc rId="2030" sId="5" odxf="1" dxf="1">
    <nc r="M18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31" sId="5" odxf="1" dxf="1">
    <nc r="N18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32" sId="5" odxf="1" dxf="1">
    <nc r="O184"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33" sId="5" odxf="1" dxf="1">
    <nc r="P18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84" start="0" length="0">
    <dxf>
      <alignment vertical="bottom" wrapText="0"/>
      <border outline="0">
        <left/>
        <right/>
        <top/>
        <bottom/>
      </border>
    </dxf>
  </rfmt>
  <rcc rId="2034" sId="5" odxf="1" dxf="1">
    <oc r="B185">
      <f>IF(LEN(A185)=0,"",INDEX('Smelter Look-up'!$A:$A,MATCH($A185,'Smelter Look-up'!$E:$E,0)))</f>
    </oc>
    <nc r="B18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35" sId="5" odxf="1" dxf="1">
    <oc r="C185">
      <f>IF(LEN(A185)=0,"",INDEX('Smelter Look-up'!$C:$C,MATCH($A185,'Smelter Look-up'!$E:$E,0)))</f>
    </oc>
    <nc r="C185" t="inlineStr">
      <is>
        <t>Heimerle + Meule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36" sId="5" odxf="1" dxf="1">
    <nc r="D185" t="inlineStr">
      <is>
        <t>Heimerle + Meule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37" sId="5" odxf="1" dxf="1">
    <oc r="E185">
      <f>IF(ISERROR($V185),"",OFFSET('Smelter Look-up'!$D$4,$V185-4,0)&amp;"")</f>
    </oc>
    <nc r="E185"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38" sId="5" odxf="1" dxf="1">
    <oc r="F185">
      <f>IF(ISERROR($V185),"",OFFSET('Smelter Look-up'!$E$4,$V185-4,0))</f>
    </oc>
    <nc r="F185" t="inlineStr">
      <is>
        <t>CID000694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39" sId="5" odxf="1" dxf="1">
    <oc r="G185">
      <f>IF(C185=$X$4,"Enter smelter details", IF(ISERROR($V185),"",OFFSET('Smelter Look-up'!$F$4,$V185-4,0)))</f>
    </oc>
    <nc r="G18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40" sId="5" odxf="1" dxf="1">
    <oc r="H185">
      <f>IF(ISERROR($V185),"",OFFSET('Smelter Look-up'!$G$4,$V185-4,0))</f>
    </oc>
    <nc r="H18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41" sId="5" odxf="1" dxf="1">
    <oc r="I185">
      <f>IF(ISERROR($V185),"",OFFSET('Smelter Look-up'!$H$4,$V185-4,0))</f>
    </oc>
    <nc r="I185" t="inlineStr">
      <is>
        <t>Pforzheim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42" sId="5" odxf="1" dxf="1">
    <oc r="J185">
      <f>IF(ISERROR($V185),"",OFFSET('Smelter Look-up'!$I$4,$V185-4,0))</f>
    </oc>
    <nc r="J185"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5" start="0" length="0">
    <dxf>
      <alignment vertical="bottom" wrapText="0"/>
      <border outline="0">
        <left/>
        <right/>
        <top/>
        <bottom/>
      </border>
    </dxf>
  </rfmt>
  <rfmt sheetId="5" sqref="L185" start="0" length="0">
    <dxf>
      <alignment vertical="bottom" wrapText="0"/>
      <border outline="0">
        <left/>
        <right/>
        <top/>
        <bottom/>
      </border>
    </dxf>
  </rfmt>
  <rfmt sheetId="5" sqref="M185" start="0" length="0">
    <dxf>
      <alignment vertical="bottom" wrapText="0"/>
      <border outline="0">
        <left/>
        <right/>
        <top/>
        <bottom/>
      </border>
    </dxf>
  </rfmt>
  <rfmt sheetId="5" sqref="N185" start="0" length="0">
    <dxf>
      <alignment vertical="bottom" wrapText="0"/>
      <border outline="0">
        <left/>
        <right/>
        <top/>
        <bottom/>
      </border>
    </dxf>
  </rfmt>
  <rfmt sheetId="5" sqref="O185" start="0" length="0">
    <dxf>
      <alignment vertical="bottom" wrapText="0"/>
      <border outline="0">
        <left/>
        <right/>
        <top/>
        <bottom/>
      </border>
    </dxf>
  </rfmt>
  <rcc rId="2043" sId="5" odxf="1" dxf="1">
    <nc r="P185"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85" start="0" length="0">
    <dxf>
      <alignment vertical="bottom" wrapText="0"/>
      <border outline="0">
        <left/>
        <right/>
        <top/>
        <bottom/>
      </border>
    </dxf>
  </rfmt>
  <rcc rId="2044" sId="5" odxf="1" dxf="1">
    <oc r="B186">
      <f>IF(LEN(A186)=0,"",INDEX('Smelter Look-up'!$A:$A,MATCH($A186,'Smelter Look-up'!$E:$E,0)))</f>
    </oc>
    <nc r="B18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45" sId="5" odxf="1" dxf="1">
    <oc r="C186">
      <f>IF(LEN(A186)=0,"",INDEX('Smelter Look-up'!$C:$C,MATCH($A186,'Smelter Look-up'!$E:$E,0)))</f>
    </oc>
    <nc r="C186" t="inlineStr">
      <is>
        <t>Heimerle + Meule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46" sId="5" odxf="1" dxf="1">
    <nc r="D186" t="inlineStr">
      <is>
        <t>Heimerle + Meule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47" sId="5" odxf="1" dxf="1">
    <oc r="E186">
      <f>IF(ISERROR($V186),"",OFFSET('Smelter Look-up'!$D$4,$V186-4,0)&amp;"")</f>
    </oc>
    <nc r="E186"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48" sId="5" odxf="1" dxf="1">
    <oc r="F186">
      <f>IF(ISERROR($V186),"",OFFSET('Smelter Look-up'!$E$4,$V186-4,0))</f>
    </oc>
    <nc r="F186" t="inlineStr">
      <is>
        <t>CID000694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49" sId="5" odxf="1" dxf="1">
    <oc r="G186">
      <f>IF(C186=$X$4,"Enter smelter details", IF(ISERROR($V186),"",OFFSET('Smelter Look-up'!$F$4,$V186-4,0)))</f>
    </oc>
    <nc r="G18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50" sId="5" odxf="1" dxf="1">
    <oc r="H186">
      <f>IF(ISERROR($V186),"",OFFSET('Smelter Look-up'!$G$4,$V186-4,0))</f>
    </oc>
    <nc r="H18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51" sId="5" odxf="1" dxf="1">
    <oc r="I186">
      <f>IF(ISERROR($V186),"",OFFSET('Smelter Look-up'!$H$4,$V186-4,0))</f>
    </oc>
    <nc r="I186" t="inlineStr">
      <is>
        <t>Pforzheim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52" sId="5" odxf="1" dxf="1">
    <oc r="J186">
      <f>IF(ISERROR($V186),"",OFFSET('Smelter Look-up'!$I$4,$V186-4,0))</f>
    </oc>
    <nc r="J186"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6" start="0" length="0">
    <dxf>
      <alignment vertical="bottom" wrapText="0"/>
      <border outline="0">
        <left/>
        <right/>
        <top/>
        <bottom/>
      </border>
    </dxf>
  </rfmt>
  <rfmt sheetId="5" sqref="L186" start="0" length="0">
    <dxf>
      <alignment vertical="bottom" wrapText="0"/>
      <border outline="0">
        <left/>
        <right/>
        <top/>
        <bottom/>
      </border>
    </dxf>
  </rfmt>
  <rcc rId="2053" sId="5" odxf="1" dxf="1">
    <nc r="M18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86" start="0" length="0">
    <dxf>
      <alignment vertical="bottom" wrapText="0"/>
      <border outline="0">
        <left/>
        <right/>
        <top/>
        <bottom/>
      </border>
    </dxf>
  </rfmt>
  <rcc rId="2054" sId="5" odxf="1" dxf="1">
    <nc r="O186"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86" start="0" length="0">
    <dxf>
      <fill>
        <patternFill patternType="none"/>
      </fill>
      <alignment horizontal="general" vertical="bottom" wrapText="0"/>
      <border outline="0">
        <left/>
        <right/>
        <top/>
      </border>
    </dxf>
  </rfmt>
  <rfmt sheetId="5" sqref="Q186" start="0" length="0">
    <dxf>
      <alignment vertical="bottom" wrapText="0"/>
      <border outline="0">
        <left/>
        <right/>
        <top/>
        <bottom/>
      </border>
    </dxf>
  </rfmt>
  <rcc rId="2055" sId="5" odxf="1" dxf="1">
    <oc r="B187">
      <f>IF(LEN(A187)=0,"",INDEX('Smelter Look-up'!$A:$A,MATCH($A187,'Smelter Look-up'!$E:$E,0)))</f>
    </oc>
    <nc r="B18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56" sId="5" odxf="1" dxf="1">
    <oc r="C187">
      <f>IF(LEN(A187)=0,"",INDEX('Smelter Look-up'!$C:$C,MATCH($A187,'Smelter Look-up'!$E:$E,0)))</f>
    </oc>
    <nc r="C187" t="inlineStr">
      <is>
        <t>Heimerle + Meule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57" sId="5" odxf="1" dxf="1">
    <nc r="D187" t="inlineStr">
      <is>
        <t>Heimerle + Meule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58" sId="5" odxf="1" dxf="1">
    <oc r="E187">
      <f>IF(ISERROR($V187),"",OFFSET('Smelter Look-up'!$D$4,$V187-4,0)&amp;"")</f>
    </oc>
    <nc r="E187"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59" sId="5" odxf="1" dxf="1">
    <oc r="F187">
      <f>IF(ISERROR($V187),"",OFFSET('Smelter Look-up'!$E$4,$V187-4,0))</f>
    </oc>
    <nc r="F187" t="inlineStr">
      <is>
        <t>CID000694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60" sId="5" odxf="1" dxf="1">
    <oc r="G187">
      <f>IF(C187=$X$4,"Enter smelter details", IF(ISERROR($V187),"",OFFSET('Smelter Look-up'!$F$4,$V187-4,0)))</f>
    </oc>
    <nc r="G18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61" sId="5" odxf="1" dxf="1">
    <oc r="H187">
      <f>IF(ISERROR($V187),"",OFFSET('Smelter Look-up'!$G$4,$V187-4,0))</f>
    </oc>
    <nc r="H18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62" sId="5" odxf="1" dxf="1">
    <oc r="I187">
      <f>IF(ISERROR($V187),"",OFFSET('Smelter Look-up'!$H$4,$V187-4,0))</f>
    </oc>
    <nc r="I187" t="inlineStr">
      <is>
        <t>Pforzheim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63" sId="5" odxf="1" dxf="1">
    <oc r="J187">
      <f>IF(ISERROR($V187),"",OFFSET('Smelter Look-up'!$I$4,$V187-4,0))</f>
    </oc>
    <nc r="J187"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7" start="0" length="0">
    <dxf>
      <alignment vertical="bottom" wrapText="0"/>
      <border outline="0">
        <left/>
        <right/>
        <top/>
        <bottom/>
      </border>
    </dxf>
  </rfmt>
  <rfmt sheetId="5" sqref="L187" start="0" length="0">
    <dxf>
      <alignment vertical="bottom" wrapText="0"/>
      <border outline="0">
        <left/>
        <right/>
        <top/>
        <bottom/>
      </border>
    </dxf>
  </rfmt>
  <rfmt sheetId="5" sqref="M187" start="0" length="0">
    <dxf>
      <alignment vertical="bottom" wrapText="0"/>
      <border outline="0">
        <left/>
        <right/>
        <top/>
        <bottom/>
      </border>
    </dxf>
  </rfmt>
  <rcc rId="2064" sId="5" odxf="1" dxf="1">
    <nc r="N187"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65" sId="5" odxf="1" dxf="1">
    <nc r="O187"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66" sId="5" odxf="1" dxf="1">
    <nc r="P187"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067" sId="5" odxf="1" dxf="1">
    <nc r="Q18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068" sId="5" odxf="1" dxf="1">
    <oc r="B188">
      <f>IF(LEN(A188)=0,"",INDEX('Smelter Look-up'!$A:$A,MATCH($A188,'Smelter Look-up'!$E:$E,0)))</f>
    </oc>
    <nc r="B18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69" sId="5" odxf="1" dxf="1">
    <oc r="C188">
      <f>IF(LEN(A188)=0,"",INDEX('Smelter Look-up'!$C:$C,MATCH($A188,'Smelter Look-up'!$E:$E,0)))</f>
    </oc>
    <nc r="C188" t="inlineStr">
      <is>
        <t>Heimerle + Meule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70" sId="5" odxf="1" dxf="1">
    <nc r="D188" t="inlineStr">
      <is>
        <t>Heimerle + Meule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71" sId="5" odxf="1" dxf="1">
    <oc r="E188">
      <f>IF(ISERROR($V188),"",OFFSET('Smelter Look-up'!$D$4,$V188-4,0)&amp;"")</f>
    </oc>
    <nc r="E188"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72" sId="5" odxf="1" dxf="1">
    <oc r="F188">
      <f>IF(ISERROR($V188),"",OFFSET('Smelter Look-up'!$E$4,$V188-4,0))</f>
    </oc>
    <nc r="F188" t="inlineStr">
      <is>
        <t>CID000694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73" sId="5" odxf="1" dxf="1">
    <oc r="G188">
      <f>IF(C188=$X$4,"Enter smelter details", IF(ISERROR($V188),"",OFFSET('Smelter Look-up'!$F$4,$V188-4,0)))</f>
    </oc>
    <nc r="G18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74" sId="5" odxf="1" dxf="1">
    <oc r="H188">
      <f>IF(ISERROR($V188),"",OFFSET('Smelter Look-up'!$G$4,$V188-4,0))</f>
    </oc>
    <nc r="H188" t="inlineStr">
      <is>
        <t>Dennigstraße 16</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75" sId="5" odxf="1" dxf="1">
    <oc r="I188">
      <f>IF(ISERROR($V188),"",OFFSET('Smelter Look-up'!$H$4,$V188-4,0))</f>
    </oc>
    <nc r="I188" t="inlineStr">
      <is>
        <t>75179 Pforzheim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76" sId="5" odxf="1" dxf="1">
    <oc r="J188">
      <f>IF(ISERROR($V188),"",OFFSET('Smelter Look-up'!$I$4,$V188-4,0))</f>
    </oc>
    <nc r="J188"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77" sId="5" odxf="1" dxf="1">
    <nc r="K188" t="inlineStr">
      <is>
        <t>Mr. Jürgen Schäfer / Sascha Rühl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78" sId="5" odxf="1" dxf="1">
    <nc r="L188" t="inlineStr">
      <is>
        <t>juergen.schaefer@heimerle-meule.com / sascha.ruehl@heimerle-meule.com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79" sId="5" odxf="1" dxf="1">
    <nc r="M18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80" sId="5" odxf="1" dxf="1">
    <nc r="N188"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81" sId="5" odxf="1" dxf="1">
    <nc r="O188" t="inlineStr">
      <is>
        <t>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082" sId="5" odxf="1" dxf="1">
    <nc r="P188"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88" start="0" length="0">
    <dxf>
      <alignment vertical="bottom" wrapText="0"/>
      <border outline="0">
        <left/>
        <right/>
        <top/>
        <bottom/>
      </border>
    </dxf>
  </rfmt>
  <rcc rId="2083" sId="5" odxf="1" dxf="1">
    <oc r="B189">
      <f>IF(LEN(A189)=0,"",INDEX('Smelter Look-up'!$A:$A,MATCH($A189,'Smelter Look-up'!$E:$E,0)))</f>
    </oc>
    <nc r="B18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84" sId="5" odxf="1" dxf="1">
    <oc r="C189">
      <f>IF(LEN(A189)=0,"",INDEX('Smelter Look-up'!$C:$C,MATCH($A189,'Smelter Look-up'!$E:$E,0)))</f>
    </oc>
    <nc r="C189" t="inlineStr">
      <is>
        <t>Heimerle + Meule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85" sId="5" odxf="1" dxf="1">
    <nc r="D189" t="inlineStr">
      <is>
        <t>Heimerle + Meule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86" sId="5" odxf="1" dxf="1">
    <oc r="E189">
      <f>IF(ISERROR($V189),"",OFFSET('Smelter Look-up'!$D$4,$V189-4,0)&amp;"")</f>
    </oc>
    <nc r="E189"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87" sId="5" odxf="1" dxf="1">
    <oc r="F189">
      <f>IF(ISERROR($V189),"",OFFSET('Smelter Look-up'!$E$4,$V189-4,0))</f>
    </oc>
    <nc r="F189" t="inlineStr">
      <is>
        <t>CID000694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88" sId="5" odxf="1" dxf="1">
    <oc r="G189">
      <f>IF(C189=$X$4,"Enter smelter details", IF(ISERROR($V189),"",OFFSET('Smelter Look-up'!$F$4,$V189-4,0)))</f>
    </oc>
    <nc r="G18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89" sId="5" odxf="1" dxf="1">
    <oc r="H189">
      <f>IF(ISERROR($V189),"",OFFSET('Smelter Look-up'!$G$4,$V189-4,0))</f>
    </oc>
    <nc r="H18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90" sId="5" odxf="1" dxf="1">
    <oc r="I189">
      <f>IF(ISERROR($V189),"",OFFSET('Smelter Look-up'!$H$4,$V189-4,0))</f>
    </oc>
    <nc r="I18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091" sId="5" odxf="1" dxf="1">
    <oc r="J189">
      <f>IF(ISERROR($V189),"",OFFSET('Smelter Look-up'!$I$4,$V189-4,0))</f>
    </oc>
    <nc r="J18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89" start="0" length="0">
    <dxf>
      <alignment vertical="bottom" wrapText="0"/>
      <border outline="0">
        <left/>
        <right/>
        <top/>
        <bottom/>
      </border>
    </dxf>
  </rfmt>
  <rfmt sheetId="5" sqref="L189" start="0" length="0">
    <dxf>
      <alignment vertical="bottom" wrapText="0"/>
      <border outline="0">
        <left/>
        <right/>
        <top/>
        <bottom/>
      </border>
    </dxf>
  </rfmt>
  <rfmt sheetId="5" sqref="M189" start="0" length="0">
    <dxf>
      <alignment vertical="bottom" wrapText="0"/>
      <border outline="0">
        <left/>
        <right/>
        <top/>
        <bottom/>
      </border>
    </dxf>
  </rfmt>
  <rfmt sheetId="5" sqref="N189" start="0" length="0">
    <dxf>
      <alignment vertical="bottom" wrapText="0"/>
      <border outline="0">
        <left/>
        <right/>
        <top/>
        <bottom/>
      </border>
    </dxf>
  </rfmt>
  <rfmt sheetId="5" sqref="O189" start="0" length="0">
    <dxf>
      <alignment vertical="bottom" wrapText="0"/>
      <border outline="0">
        <left/>
        <right/>
        <top/>
        <bottom/>
      </border>
    </dxf>
  </rfmt>
  <rfmt sheetId="5" sqref="P189" start="0" length="0">
    <dxf>
      <fill>
        <patternFill patternType="none"/>
      </fill>
      <alignment horizontal="general" vertical="bottom" wrapText="0"/>
      <border outline="0">
        <left/>
        <right/>
        <top/>
      </border>
    </dxf>
  </rfmt>
  <rfmt sheetId="5" sqref="Q189" start="0" length="0">
    <dxf>
      <alignment vertical="bottom" wrapText="0"/>
      <border outline="0">
        <left/>
        <right/>
        <top/>
        <bottom/>
      </border>
    </dxf>
  </rfmt>
  <rcc rId="2092" sId="5" odxf="1" dxf="1">
    <oc r="B190">
      <f>IF(LEN(A190)=0,"",INDEX('Smelter Look-up'!$A:$A,MATCH($A190,'Smelter Look-up'!$E:$E,0)))</f>
    </oc>
    <nc r="B19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93" sId="5" odxf="1" dxf="1">
    <oc r="C190">
      <f>IF(LEN(A190)=0,"",INDEX('Smelter Look-up'!$C:$C,MATCH($A190,'Smelter Look-up'!$E:$E,0)))</f>
    </oc>
    <nc r="C190"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094" sId="5" odxf="1" dxf="1">
    <nc r="D190"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95" sId="5" odxf="1" dxf="1">
    <oc r="E190">
      <f>IF(ISERROR($V190),"",OFFSET('Smelter Look-up'!$D$4,$V190-4,0)&amp;"")</f>
    </oc>
    <nc r="E19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96" sId="5" odxf="1" dxf="1">
    <oc r="F190">
      <f>IF(ISERROR($V190),"",OFFSET('Smelter Look-up'!$E$4,$V190-4,0))</f>
    </oc>
    <nc r="F190"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97" sId="5" odxf="1" dxf="1">
    <oc r="G190">
      <f>IF(C190=$X$4,"Enter smelter details", IF(ISERROR($V190),"",OFFSET('Smelter Look-up'!$F$4,$V190-4,0)))</f>
    </oc>
    <nc r="G19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098" sId="5" odxf="1" dxf="1">
    <oc r="H190">
      <f>IF(ISERROR($V190),"",OFFSET('Smelter Look-up'!$G$4,$V190-4,0))</f>
    </oc>
    <nc r="H19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099" sId="5" odxf="1" dxf="1">
    <oc r="I190">
      <f>IF(ISERROR($V190),"",OFFSET('Smelter Look-up'!$H$4,$V190-4,0))</f>
    </oc>
    <nc r="I190" t="inlineStr">
      <is>
        <t>Fanling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00" sId="5" odxf="1" dxf="1">
    <oc r="J190">
      <f>IF(ISERROR($V190),"",OFFSET('Smelter Look-up'!$I$4,$V190-4,0))</f>
    </oc>
    <nc r="J190"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90" start="0" length="0">
    <dxf>
      <alignment vertical="bottom" wrapText="0"/>
      <border outline="0">
        <left/>
        <right/>
        <top/>
        <bottom/>
      </border>
    </dxf>
  </rfmt>
  <rfmt sheetId="5" sqref="L190" start="0" length="0">
    <dxf>
      <alignment vertical="bottom" wrapText="0"/>
      <border outline="0">
        <left/>
        <right/>
        <top/>
        <bottom/>
      </border>
    </dxf>
  </rfmt>
  <rfmt sheetId="5" sqref="M190" start="0" length="0">
    <dxf>
      <alignment vertical="bottom" wrapText="0"/>
      <border outline="0">
        <left/>
        <right/>
        <top/>
        <bottom/>
      </border>
    </dxf>
  </rfmt>
  <rfmt sheetId="5" sqref="N190" start="0" length="0">
    <dxf>
      <alignment vertical="bottom" wrapText="0"/>
      <border outline="0">
        <left/>
        <right/>
        <top/>
        <bottom/>
      </border>
    </dxf>
  </rfmt>
  <rfmt sheetId="5" sqref="O190" start="0" length="0">
    <dxf>
      <alignment vertical="bottom" wrapText="0"/>
      <border outline="0">
        <left/>
        <right/>
        <top/>
        <bottom/>
      </border>
    </dxf>
  </rfmt>
  <rfmt sheetId="5" sqref="P190" start="0" length="0">
    <dxf>
      <fill>
        <patternFill patternType="none"/>
      </fill>
      <alignment horizontal="general" vertical="bottom" wrapText="0"/>
      <border outline="0">
        <left/>
        <right/>
        <top/>
      </border>
    </dxf>
  </rfmt>
  <rcc rId="2101" sId="5" odxf="1" dxf="1">
    <nc r="Q190"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102" sId="5" odxf="1" dxf="1">
    <oc r="B191">
      <f>IF(LEN(A191)=0,"",INDEX('Smelter Look-up'!$A:$A,MATCH($A191,'Smelter Look-up'!$E:$E,0)))</f>
    </oc>
    <nc r="B19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03" sId="5" odxf="1" dxf="1">
    <oc r="C191">
      <f>IF(LEN(A191)=0,"",INDEX('Smelter Look-up'!$C:$C,MATCH($A191,'Smelter Look-up'!$E:$E,0)))</f>
    </oc>
    <nc r="C191"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04" sId="5" odxf="1" dxf="1">
    <nc r="D191"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05" sId="5" odxf="1" dxf="1">
    <oc r="E191">
      <f>IF(ISERROR($V191),"",OFFSET('Smelter Look-up'!$D$4,$V191-4,0)&amp;"")</f>
    </oc>
    <nc r="E19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06" sId="5" odxf="1" dxf="1">
    <oc r="F191">
      <f>IF(ISERROR($V191),"",OFFSET('Smelter Look-up'!$E$4,$V191-4,0))</f>
    </oc>
    <nc r="F191"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07" sId="5" odxf="1" dxf="1">
    <oc r="G191">
      <f>IF(C191=$X$4,"Enter smelter details", IF(ISERROR($V191),"",OFFSET('Smelter Look-up'!$F$4,$V191-4,0)))</f>
    </oc>
    <nc r="G19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08" sId="5" odxf="1" dxf="1">
    <oc r="H191">
      <f>IF(ISERROR($V191),"",OFFSET('Smelter Look-up'!$G$4,$V191-4,0))</f>
    </oc>
    <nc r="H19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109" sId="5" odxf="1" dxf="1">
    <oc r="I191">
      <f>IF(ISERROR($V191),"",OFFSET('Smelter Look-up'!$H$4,$V191-4,0))</f>
    </oc>
    <nc r="I191" t="inlineStr">
      <is>
        <t>Fanling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10" sId="5" odxf="1" dxf="1">
    <oc r="J191">
      <f>IF(ISERROR($V191),"",OFFSET('Smelter Look-up'!$I$4,$V191-4,0))</f>
    </oc>
    <nc r="J191"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91" start="0" length="0">
    <dxf>
      <alignment vertical="bottom" wrapText="0"/>
      <border outline="0">
        <left/>
        <right/>
        <top/>
        <bottom/>
      </border>
    </dxf>
  </rfmt>
  <rfmt sheetId="5" sqref="L191" start="0" length="0">
    <dxf>
      <alignment vertical="bottom" wrapText="0"/>
      <border outline="0">
        <left/>
        <right/>
        <top/>
        <bottom/>
      </border>
    </dxf>
  </rfmt>
  <rcc rId="2111" sId="5" odxf="1" dxf="1">
    <nc r="M191"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91" start="0" length="0">
    <dxf>
      <alignment vertical="bottom" wrapText="0"/>
      <border outline="0">
        <left/>
        <right/>
        <top/>
        <bottom/>
      </border>
    </dxf>
  </rfmt>
  <rfmt sheetId="5" sqref="O191" start="0" length="0">
    <dxf>
      <alignment vertical="bottom" wrapText="0"/>
      <border outline="0">
        <left/>
        <right/>
        <top/>
        <bottom/>
      </border>
    </dxf>
  </rfmt>
  <rfmt sheetId="5" sqref="P191" start="0" length="0">
    <dxf>
      <fill>
        <patternFill patternType="none"/>
      </fill>
      <alignment horizontal="general" vertical="bottom" wrapText="0"/>
      <border outline="0">
        <left/>
        <right/>
        <top/>
      </border>
    </dxf>
  </rfmt>
  <rcc rId="2112" sId="5" odxf="1" dxf="1">
    <nc r="Q191"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113" sId="5" odxf="1" dxf="1">
    <oc r="B192">
      <f>IF(LEN(A192)=0,"",INDEX('Smelter Look-up'!$A:$A,MATCH($A192,'Smelter Look-up'!$E:$E,0)))</f>
    </oc>
    <nc r="B19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14" sId="5" odxf="1" dxf="1">
    <oc r="C192">
      <f>IF(LEN(A192)=0,"",INDEX('Smelter Look-up'!$C:$C,MATCH($A192,'Smelter Look-up'!$E:$E,0)))</f>
    </oc>
    <nc r="C192"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15" sId="5" odxf="1" dxf="1">
    <nc r="D192"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16" sId="5" odxf="1" dxf="1">
    <oc r="E192">
      <f>IF(ISERROR($V192),"",OFFSET('Smelter Look-up'!$D$4,$V192-4,0)&amp;"")</f>
    </oc>
    <nc r="E19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17" sId="5" odxf="1" dxf="1">
    <oc r="F192">
      <f>IF(ISERROR($V192),"",OFFSET('Smelter Look-up'!$E$4,$V192-4,0))</f>
    </oc>
    <nc r="F192"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18" sId="5" odxf="1" dxf="1">
    <oc r="G192">
      <f>IF(C192=$X$4,"Enter smelter details", IF(ISERROR($V192),"",OFFSET('Smelter Look-up'!$F$4,$V192-4,0)))</f>
    </oc>
    <nc r="G19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19" sId="5" odxf="1" dxf="1">
    <oc r="H192">
      <f>IF(ISERROR($V192),"",OFFSET('Smelter Look-up'!$G$4,$V192-4,0))</f>
    </oc>
    <nc r="H19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120" sId="5" odxf="1" dxf="1">
    <oc r="I192">
      <f>IF(ISERROR($V192),"",OFFSET('Smelter Look-up'!$H$4,$V192-4,0))</f>
    </oc>
    <nc r="I192" t="inlineStr">
      <is>
        <t>Fanling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21" sId="5" odxf="1" dxf="1">
    <oc r="J192">
      <f>IF(ISERROR($V192),"",OFFSET('Smelter Look-up'!$I$4,$V192-4,0))</f>
    </oc>
    <nc r="J192"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92" start="0" length="0">
    <dxf>
      <alignment vertical="bottom" wrapText="0"/>
      <border outline="0">
        <left/>
        <right/>
        <top/>
        <bottom/>
      </border>
    </dxf>
  </rfmt>
  <rfmt sheetId="5" sqref="L192" start="0" length="0">
    <dxf>
      <alignment vertical="bottom" wrapText="0"/>
      <border outline="0">
        <left/>
        <right/>
        <top/>
        <bottom/>
      </border>
    </dxf>
  </rfmt>
  <rcc rId="2122" sId="5" odxf="1" dxf="1">
    <nc r="M19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192" start="0" length="0">
    <dxf>
      <alignment vertical="bottom" wrapText="0"/>
      <border outline="0">
        <left/>
        <right/>
        <top/>
        <bottom/>
      </border>
    </dxf>
  </rfmt>
  <rcc rId="2123" sId="5" odxf="1" dxf="1">
    <nc r="O192"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192" start="0" length="0">
    <dxf>
      <fill>
        <patternFill patternType="none"/>
      </fill>
      <alignment horizontal="general" vertical="bottom" wrapText="0"/>
      <border outline="0">
        <left/>
        <right/>
        <top/>
      </border>
    </dxf>
  </rfmt>
  <rfmt sheetId="5" sqref="Q192" start="0" length="0">
    <dxf>
      <alignment vertical="bottom" wrapText="0"/>
      <border outline="0">
        <left/>
        <right/>
        <top/>
        <bottom/>
      </border>
    </dxf>
  </rfmt>
  <rcc rId="2124" sId="5" odxf="1" dxf="1">
    <oc r="B193">
      <f>IF(LEN(A193)=0,"",INDEX('Smelter Look-up'!$A:$A,MATCH($A193,'Smelter Look-up'!$E:$E,0)))</f>
    </oc>
    <nc r="B19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25" sId="5" odxf="1" dxf="1">
    <oc r="C193">
      <f>IF(LEN(A193)=0,"",INDEX('Smelter Look-up'!$C:$C,MATCH($A193,'Smelter Look-up'!$E:$E,0)))</f>
    </oc>
    <nc r="C193"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26" sId="5" odxf="1" dxf="1">
    <nc r="D193"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27" sId="5" odxf="1" dxf="1">
    <oc r="E193">
      <f>IF(ISERROR($V193),"",OFFSET('Smelter Look-up'!$D$4,$V193-4,0)&amp;"")</f>
    </oc>
    <nc r="E19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28" sId="5" odxf="1" dxf="1">
    <oc r="F193">
      <f>IF(ISERROR($V193),"",OFFSET('Smelter Look-up'!$E$4,$V193-4,0))</f>
    </oc>
    <nc r="F193"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29" sId="5" odxf="1" dxf="1">
    <oc r="G193">
      <f>IF(C193=$X$4,"Enter smelter details", IF(ISERROR($V193),"",OFFSET('Smelter Look-up'!$F$4,$V193-4,0)))</f>
    </oc>
    <nc r="G19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30" sId="5" odxf="1" dxf="1">
    <oc r="H193">
      <f>IF(ISERROR($V193),"",OFFSET('Smelter Look-up'!$G$4,$V193-4,0))</f>
    </oc>
    <nc r="H19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131" sId="5" odxf="1" dxf="1">
    <oc r="I193">
      <f>IF(ISERROR($V193),"",OFFSET('Smelter Look-up'!$H$4,$V193-4,0))</f>
    </oc>
    <nc r="I193" t="inlineStr">
      <is>
        <t>Fanling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32" sId="5" odxf="1" dxf="1">
    <oc r="J193">
      <f>IF(ISERROR($V193),"",OFFSET('Smelter Look-up'!$I$4,$V193-4,0))</f>
    </oc>
    <nc r="J193"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93" start="0" length="0">
    <dxf>
      <alignment vertical="bottom" wrapText="0"/>
      <border outline="0">
        <left/>
        <right/>
        <top/>
        <bottom/>
      </border>
    </dxf>
  </rfmt>
  <rcc rId="2133" sId="5" odxf="1" dxf="1">
    <nc r="L193" t="inlineStr">
      <is>
        <t>hlh@heraeus.com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193" start="0" length="0">
    <dxf>
      <alignment vertical="bottom" wrapText="0"/>
      <border outline="0">
        <left/>
        <right/>
        <top/>
        <bottom/>
      </border>
    </dxf>
  </rfmt>
  <rfmt sheetId="5" sqref="N193" start="0" length="0">
    <dxf>
      <alignment vertical="bottom" wrapText="0"/>
      <border outline="0">
        <left/>
        <right/>
        <top/>
        <bottom/>
      </border>
    </dxf>
  </rfmt>
  <rfmt sheetId="5" sqref="O193" start="0" length="0">
    <dxf>
      <alignment vertical="bottom" wrapText="0"/>
      <border outline="0">
        <left/>
        <right/>
        <top/>
        <bottom/>
      </border>
    </dxf>
  </rfmt>
  <rfmt sheetId="5" sqref="P193" start="0" length="0">
    <dxf>
      <fill>
        <patternFill patternType="none"/>
      </fill>
      <alignment horizontal="general" vertical="bottom" wrapText="0"/>
      <border outline="0">
        <left/>
        <right/>
        <top/>
      </border>
    </dxf>
  </rfmt>
  <rcc rId="2134" sId="5" odxf="1" dxf="1">
    <nc r="Q19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135" sId="5" odxf="1" dxf="1">
    <oc r="B194">
      <f>IF(LEN(A194)=0,"",INDEX('Smelter Look-up'!$A:$A,MATCH($A194,'Smelter Look-up'!$E:$E,0)))</f>
    </oc>
    <nc r="B19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36" sId="5" odxf="1" dxf="1">
    <oc r="C194">
      <f>IF(LEN(A194)=0,"",INDEX('Smelter Look-up'!$C:$C,MATCH($A194,'Smelter Look-up'!$E:$E,0)))</f>
    </oc>
    <nc r="C194"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37" sId="5" odxf="1" dxf="1">
    <nc r="D194"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38" sId="5" odxf="1" dxf="1">
    <oc r="E194">
      <f>IF(ISERROR($V194),"",OFFSET('Smelter Look-up'!$D$4,$V194-4,0)&amp;"")</f>
    </oc>
    <nc r="E194" t="inlineStr">
      <is>
        <t>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39" sId="5" odxf="1" dxf="1">
    <oc r="F194">
      <f>IF(ISERROR($V194),"",OFFSET('Smelter Look-up'!$E$4,$V194-4,0))</f>
    </oc>
    <nc r="F194"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40" sId="5" odxf="1" dxf="1">
    <oc r="G194">
      <f>IF(C194=$X$4,"Enter smelter details", IF(ISERROR($V194),"",OFFSET('Smelter Look-up'!$F$4,$V194-4,0)))</f>
    </oc>
    <nc r="G19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41" sId="5" odxf="1" dxf="1">
    <oc r="H194">
      <f>IF(ISERROR($V194),"",OFFSET('Smelter Look-up'!$G$4,$V194-4,0))</f>
    </oc>
    <nc r="H19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142" sId="5" odxf="1" dxf="1">
    <oc r="I194">
      <f>IF(ISERROR($V194),"",OFFSET('Smelter Look-up'!$H$4,$V194-4,0))</f>
    </oc>
    <nc r="I19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43" sId="5" odxf="1" dxf="1">
    <oc r="J194">
      <f>IF(ISERROR($V194),"",OFFSET('Smelter Look-up'!$I$4,$V194-4,0))</f>
    </oc>
    <nc r="J19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94" start="0" length="0">
    <dxf>
      <alignment vertical="bottom" wrapText="0"/>
      <border outline="0">
        <left/>
        <right/>
        <top/>
        <bottom/>
      </border>
    </dxf>
  </rfmt>
  <rfmt sheetId="5" sqref="L194" start="0" length="0">
    <dxf>
      <alignment vertical="bottom" wrapText="0"/>
      <border outline="0">
        <left/>
        <right/>
        <top/>
        <bottom/>
      </border>
    </dxf>
  </rfmt>
  <rfmt sheetId="5" sqref="M194" start="0" length="0">
    <dxf>
      <alignment vertical="bottom" wrapText="0"/>
      <border outline="0">
        <left/>
        <right/>
        <top/>
        <bottom/>
      </border>
    </dxf>
  </rfmt>
  <rfmt sheetId="5" sqref="N194" start="0" length="0">
    <dxf>
      <alignment vertical="bottom" wrapText="0"/>
      <border outline="0">
        <left/>
        <right/>
        <top/>
        <bottom/>
      </border>
    </dxf>
  </rfmt>
  <rfmt sheetId="5" sqref="O194" start="0" length="0">
    <dxf>
      <alignment vertical="bottom" wrapText="0"/>
      <border outline="0">
        <left/>
        <right/>
        <top/>
        <bottom/>
      </border>
    </dxf>
  </rfmt>
  <rfmt sheetId="5" sqref="P194" start="0" length="0">
    <dxf>
      <fill>
        <patternFill patternType="none"/>
      </fill>
      <alignment horizontal="general" vertical="bottom" wrapText="0"/>
      <border outline="0">
        <left/>
        <right/>
        <top/>
      </border>
    </dxf>
  </rfmt>
  <rfmt sheetId="5" sqref="Q194" start="0" length="0">
    <dxf>
      <alignment vertical="bottom" wrapText="0"/>
      <border outline="0">
        <left/>
        <right/>
        <top/>
        <bottom/>
      </border>
    </dxf>
  </rfmt>
  <rcc rId="2144" sId="5" odxf="1" dxf="1">
    <oc r="B195">
      <f>IF(LEN(A195)=0,"",INDEX('Smelter Look-up'!$A:$A,MATCH($A195,'Smelter Look-up'!$E:$E,0)))</f>
    </oc>
    <nc r="B19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45" sId="5" odxf="1" dxf="1">
    <oc r="C195">
      <f>IF(LEN(A195)=0,"",INDEX('Smelter Look-up'!$C:$C,MATCH($A195,'Smelter Look-up'!$E:$E,0)))</f>
    </oc>
    <nc r="C195"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46" sId="5" odxf="1" dxf="1">
    <nc r="D195"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47" sId="5" odxf="1" dxf="1">
    <oc r="E195">
      <f>IF(ISERROR($V195),"",OFFSET('Smelter Look-up'!$D$4,$V195-4,0)&amp;"")</f>
    </oc>
    <nc r="E19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48" sId="5" odxf="1" dxf="1">
    <oc r="F195">
      <f>IF(ISERROR($V195),"",OFFSET('Smelter Look-up'!$E$4,$V195-4,0))</f>
    </oc>
    <nc r="F195"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49" sId="5" odxf="1" dxf="1">
    <oc r="G195">
      <f>IF(C195=$X$4,"Enter smelter details", IF(ISERROR($V195),"",OFFSET('Smelter Look-up'!$F$4,$V195-4,0)))</f>
    </oc>
    <nc r="G19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50" sId="5" odxf="1" dxf="1">
    <oc r="H195">
      <f>IF(ISERROR($V195),"",OFFSET('Smelter Look-up'!$G$4,$V195-4,0))</f>
    </oc>
    <nc r="H195" t="inlineStr">
      <is>
        <t>Heraeus Technology Centre, 31 On Chuen Street, On Lok Tsuen</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151" sId="5" odxf="1" dxf="1">
    <oc r="I195">
      <f>IF(ISERROR($V195),"",OFFSET('Smelter Look-up'!$H$4,$V195-4,0))</f>
    </oc>
    <nc r="I195" t="inlineStr">
      <is>
        <t>Fanling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52" sId="5" odxf="1" dxf="1">
    <oc r="J195">
      <f>IF(ISERROR($V195),"",OFFSET('Smelter Look-up'!$I$4,$V195-4,0))</f>
    </oc>
    <nc r="J195"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53" sId="5" odxf="1" dxf="1">
    <nc r="K195" t="inlineStr">
      <is>
        <t>Mr. Jochen Schlessmann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54" sId="5" odxf="1" dxf="1">
    <nc r="L195" t="inlineStr">
      <is>
        <t>jochen.schlessman@heraeus.com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55" sId="5" odxf="1" dxf="1">
    <nc r="M195" t="inlineStr">
      <is>
        <t>ompliance audit, cross recognition by EICC +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56" sId="5" odxf="1" dxf="1">
    <nc r="N195" t="inlineStr">
      <is>
        <t>Various mines + recycled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57" sId="5" odxf="1" dxf="1">
    <nc r="O195" t="inlineStr">
      <is>
        <t>Various mines from Philippines, Thailand, Laos + recycled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58" sId="5" odxf="1" dxf="1">
    <nc r="P19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95" start="0" length="0">
    <dxf>
      <alignment vertical="bottom" wrapText="0"/>
      <border outline="0">
        <left/>
        <right/>
        <top/>
        <bottom/>
      </border>
    </dxf>
  </rfmt>
  <rcc rId="2159" sId="5" odxf="1" dxf="1">
    <oc r="B196">
      <f>IF(LEN(A196)=0,"",INDEX('Smelter Look-up'!$A:$A,MATCH($A196,'Smelter Look-up'!$E:$E,0)))</f>
    </oc>
    <nc r="B19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60" sId="5" odxf="1" dxf="1">
    <oc r="C196">
      <f>IF(LEN(A196)=0,"",INDEX('Smelter Look-up'!$C:$C,MATCH($A196,'Smelter Look-up'!$E:$E,0)))</f>
    </oc>
    <nc r="C196"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61" sId="5" odxf="1" dxf="1">
    <nc r="D196"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62" sId="5" odxf="1" dxf="1">
    <oc r="E196">
      <f>IF(ISERROR($V196),"",OFFSET('Smelter Look-up'!$D$4,$V196-4,0)&amp;"")</f>
    </oc>
    <nc r="E19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63" sId="5" odxf="1" dxf="1">
    <oc r="F196">
      <f>IF(ISERROR($V196),"",OFFSET('Smelter Look-up'!$E$4,$V196-4,0))</f>
    </oc>
    <nc r="F196"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64" sId="5" odxf="1" dxf="1">
    <oc r="G196">
      <f>IF(C196=$X$4,"Enter smelter details", IF(ISERROR($V196),"",OFFSET('Smelter Look-up'!$F$4,$V196-4,0)))</f>
    </oc>
    <nc r="G19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65" sId="5" odxf="1" dxf="1">
    <oc r="H196">
      <f>IF(ISERROR($V196),"",OFFSET('Smelter Look-up'!$G$4,$V196-4,0))</f>
    </oc>
    <nc r="H19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166" sId="5" odxf="1" dxf="1">
    <oc r="I196">
      <f>IF(ISERROR($V196),"",OFFSET('Smelter Look-up'!$H$4,$V196-4,0))</f>
    </oc>
    <nc r="I196" t="inlineStr">
      <is>
        <t>Fanling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67" sId="5" odxf="1" dxf="1">
    <oc r="J196">
      <f>IF(ISERROR($V196),"",OFFSET('Smelter Look-up'!$I$4,$V196-4,0))</f>
    </oc>
    <nc r="J196"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96" start="0" length="0">
    <dxf>
      <alignment vertical="bottom" wrapText="0"/>
      <border outline="0">
        <left/>
        <right/>
        <top/>
        <bottom/>
      </border>
    </dxf>
  </rfmt>
  <rfmt sheetId="5" sqref="L196" start="0" length="0">
    <dxf>
      <alignment vertical="bottom" wrapText="0"/>
      <border outline="0">
        <left/>
        <right/>
        <top/>
        <bottom/>
      </border>
    </dxf>
  </rfmt>
  <rfmt sheetId="5" sqref="M196" start="0" length="0">
    <dxf>
      <alignment vertical="bottom" wrapText="0"/>
      <border outline="0">
        <left/>
        <right/>
        <top/>
        <bottom/>
      </border>
    </dxf>
  </rfmt>
  <rfmt sheetId="5" sqref="N196" start="0" length="0">
    <dxf>
      <alignment vertical="bottom" wrapText="0"/>
      <border outline="0">
        <left/>
        <right/>
        <top/>
        <bottom/>
      </border>
    </dxf>
  </rfmt>
  <rfmt sheetId="5" sqref="O196" start="0" length="0">
    <dxf>
      <alignment vertical="bottom" wrapText="0"/>
      <border outline="0">
        <left/>
        <right/>
        <top/>
        <bottom/>
      </border>
    </dxf>
  </rfmt>
  <rfmt sheetId="5" sqref="P196" start="0" length="0">
    <dxf>
      <fill>
        <patternFill patternType="none"/>
      </fill>
      <alignment horizontal="general" vertical="bottom" wrapText="0"/>
      <border outline="0">
        <left/>
        <right/>
        <top/>
      </border>
    </dxf>
  </rfmt>
  <rcc rId="2168" sId="5" odxf="1" dxf="1">
    <nc r="Q196" t="inlineStr">
      <is>
        <t>CONFLICT-FREE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169" sId="5" odxf="1" dxf="1">
    <oc r="B197">
      <f>IF(LEN(A197)=0,"",INDEX('Smelter Look-up'!$A:$A,MATCH($A197,'Smelter Look-up'!$E:$E,0)))</f>
    </oc>
    <nc r="B19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70" sId="5" odxf="1" dxf="1">
    <oc r="C197">
      <f>IF(LEN(A197)=0,"",INDEX('Smelter Look-up'!$C:$C,MATCH($A197,'Smelter Look-up'!$E:$E,0)))</f>
    </oc>
    <nc r="C197"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71" sId="5" odxf="1" dxf="1">
    <nc r="D197"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72" sId="5" odxf="1" dxf="1">
    <oc r="E197">
      <f>IF(ISERROR($V197),"",OFFSET('Smelter Look-up'!$D$4,$V197-4,0)&amp;"")</f>
    </oc>
    <nc r="E197" t="inlineStr">
      <is>
        <t>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73" sId="5" odxf="1" dxf="1">
    <oc r="F197">
      <f>IF(ISERROR($V197),"",OFFSET('Smelter Look-up'!$E$4,$V197-4,0))</f>
    </oc>
    <nc r="F197"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74" sId="5" odxf="1" dxf="1">
    <oc r="G197">
      <f>IF(C197=$X$4,"Enter smelter details", IF(ISERROR($V197),"",OFFSET('Smelter Look-up'!$F$4,$V197-4,0)))</f>
    </oc>
    <nc r="G19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75" sId="5" odxf="1" dxf="1">
    <oc r="H197">
      <f>IF(ISERROR($V197),"",OFFSET('Smelter Look-up'!$G$4,$V197-4,0))</f>
    </oc>
    <nc r="H197" t="inlineStr">
      <is>
        <t>30 On Chuen Street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176" sId="5" odxf="1" dxf="1">
    <oc r="I197">
      <f>IF(ISERROR($V197),"",OFFSET('Smelter Look-up'!$H$4,$V197-4,0))</f>
    </oc>
    <nc r="I197" t="inlineStr">
      <is>
        <t>On Lok Tsuen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77" sId="5" odxf="1" dxf="1">
    <oc r="J197">
      <f>IF(ISERROR($V197),"",OFFSET('Smelter Look-up'!$I$4,$V197-4,0))</f>
    </oc>
    <nc r="J197" t="inlineStr">
      <is>
        <t xml:space="preserve"> Fanling, N.T.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78" sId="5" odxf="1" dxf="1">
    <nc r="K197" t="inlineStr">
      <is>
        <t>Lung Chak Yeung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79" sId="5" odxf="1" dxf="1">
    <nc r="L197" t="inlineStr">
      <is>
        <t>chakyeung.lung@heraeus.com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80" sId="5" odxf="1" dxf="1">
    <nc r="M19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81" sId="5" odxf="1" dxf="1">
    <nc r="N19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82" sId="5" odxf="1" dxf="1">
    <nc r="O19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183" sId="5" odxf="1" dxf="1">
    <nc r="P19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197" start="0" length="0">
    <dxf>
      <alignment vertical="bottom" wrapText="0"/>
      <border outline="0">
        <left/>
        <right/>
        <top/>
        <bottom/>
      </border>
    </dxf>
  </rfmt>
  <rcc rId="2184" sId="5" odxf="1" dxf="1">
    <oc r="B198">
      <f>IF(LEN(A198)=0,"",INDEX('Smelter Look-up'!$A:$A,MATCH($A198,'Smelter Look-up'!$E:$E,0)))</f>
    </oc>
    <nc r="B19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85" sId="5" odxf="1" dxf="1">
    <oc r="C198">
      <f>IF(LEN(A198)=0,"",INDEX('Smelter Look-up'!$C:$C,MATCH($A198,'Smelter Look-up'!$E:$E,0)))</f>
    </oc>
    <nc r="C198"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86" sId="5" odxf="1" dxf="1">
    <nc r="D198"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87" sId="5" odxf="1" dxf="1">
    <oc r="E198">
      <f>IF(ISERROR($V198),"",OFFSET('Smelter Look-up'!$D$4,$V198-4,0)&amp;"")</f>
    </oc>
    <nc r="E198" t="inlineStr">
      <is>
        <t>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88" sId="5" odxf="1" dxf="1">
    <oc r="F198">
      <f>IF(ISERROR($V198),"",OFFSET('Smelter Look-up'!$E$4,$V198-4,0))</f>
    </oc>
    <nc r="F198"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89" sId="5" odxf="1" dxf="1">
    <oc r="G198">
      <f>IF(C198=$X$4,"Enter smelter details", IF(ISERROR($V198),"",OFFSET('Smelter Look-up'!$F$4,$V198-4,0)))</f>
    </oc>
    <nc r="G19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90" sId="5" odxf="1" dxf="1">
    <oc r="H198">
      <f>IF(ISERROR($V198),"",OFFSET('Smelter Look-up'!$G$4,$V198-4,0))</f>
    </oc>
    <nc r="H19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191" sId="5" odxf="1" dxf="1">
    <oc r="I198">
      <f>IF(ISERROR($V198),"",OFFSET('Smelter Look-up'!$H$4,$V198-4,0))</f>
    </oc>
    <nc r="I19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192" sId="5" odxf="1" dxf="1">
    <oc r="J198">
      <f>IF(ISERROR($V198),"",OFFSET('Smelter Look-up'!$I$4,$V198-4,0))</f>
    </oc>
    <nc r="J19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98" start="0" length="0">
    <dxf>
      <alignment vertical="bottom" wrapText="0"/>
      <border outline="0">
        <left/>
        <right/>
        <top/>
        <bottom/>
      </border>
    </dxf>
  </rfmt>
  <rfmt sheetId="5" sqref="L198" start="0" length="0">
    <dxf>
      <alignment vertical="bottom" wrapText="0"/>
      <border outline="0">
        <left/>
        <right/>
        <top/>
        <bottom/>
      </border>
    </dxf>
  </rfmt>
  <rfmt sheetId="5" sqref="M198" start="0" length="0">
    <dxf>
      <alignment vertical="bottom" wrapText="0"/>
      <border outline="0">
        <left/>
        <right/>
        <top/>
        <bottom/>
      </border>
    </dxf>
  </rfmt>
  <rfmt sheetId="5" sqref="N198" start="0" length="0">
    <dxf>
      <alignment vertical="bottom" wrapText="0"/>
      <border outline="0">
        <left/>
        <right/>
        <top/>
        <bottom/>
      </border>
    </dxf>
  </rfmt>
  <rfmt sheetId="5" sqref="O198" start="0" length="0">
    <dxf>
      <alignment vertical="bottom" wrapText="0"/>
      <border outline="0">
        <left/>
        <right/>
        <top/>
        <bottom/>
      </border>
    </dxf>
  </rfmt>
  <rfmt sheetId="5" sqref="P198" start="0" length="0">
    <dxf>
      <fill>
        <patternFill patternType="none"/>
      </fill>
      <alignment horizontal="general" vertical="bottom" wrapText="0"/>
      <border outline="0">
        <left/>
        <right/>
        <top/>
      </border>
    </dxf>
  </rfmt>
  <rcc rId="2193" sId="5" odxf="1" dxf="1">
    <nc r="Q198"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194" sId="5" odxf="1" dxf="1">
    <oc r="B199">
      <f>IF(LEN(A199)=0,"",INDEX('Smelter Look-up'!$A:$A,MATCH($A199,'Smelter Look-up'!$E:$E,0)))</f>
    </oc>
    <nc r="B19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95" sId="5" odxf="1" dxf="1">
    <oc r="C199">
      <f>IF(LEN(A199)=0,"",INDEX('Smelter Look-up'!$C:$C,MATCH($A199,'Smelter Look-up'!$E:$E,0)))</f>
    </oc>
    <nc r="C199" t="inlineStr">
      <is>
        <t>Heraeus Ltd. Hong Kong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196" sId="5" odxf="1" dxf="1">
    <nc r="D199" t="inlineStr">
      <is>
        <t>Heraeus Ltd. 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97" sId="5" odxf="1" dxf="1">
    <oc r="E199">
      <f>IF(ISERROR($V199),"",OFFSET('Smelter Look-up'!$D$4,$V199-4,0)&amp;"")</f>
    </oc>
    <nc r="E19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98" sId="5" odxf="1" dxf="1">
    <oc r="F199">
      <f>IF(ISERROR($V199),"",OFFSET('Smelter Look-up'!$E$4,$V199-4,0))</f>
    </oc>
    <nc r="F199" t="inlineStr">
      <is>
        <t>CID000707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199" sId="5" odxf="1" dxf="1">
    <oc r="G199">
      <f>IF(C199=$X$4,"Enter smelter details", IF(ISERROR($V199),"",OFFSET('Smelter Look-up'!$F$4,$V199-4,0)))</f>
    </oc>
    <nc r="G19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00" sId="5" odxf="1" dxf="1">
    <oc r="H199">
      <f>IF(ISERROR($V199),"",OFFSET('Smelter Look-up'!$G$4,$V199-4,0))</f>
    </oc>
    <nc r="H19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01" sId="5" odxf="1" dxf="1">
    <oc r="I199">
      <f>IF(ISERROR($V199),"",OFFSET('Smelter Look-up'!$H$4,$V199-4,0))</f>
    </oc>
    <nc r="I199" t="inlineStr">
      <is>
        <t>Fanling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02" sId="5" odxf="1" dxf="1">
    <oc r="J199">
      <f>IF(ISERROR($V199),"",OFFSET('Smelter Look-up'!$I$4,$V199-4,0))</f>
    </oc>
    <nc r="J199"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199" start="0" length="0">
    <dxf>
      <alignment vertical="bottom" wrapText="0"/>
      <border outline="0">
        <left/>
        <right/>
        <top/>
        <bottom/>
      </border>
    </dxf>
  </rfmt>
  <rfmt sheetId="5" sqref="L199" start="0" length="0">
    <dxf>
      <alignment vertical="bottom" wrapText="0"/>
      <border outline="0">
        <left/>
        <right/>
        <top/>
        <bottom/>
      </border>
    </dxf>
  </rfmt>
  <rfmt sheetId="5" sqref="M199" start="0" length="0">
    <dxf>
      <alignment vertical="bottom" wrapText="0"/>
      <border outline="0">
        <left/>
        <right/>
        <top/>
        <bottom/>
      </border>
    </dxf>
  </rfmt>
  <rfmt sheetId="5" sqref="N199" start="0" length="0">
    <dxf>
      <alignment vertical="bottom" wrapText="0"/>
      <border outline="0">
        <left/>
        <right/>
        <top/>
        <bottom/>
      </border>
    </dxf>
  </rfmt>
  <rfmt sheetId="5" sqref="O199" start="0" length="0">
    <dxf>
      <alignment vertical="bottom" wrapText="0"/>
      <border outline="0">
        <left/>
        <right/>
        <top/>
        <bottom/>
      </border>
    </dxf>
  </rfmt>
  <rfmt sheetId="5" sqref="P199" start="0" length="0">
    <dxf>
      <fill>
        <patternFill patternType="none"/>
      </fill>
      <alignment horizontal="general" vertical="bottom" wrapText="0"/>
      <border outline="0">
        <left/>
        <right/>
        <top/>
      </border>
    </dxf>
  </rfmt>
  <rfmt sheetId="5" sqref="Q199" start="0" length="0">
    <dxf>
      <alignment vertical="bottom" wrapText="0"/>
      <border outline="0">
        <left/>
        <right/>
        <top/>
        <bottom/>
      </border>
    </dxf>
  </rfmt>
  <rcc rId="2203" sId="5" odxf="1" dxf="1">
    <oc r="B200">
      <f>IF(LEN(A200)=0,"",INDEX('Smelter Look-up'!$A:$A,MATCH($A200,'Smelter Look-up'!$E:$E,0)))</f>
    </oc>
    <nc r="B20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04" sId="5" odxf="1" dxf="1">
    <oc r="C200">
      <f>IF(LEN(A200)=0,"",INDEX('Smelter Look-up'!$C:$C,MATCH($A200,'Smelter Look-up'!$E:$E,0)))</f>
    </oc>
    <nc r="C200"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05" sId="5" odxf="1" dxf="1">
    <nc r="D200"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06" sId="5" odxf="1" dxf="1">
    <oc r="E200">
      <f>IF(ISERROR($V200),"",OFFSET('Smelter Look-up'!$D$4,$V200-4,0)&amp;"")</f>
    </oc>
    <nc r="E200"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07" sId="5" odxf="1" dxf="1">
    <oc r="F200">
      <f>IF(ISERROR($V200),"",OFFSET('Smelter Look-up'!$E$4,$V200-4,0))</f>
    </oc>
    <nc r="F200"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08" sId="5" odxf="1" dxf="1">
    <oc r="G200">
      <f>IF(C200=$X$4,"Enter smelter details", IF(ISERROR($V200),"",OFFSET('Smelter Look-up'!$F$4,$V200-4,0)))</f>
    </oc>
    <nc r="G20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09" sId="5" odxf="1" dxf="1">
    <oc r="H200">
      <f>IF(ISERROR($V200),"",OFFSET('Smelter Look-up'!$G$4,$V200-4,0))</f>
    </oc>
    <nc r="H20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10" sId="5" odxf="1" dxf="1">
    <oc r="I200">
      <f>IF(ISERROR($V200),"",OFFSET('Smelter Look-up'!$H$4,$V200-4,0))</f>
    </oc>
    <nc r="I200" t="inlineStr">
      <is>
        <t>Hanau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11" sId="5" odxf="1" dxf="1">
    <oc r="J200">
      <f>IF(ISERROR($V200),"",OFFSET('Smelter Look-up'!$I$4,$V200-4,0))</f>
    </oc>
    <nc r="J200" t="inlineStr">
      <is>
        <t>Hesse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00" start="0" length="0">
    <dxf>
      <alignment vertical="bottom" wrapText="0"/>
      <border outline="0">
        <left/>
        <right/>
        <top/>
        <bottom/>
      </border>
    </dxf>
  </rfmt>
  <rfmt sheetId="5" sqref="L200" start="0" length="0">
    <dxf>
      <alignment vertical="bottom" wrapText="0"/>
      <border outline="0">
        <left/>
        <right/>
        <top/>
        <bottom/>
      </border>
    </dxf>
  </rfmt>
  <rfmt sheetId="5" sqref="M200" start="0" length="0">
    <dxf>
      <alignment vertical="bottom" wrapText="0"/>
      <border outline="0">
        <left/>
        <right/>
        <top/>
        <bottom/>
      </border>
    </dxf>
  </rfmt>
  <rfmt sheetId="5" sqref="N200" start="0" length="0">
    <dxf>
      <alignment vertical="bottom" wrapText="0"/>
      <border outline="0">
        <left/>
        <right/>
        <top/>
        <bottom/>
      </border>
    </dxf>
  </rfmt>
  <rfmt sheetId="5" sqref="O200" start="0" length="0">
    <dxf>
      <alignment vertical="bottom" wrapText="0"/>
      <border outline="0">
        <left/>
        <right/>
        <top/>
        <bottom/>
      </border>
    </dxf>
  </rfmt>
  <rfmt sheetId="5" sqref="P200" start="0" length="0">
    <dxf>
      <fill>
        <patternFill patternType="none"/>
      </fill>
      <alignment horizontal="general" vertical="bottom" wrapText="0"/>
      <border outline="0">
        <left/>
        <right/>
        <top/>
      </border>
    </dxf>
  </rfmt>
  <rfmt sheetId="5" sqref="Q200" start="0" length="0">
    <dxf>
      <alignment vertical="bottom" wrapText="0"/>
      <border outline="0">
        <left/>
        <right/>
        <top/>
        <bottom/>
      </border>
    </dxf>
  </rfmt>
  <rcc rId="2212" sId="5" odxf="1" dxf="1">
    <oc r="B201">
      <f>IF(LEN(A201)=0,"",INDEX('Smelter Look-up'!$A:$A,MATCH($A201,'Smelter Look-up'!$E:$E,0)))</f>
    </oc>
    <nc r="B20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13" sId="5" odxf="1" dxf="1">
    <oc r="C201">
      <f>IF(LEN(A201)=0,"",INDEX('Smelter Look-up'!$C:$C,MATCH($A201,'Smelter Look-up'!$E:$E,0)))</f>
    </oc>
    <nc r="C201"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14" sId="5" odxf="1" dxf="1">
    <nc r="D201"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15" sId="5" odxf="1" dxf="1">
    <oc r="E201">
      <f>IF(ISERROR($V201),"",OFFSET('Smelter Look-up'!$D$4,$V201-4,0)&amp;"")</f>
    </oc>
    <nc r="E201"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16" sId="5" odxf="1" dxf="1">
    <oc r="F201">
      <f>IF(ISERROR($V201),"",OFFSET('Smelter Look-up'!$E$4,$V201-4,0))</f>
    </oc>
    <nc r="F201"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17" sId="5" odxf="1" dxf="1">
    <oc r="G201">
      <f>IF(C201=$X$4,"Enter smelter details", IF(ISERROR($V201),"",OFFSET('Smelter Look-up'!$F$4,$V201-4,0)))</f>
    </oc>
    <nc r="G20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18" sId="5" odxf="1" dxf="1">
    <oc r="H201">
      <f>IF(ISERROR($V201),"",OFFSET('Smelter Look-up'!$G$4,$V201-4,0))</f>
    </oc>
    <nc r="H20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19" sId="5" odxf="1" dxf="1">
    <oc r="I201">
      <f>IF(ISERROR($V201),"",OFFSET('Smelter Look-up'!$H$4,$V201-4,0))</f>
    </oc>
    <nc r="I201" t="inlineStr">
      <is>
        <t>Hanau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20" sId="5" odxf="1" dxf="1">
    <oc r="J201">
      <f>IF(ISERROR($V201),"",OFFSET('Smelter Look-up'!$I$4,$V201-4,0))</f>
    </oc>
    <nc r="J201" t="inlineStr">
      <is>
        <t>Hesse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01" start="0" length="0">
    <dxf>
      <alignment vertical="bottom" wrapText="0"/>
      <border outline="0">
        <left/>
        <right/>
        <top/>
        <bottom/>
      </border>
    </dxf>
  </rfmt>
  <rfmt sheetId="5" sqref="L201" start="0" length="0">
    <dxf>
      <alignment vertical="bottom" wrapText="0"/>
      <border outline="0">
        <left/>
        <right/>
        <top/>
        <bottom/>
      </border>
    </dxf>
  </rfmt>
  <rfmt sheetId="5" sqref="M201" start="0" length="0">
    <dxf>
      <alignment vertical="bottom" wrapText="0"/>
      <border outline="0">
        <left/>
        <right/>
        <top/>
        <bottom/>
      </border>
    </dxf>
  </rfmt>
  <rfmt sheetId="5" sqref="N201" start="0" length="0">
    <dxf>
      <alignment vertical="bottom" wrapText="0"/>
      <border outline="0">
        <left/>
        <right/>
        <top/>
        <bottom/>
      </border>
    </dxf>
  </rfmt>
  <rfmt sheetId="5" sqref="O201" start="0" length="0">
    <dxf>
      <alignment vertical="bottom" wrapText="0"/>
      <border outline="0">
        <left/>
        <right/>
        <top/>
        <bottom/>
      </border>
    </dxf>
  </rfmt>
  <rfmt sheetId="5" sqref="P201" start="0" length="0">
    <dxf>
      <fill>
        <patternFill patternType="none"/>
      </fill>
      <alignment horizontal="general" vertical="bottom" wrapText="0"/>
      <border outline="0">
        <left/>
        <right/>
        <top/>
      </border>
    </dxf>
  </rfmt>
  <rcc rId="2221" sId="5" odxf="1" dxf="1">
    <nc r="Q201"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222" sId="5" odxf="1" dxf="1">
    <oc r="B202">
      <f>IF(LEN(A202)=0,"",INDEX('Smelter Look-up'!$A:$A,MATCH($A202,'Smelter Look-up'!$E:$E,0)))</f>
    </oc>
    <nc r="B20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23" sId="5" odxf="1" dxf="1">
    <oc r="C202">
      <f>IF(LEN(A202)=0,"",INDEX('Smelter Look-up'!$C:$C,MATCH($A202,'Smelter Look-up'!$E:$E,0)))</f>
    </oc>
    <nc r="C202"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24" sId="5" odxf="1" dxf="1">
    <nc r="D202"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25" sId="5" odxf="1" dxf="1">
    <oc r="E202">
      <f>IF(ISERROR($V202),"",OFFSET('Smelter Look-up'!$D$4,$V202-4,0)&amp;"")</f>
    </oc>
    <nc r="E202"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26" sId="5" odxf="1" dxf="1">
    <oc r="F202">
      <f>IF(ISERROR($V202),"",OFFSET('Smelter Look-up'!$E$4,$V202-4,0))</f>
    </oc>
    <nc r="F202"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27" sId="5" odxf="1" dxf="1">
    <oc r="G202">
      <f>IF(C202=$X$4,"Enter smelter details", IF(ISERROR($V202),"",OFFSET('Smelter Look-up'!$F$4,$V202-4,0)))</f>
    </oc>
    <nc r="G20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28" sId="5" odxf="1" dxf="1">
    <oc r="H202">
      <f>IF(ISERROR($V202),"",OFFSET('Smelter Look-up'!$G$4,$V202-4,0))</f>
    </oc>
    <nc r="H20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29" sId="5" odxf="1" dxf="1">
    <oc r="I202">
      <f>IF(ISERROR($V202),"",OFFSET('Smelter Look-up'!$H$4,$V202-4,0))</f>
    </oc>
    <nc r="I202" t="inlineStr">
      <is>
        <t>Hanau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30" sId="5" odxf="1" dxf="1">
    <oc r="J202">
      <f>IF(ISERROR($V202),"",OFFSET('Smelter Look-up'!$I$4,$V202-4,0))</f>
    </oc>
    <nc r="J202" t="inlineStr">
      <is>
        <t>Hesse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02" start="0" length="0">
    <dxf>
      <alignment vertical="bottom" wrapText="0"/>
      <border outline="0">
        <left/>
        <right/>
        <top/>
        <bottom/>
      </border>
    </dxf>
  </rfmt>
  <rfmt sheetId="5" sqref="L202" start="0" length="0">
    <dxf>
      <alignment vertical="bottom" wrapText="0"/>
      <border outline="0">
        <left/>
        <right/>
        <top/>
        <bottom/>
      </border>
    </dxf>
  </rfmt>
  <rcc rId="2231" sId="5" odxf="1" dxf="1">
    <nc r="M202"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02" start="0" length="0">
    <dxf>
      <alignment vertical="bottom" wrapText="0"/>
      <border outline="0">
        <left/>
        <right/>
        <top/>
        <bottom/>
      </border>
    </dxf>
  </rfmt>
  <rfmt sheetId="5" sqref="O202" start="0" length="0">
    <dxf>
      <alignment vertical="bottom" wrapText="0"/>
      <border outline="0">
        <left/>
        <right/>
        <top/>
        <bottom/>
      </border>
    </dxf>
  </rfmt>
  <rfmt sheetId="5" sqref="P202" start="0" length="0">
    <dxf>
      <fill>
        <patternFill patternType="none"/>
      </fill>
      <alignment horizontal="general" vertical="bottom" wrapText="0"/>
      <border outline="0">
        <left/>
        <right/>
        <top/>
      </border>
    </dxf>
  </rfmt>
  <rcc rId="2232" sId="5" odxf="1" dxf="1">
    <nc r="Q202"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233" sId="5" odxf="1" dxf="1">
    <oc r="B203">
      <f>IF(LEN(A203)=0,"",INDEX('Smelter Look-up'!$A:$A,MATCH($A203,'Smelter Look-up'!$E:$E,0)))</f>
    </oc>
    <nc r="B20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34" sId="5" odxf="1" dxf="1">
    <oc r="C203">
      <f>IF(LEN(A203)=0,"",INDEX('Smelter Look-up'!$C:$C,MATCH($A203,'Smelter Look-up'!$E:$E,0)))</f>
    </oc>
    <nc r="C203"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35" sId="5" odxf="1" dxf="1">
    <nc r="D203"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36" sId="5" odxf="1" dxf="1">
    <oc r="E203">
      <f>IF(ISERROR($V203),"",OFFSET('Smelter Look-up'!$D$4,$V203-4,0)&amp;"")</f>
    </oc>
    <nc r="E203"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37" sId="5" odxf="1" dxf="1">
    <oc r="F203">
      <f>IF(ISERROR($V203),"",OFFSET('Smelter Look-up'!$E$4,$V203-4,0))</f>
    </oc>
    <nc r="F203"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38" sId="5" odxf="1" dxf="1">
    <oc r="G203">
      <f>IF(C203=$X$4,"Enter smelter details", IF(ISERROR($V203),"",OFFSET('Smelter Look-up'!$F$4,$V203-4,0)))</f>
    </oc>
    <nc r="G20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39" sId="5" odxf="1" dxf="1">
    <oc r="H203">
      <f>IF(ISERROR($V203),"",OFFSET('Smelter Look-up'!$G$4,$V203-4,0))</f>
    </oc>
    <nc r="H20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40" sId="5" odxf="1" dxf="1">
    <oc r="I203">
      <f>IF(ISERROR($V203),"",OFFSET('Smelter Look-up'!$H$4,$V203-4,0))</f>
    </oc>
    <nc r="I203" t="inlineStr">
      <is>
        <t>Hanau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41" sId="5" odxf="1" dxf="1">
    <oc r="J203">
      <f>IF(ISERROR($V203),"",OFFSET('Smelter Look-up'!$I$4,$V203-4,0))</f>
    </oc>
    <nc r="J203" t="inlineStr">
      <is>
        <t>Hesse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03" start="0" length="0">
    <dxf>
      <alignment vertical="bottom" wrapText="0"/>
      <border outline="0">
        <left/>
        <right/>
        <top/>
        <bottom/>
      </border>
    </dxf>
  </rfmt>
  <rfmt sheetId="5" sqref="L203" start="0" length="0">
    <dxf>
      <alignment vertical="bottom" wrapText="0"/>
      <border outline="0">
        <left/>
        <right/>
        <top/>
        <bottom/>
      </border>
    </dxf>
  </rfmt>
  <rfmt sheetId="5" sqref="M203" start="0" length="0">
    <dxf>
      <alignment vertical="bottom" wrapText="0"/>
      <border outline="0">
        <left/>
        <right/>
        <top/>
        <bottom/>
      </border>
    </dxf>
  </rfmt>
  <rfmt sheetId="5" sqref="N203" start="0" length="0">
    <dxf>
      <alignment vertical="bottom" wrapText="0"/>
      <border outline="0">
        <left/>
        <right/>
        <top/>
        <bottom/>
      </border>
    </dxf>
  </rfmt>
  <rfmt sheetId="5" sqref="O203" start="0" length="0">
    <dxf>
      <alignment vertical="bottom" wrapText="0"/>
      <border outline="0">
        <left/>
        <right/>
        <top/>
        <bottom/>
      </border>
    </dxf>
  </rfmt>
  <rcc rId="2242" sId="5" odxf="1" dxf="1">
    <nc r="P203"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03" start="0" length="0">
    <dxf>
      <alignment vertical="bottom" wrapText="0"/>
      <border outline="0">
        <left/>
        <right/>
        <top/>
        <bottom/>
      </border>
    </dxf>
  </rfmt>
  <rcc rId="2243" sId="5" odxf="1" dxf="1">
    <oc r="B204">
      <f>IF(LEN(A204)=0,"",INDEX('Smelter Look-up'!$A:$A,MATCH($A204,'Smelter Look-up'!$E:$E,0)))</f>
    </oc>
    <nc r="B20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44" sId="5" odxf="1" dxf="1">
    <oc r="C204">
      <f>IF(LEN(A204)=0,"",INDEX('Smelter Look-up'!$C:$C,MATCH($A204,'Smelter Look-up'!$E:$E,0)))</f>
    </oc>
    <nc r="C204"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45" sId="5" odxf="1" dxf="1">
    <nc r="D204"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46" sId="5" odxf="1" dxf="1">
    <oc r="E204">
      <f>IF(ISERROR($V204),"",OFFSET('Smelter Look-up'!$D$4,$V204-4,0)&amp;"")</f>
    </oc>
    <nc r="E204"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47" sId="5" odxf="1" dxf="1">
    <oc r="F204">
      <f>IF(ISERROR($V204),"",OFFSET('Smelter Look-up'!$E$4,$V204-4,0))</f>
    </oc>
    <nc r="F204"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48" sId="5" odxf="1" dxf="1">
    <oc r="G204">
      <f>IF(C204=$X$4,"Enter smelter details", IF(ISERROR($V204),"",OFFSET('Smelter Look-up'!$F$4,$V204-4,0)))</f>
    </oc>
    <nc r="G20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49" sId="5" odxf="1" dxf="1">
    <oc r="H204">
      <f>IF(ISERROR($V204),"",OFFSET('Smelter Look-up'!$G$4,$V204-4,0))</f>
    </oc>
    <nc r="H20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50" sId="5" odxf="1" dxf="1">
    <oc r="I204">
      <f>IF(ISERROR($V204),"",OFFSET('Smelter Look-up'!$H$4,$V204-4,0))</f>
    </oc>
    <nc r="I204" t="inlineStr">
      <is>
        <t>Hanau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51" sId="5" odxf="1" dxf="1">
    <oc r="J204">
      <f>IF(ISERROR($V204),"",OFFSET('Smelter Look-up'!$I$4,$V204-4,0))</f>
    </oc>
    <nc r="J204" t="inlineStr">
      <is>
        <t>Hesse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04" start="0" length="0">
    <dxf>
      <alignment vertical="bottom" wrapText="0"/>
      <border outline="0">
        <left/>
        <right/>
        <top/>
        <bottom/>
      </border>
    </dxf>
  </rfmt>
  <rfmt sheetId="5" sqref="L204" start="0" length="0">
    <dxf>
      <alignment vertical="bottom" wrapText="0"/>
      <border outline="0">
        <left/>
        <right/>
        <top/>
        <bottom/>
      </border>
    </dxf>
  </rfmt>
  <rcc rId="2252" sId="5" odxf="1" dxf="1">
    <nc r="M20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04" start="0" length="0">
    <dxf>
      <alignment vertical="bottom" wrapText="0"/>
      <border outline="0">
        <left/>
        <right/>
        <top/>
        <bottom/>
      </border>
    </dxf>
  </rfmt>
  <rcc rId="2253" sId="5" odxf="1" dxf="1">
    <nc r="O20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04" start="0" length="0">
    <dxf>
      <fill>
        <patternFill patternType="none"/>
      </fill>
      <alignment horizontal="general" vertical="bottom" wrapText="0"/>
      <border outline="0">
        <left/>
        <right/>
        <top/>
      </border>
    </dxf>
  </rfmt>
  <rfmt sheetId="5" sqref="Q204" start="0" length="0">
    <dxf>
      <alignment vertical="bottom" wrapText="0"/>
      <border outline="0">
        <left/>
        <right/>
        <top/>
        <bottom/>
      </border>
    </dxf>
  </rfmt>
  <rcc rId="2254" sId="5" odxf="1" dxf="1">
    <oc r="B205">
      <f>IF(LEN(A205)=0,"",INDEX('Smelter Look-up'!$A:$A,MATCH($A205,'Smelter Look-up'!$E:$E,0)))</f>
    </oc>
    <nc r="B20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55" sId="5" odxf="1" dxf="1">
    <oc r="C205">
      <f>IF(LEN(A205)=0,"",INDEX('Smelter Look-up'!$C:$C,MATCH($A205,'Smelter Look-up'!$E:$E,0)))</f>
    </oc>
    <nc r="C205"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56" sId="5" odxf="1" dxf="1">
    <nc r="D205"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57" sId="5" odxf="1" dxf="1">
    <oc r="E205">
      <f>IF(ISERROR($V205),"",OFFSET('Smelter Look-up'!$D$4,$V205-4,0)&amp;"")</f>
    </oc>
    <nc r="E205"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58" sId="5" odxf="1" dxf="1">
    <oc r="F205">
      <f>IF(ISERROR($V205),"",OFFSET('Smelter Look-up'!$E$4,$V205-4,0))</f>
    </oc>
    <nc r="F205"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59" sId="5" odxf="1" dxf="1">
    <oc r="G205">
      <f>IF(C205=$X$4,"Enter smelter details", IF(ISERROR($V205),"",OFFSET('Smelter Look-up'!$F$4,$V205-4,0)))</f>
    </oc>
    <nc r="G20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60" sId="5" odxf="1" dxf="1">
    <oc r="H205">
      <f>IF(ISERROR($V205),"",OFFSET('Smelter Look-up'!$G$4,$V205-4,0))</f>
    </oc>
    <nc r="H20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61" sId="5" odxf="1" dxf="1">
    <oc r="I205">
      <f>IF(ISERROR($V205),"",OFFSET('Smelter Look-up'!$H$4,$V205-4,0))</f>
    </oc>
    <nc r="I205" t="inlineStr">
      <is>
        <t>Hanau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62" sId="5" odxf="1" dxf="1">
    <oc r="J205">
      <f>IF(ISERROR($V205),"",OFFSET('Smelter Look-up'!$I$4,$V205-4,0))</f>
    </oc>
    <nc r="J205" t="inlineStr">
      <is>
        <t>Hesse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05" start="0" length="0">
    <dxf>
      <alignment vertical="bottom" wrapText="0"/>
      <border outline="0">
        <left/>
        <right/>
        <top/>
        <bottom/>
      </border>
    </dxf>
  </rfmt>
  <rfmt sheetId="5" sqref="L205" start="0" length="0">
    <dxf>
      <alignment vertical="bottom" wrapText="0"/>
      <border outline="0">
        <left/>
        <right/>
        <top/>
        <bottom/>
      </border>
    </dxf>
  </rfmt>
  <rfmt sheetId="5" sqref="M205" start="0" length="0">
    <dxf>
      <alignment vertical="bottom" wrapText="0"/>
      <border outline="0">
        <left/>
        <right/>
        <top/>
        <bottom/>
      </border>
    </dxf>
  </rfmt>
  <rfmt sheetId="5" sqref="N205" start="0" length="0">
    <dxf>
      <alignment vertical="bottom" wrapText="0"/>
      <border outline="0">
        <left/>
        <right/>
        <top/>
        <bottom/>
      </border>
    </dxf>
  </rfmt>
  <rfmt sheetId="5" sqref="O205" start="0" length="0">
    <dxf>
      <alignment vertical="bottom" wrapText="0"/>
      <border outline="0">
        <left/>
        <right/>
        <top/>
        <bottom/>
      </border>
    </dxf>
  </rfmt>
  <rfmt sheetId="5" sqref="P205" start="0" length="0">
    <dxf>
      <fill>
        <patternFill patternType="none"/>
      </fill>
      <alignment horizontal="general" vertical="bottom" wrapText="0"/>
      <border outline="0">
        <left/>
        <right/>
        <top/>
      </border>
    </dxf>
  </rfmt>
  <rcc rId="2263" sId="5" odxf="1" dxf="1">
    <nc r="Q205"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264" sId="5" odxf="1" dxf="1">
    <oc r="B206">
      <f>IF(LEN(A206)=0,"",INDEX('Smelter Look-up'!$A:$A,MATCH($A206,'Smelter Look-up'!$E:$E,0)))</f>
    </oc>
    <nc r="B20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65" sId="5" odxf="1" dxf="1">
    <oc r="C206">
      <f>IF(LEN(A206)=0,"",INDEX('Smelter Look-up'!$C:$C,MATCH($A206,'Smelter Look-up'!$E:$E,0)))</f>
    </oc>
    <nc r="C206"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66" sId="5" odxf="1" dxf="1">
    <nc r="D206" t="inlineStr">
      <is>
        <t xml:space="preserve">Heraeus Hanau,Heraeus Materials Technology GMBH&amp;CO.KG,W.C. </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67" sId="5" odxf="1" dxf="1">
    <oc r="E206">
      <f>IF(ISERROR($V206),"",OFFSET('Smelter Look-up'!$D$4,$V206-4,0)&amp;"")</f>
    </oc>
    <nc r="E206" t="inlineStr">
      <is>
        <t>Heraeus GmbH, 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68" sId="5" odxf="1" dxf="1">
    <oc r="F206">
      <f>IF(ISERROR($V206),"",OFFSET('Smelter Look-up'!$E$4,$V206-4,0))</f>
    </oc>
    <nc r="F206"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69" sId="5" odxf="1" dxf="1">
    <oc r="G206">
      <f>IF(C206=$X$4,"Enter smelter details", IF(ISERROR($V206),"",OFFSET('Smelter Look-up'!$F$4,$V206-4,0)))</f>
    </oc>
    <nc r="G20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70" sId="5" odxf="1" dxf="1">
    <oc r="H206">
      <f>IF(ISERROR($V206),"",OFFSET('Smelter Look-up'!$G$4,$V206-4,0))</f>
    </oc>
    <nc r="H20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71" sId="5" odxf="1" dxf="1">
    <oc r="I206">
      <f>IF(ISERROR($V206),"",OFFSET('Smelter Look-up'!$H$4,$V206-4,0))</f>
    </oc>
    <nc r="I20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72" sId="5" odxf="1" dxf="1">
    <oc r="J206">
      <f>IF(ISERROR($V206),"",OFFSET('Smelter Look-up'!$I$4,$V206-4,0))</f>
    </oc>
    <nc r="J20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06" start="0" length="0">
    <dxf>
      <alignment vertical="bottom" wrapText="0"/>
      <border outline="0">
        <left/>
        <right/>
        <top/>
        <bottom/>
      </border>
    </dxf>
  </rfmt>
  <rfmt sheetId="5" sqref="L206" start="0" length="0">
    <dxf>
      <alignment vertical="bottom" wrapText="0"/>
      <border outline="0">
        <left/>
        <right/>
        <top/>
        <bottom/>
      </border>
    </dxf>
  </rfmt>
  <rfmt sheetId="5" sqref="M206" start="0" length="0">
    <dxf>
      <alignment vertical="bottom" wrapText="0"/>
      <border outline="0">
        <left/>
        <right/>
        <top/>
        <bottom/>
      </border>
    </dxf>
  </rfmt>
  <rfmt sheetId="5" sqref="N206" start="0" length="0">
    <dxf>
      <alignment vertical="bottom" wrapText="0"/>
      <border outline="0">
        <left/>
        <right/>
        <top/>
        <bottom/>
      </border>
    </dxf>
  </rfmt>
  <rfmt sheetId="5" sqref="O206" start="0" length="0">
    <dxf>
      <alignment vertical="bottom" wrapText="0"/>
      <border outline="0">
        <left/>
        <right/>
        <top/>
        <bottom/>
      </border>
    </dxf>
  </rfmt>
  <rfmt sheetId="5" sqref="P206" start="0" length="0">
    <dxf>
      <fill>
        <patternFill patternType="none"/>
      </fill>
      <alignment horizontal="general" vertical="bottom" wrapText="0"/>
      <border outline="0">
        <left/>
        <right/>
        <top/>
      </border>
    </dxf>
  </rfmt>
  <rfmt sheetId="5" sqref="Q206" start="0" length="0">
    <dxf>
      <alignment vertical="bottom" wrapText="0"/>
      <border outline="0">
        <left/>
        <right/>
        <top/>
        <bottom/>
      </border>
    </dxf>
  </rfmt>
  <rcc rId="2273" sId="5" odxf="1" dxf="1">
    <oc r="B207">
      <f>IF(LEN(A207)=0,"",INDEX('Smelter Look-up'!$A:$A,MATCH($A207,'Smelter Look-up'!$E:$E,0)))</f>
    </oc>
    <nc r="B20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74" sId="5" odxf="1" dxf="1">
    <oc r="C207">
      <f>IF(LEN(A207)=0,"",INDEX('Smelter Look-up'!$C:$C,MATCH($A207,'Smelter Look-up'!$E:$E,0)))</f>
    </oc>
    <nc r="C207"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75" sId="5" odxf="1" dxf="1">
    <nc r="D207"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76" sId="5" odxf="1" dxf="1">
    <oc r="E207">
      <f>IF(ISERROR($V207),"",OFFSET('Smelter Look-up'!$D$4,$V207-4,0)&amp;"")</f>
    </oc>
    <nc r="E207"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77" sId="5" odxf="1" dxf="1">
    <oc r="F207">
      <f>IF(ISERROR($V207),"",OFFSET('Smelter Look-up'!$E$4,$V207-4,0))</f>
    </oc>
    <nc r="F207"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78" sId="5" odxf="1" dxf="1">
    <oc r="G207">
      <f>IF(C207=$X$4,"Enter smelter details", IF(ISERROR($V207),"",OFFSET('Smelter Look-up'!$F$4,$V207-4,0)))</f>
    </oc>
    <nc r="G20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79" sId="5" odxf="1" dxf="1">
    <oc r="H207">
      <f>IF(ISERROR($V207),"",OFFSET('Smelter Look-up'!$G$4,$V207-4,0))</f>
    </oc>
    <nc r="H207" t="inlineStr">
      <is>
        <t xml:space="preserve">Heareusstrasse, 12-14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80" sId="5" odxf="1" dxf="1">
    <oc r="I207">
      <f>IF(ISERROR($V207),"",OFFSET('Smelter Look-up'!$H$4,$V207-4,0))</f>
    </oc>
    <nc r="I207" t="inlineStr">
      <is>
        <t xml:space="preserve">Hanau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81" sId="5" odxf="1" dxf="1">
    <oc r="J207">
      <f>IF(ISERROR($V207),"",OFFSET('Smelter Look-up'!$I$4,$V207-4,0))</f>
    </oc>
    <nc r="J207" t="inlineStr">
      <is>
        <t>Hesse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82" sId="5" odxf="1" dxf="1">
    <nc r="K207" t="inlineStr">
      <is>
        <t>Mr. Zumpfe Alexander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283" sId="5" odxf="1" dxf="1">
    <nc r="L207" t="inlineStr">
      <is>
        <t>alexander.zumpfe@heraeus.com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284" sId="5" odxf="1" dxf="1">
    <nc r="M20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285" sId="5" odxf="1" dxf="1">
    <nc r="N20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286" sId="5" odxf="1" dxf="1">
    <nc r="O20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287" sId="5" odxf="1" dxf="1">
    <nc r="P20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07" start="0" length="0">
    <dxf>
      <alignment vertical="bottom" wrapText="0"/>
      <border outline="0">
        <left/>
        <right/>
        <top/>
        <bottom/>
      </border>
    </dxf>
  </rfmt>
  <rcc rId="2288" sId="5" odxf="1" dxf="1">
    <oc r="B208">
      <f>IF(LEN(A208)=0,"",INDEX('Smelter Look-up'!$A:$A,MATCH($A208,'Smelter Look-up'!$E:$E,0)))</f>
    </oc>
    <nc r="B20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89" sId="5" odxf="1" dxf="1">
    <oc r="C208">
      <f>IF(LEN(A208)=0,"",INDEX('Smelter Look-up'!$C:$C,MATCH($A208,'Smelter Look-up'!$E:$E,0)))</f>
    </oc>
    <nc r="C208"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290" sId="5" odxf="1" dxf="1">
    <nc r="D208"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91" sId="5" odxf="1" dxf="1">
    <oc r="E208">
      <f>IF(ISERROR($V208),"",OFFSET('Smelter Look-up'!$D$4,$V208-4,0)&amp;"")</f>
    </oc>
    <nc r="E208"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92" sId="5" odxf="1" dxf="1">
    <oc r="F208">
      <f>IF(ISERROR($V208),"",OFFSET('Smelter Look-up'!$E$4,$V208-4,0))</f>
    </oc>
    <nc r="F208"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93" sId="5" odxf="1" dxf="1">
    <oc r="G208">
      <f>IF(C208=$X$4,"Enter smelter details", IF(ISERROR($V208),"",OFFSET('Smelter Look-up'!$F$4,$V208-4,0)))</f>
    </oc>
    <nc r="G20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94" sId="5" odxf="1" dxf="1">
    <oc r="H208">
      <f>IF(ISERROR($V208),"",OFFSET('Smelter Look-up'!$G$4,$V208-4,0))</f>
    </oc>
    <nc r="H20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295" sId="5" odxf="1" dxf="1">
    <oc r="I208">
      <f>IF(ISERROR($V208),"",OFFSET('Smelter Look-up'!$H$4,$V208-4,0))</f>
    </oc>
    <nc r="I20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296" sId="5" odxf="1" dxf="1">
    <oc r="J208">
      <f>IF(ISERROR($V208),"",OFFSET('Smelter Look-up'!$I$4,$V208-4,0))</f>
    </oc>
    <nc r="J20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08" start="0" length="0">
    <dxf>
      <alignment vertical="bottom" wrapText="0"/>
      <border outline="0">
        <left/>
        <right/>
        <top/>
        <bottom/>
      </border>
    </dxf>
  </rfmt>
  <rfmt sheetId="5" sqref="L208" start="0" length="0">
    <dxf>
      <alignment vertical="bottom" wrapText="0"/>
      <border outline="0">
        <left/>
        <right/>
        <top/>
        <bottom/>
      </border>
    </dxf>
  </rfmt>
  <rfmt sheetId="5" sqref="M208" start="0" length="0">
    <dxf>
      <alignment vertical="bottom" wrapText="0"/>
      <border outline="0">
        <left/>
        <right/>
        <top/>
        <bottom/>
      </border>
    </dxf>
  </rfmt>
  <rfmt sheetId="5" sqref="N208" start="0" length="0">
    <dxf>
      <alignment vertical="bottom" wrapText="0"/>
      <border outline="0">
        <left/>
        <right/>
        <top/>
        <bottom/>
      </border>
    </dxf>
  </rfmt>
  <rfmt sheetId="5" sqref="O208" start="0" length="0">
    <dxf>
      <alignment vertical="bottom" wrapText="0"/>
      <border outline="0">
        <left/>
        <right/>
        <top/>
        <bottom/>
      </border>
    </dxf>
  </rfmt>
  <rfmt sheetId="5" sqref="P208" start="0" length="0">
    <dxf>
      <fill>
        <patternFill patternType="none"/>
      </fill>
      <alignment horizontal="general" vertical="bottom" wrapText="0"/>
      <border outline="0">
        <left/>
        <right/>
        <top/>
      </border>
    </dxf>
  </rfmt>
  <rcc rId="2297" sId="5" odxf="1" dxf="1">
    <nc r="Q208"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298" sId="5" odxf="1" dxf="1">
    <oc r="B209">
      <f>IF(LEN(A209)=0,"",INDEX('Smelter Look-up'!$A:$A,MATCH($A209,'Smelter Look-up'!$E:$E,0)))</f>
    </oc>
    <nc r="B20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299" sId="5" odxf="1" dxf="1">
    <oc r="C209">
      <f>IF(LEN(A209)=0,"",INDEX('Smelter Look-up'!$C:$C,MATCH($A209,'Smelter Look-up'!$E:$E,0)))</f>
    </oc>
    <nc r="C209"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00" sId="5" odxf="1" dxf="1">
    <nc r="D209"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01" sId="5" odxf="1" dxf="1">
    <oc r="E209">
      <f>IF(ISERROR($V209),"",OFFSET('Smelter Look-up'!$D$4,$V209-4,0)&amp;"")</f>
    </oc>
    <nc r="E209"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02" sId="5" odxf="1" dxf="1">
    <oc r="F209">
      <f>IF(ISERROR($V209),"",OFFSET('Smelter Look-up'!$E$4,$V209-4,0))</f>
    </oc>
    <nc r="F209"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03" sId="5" odxf="1" dxf="1">
    <oc r="G209">
      <f>IF(C209=$X$4,"Enter smelter details", IF(ISERROR($V209),"",OFFSET('Smelter Look-up'!$F$4,$V209-4,0)))</f>
    </oc>
    <nc r="G20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04" sId="5" odxf="1" dxf="1">
    <oc r="H209">
      <f>IF(ISERROR($V209),"",OFFSET('Smelter Look-up'!$G$4,$V209-4,0))</f>
    </oc>
    <nc r="H209" t="inlineStr">
      <is>
        <t>Heraeusstrasse 12-14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305" sId="5" odxf="1" dxf="1">
    <oc r="I209">
      <f>IF(ISERROR($V209),"",OFFSET('Smelter Look-up'!$H$4,$V209-4,0))</f>
    </oc>
    <nc r="I209" t="inlineStr">
      <is>
        <t>Hanau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06" sId="5" odxf="1" dxf="1">
    <oc r="J209">
      <f>IF(ISERROR($V209),"",OFFSET('Smelter Look-up'!$I$4,$V209-4,0))</f>
    </oc>
    <nc r="J209" t="inlineStr">
      <is>
        <t>Hesse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07" sId="5" odxf="1" dxf="1">
    <nc r="K209" t="inlineStr">
      <is>
        <t>Thomas Trin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08" sId="5" odxf="1" dxf="1">
    <nc r="L209" t="inlineStr">
      <is>
        <t>thomas.trin@heraeus.com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209" start="0" length="0">
    <dxf>
      <alignment vertical="bottom" wrapText="0"/>
      <border outline="0">
        <left/>
        <right/>
        <top/>
        <bottom/>
      </border>
    </dxf>
  </rfmt>
  <rfmt sheetId="5" sqref="N209" start="0" length="0">
    <dxf>
      <alignment vertical="bottom" wrapText="0"/>
      <border outline="0">
        <left/>
        <right/>
        <top/>
        <bottom/>
      </border>
    </dxf>
  </rfmt>
  <rfmt sheetId="5" sqref="O209" start="0" length="0">
    <dxf>
      <alignment vertical="bottom" wrapText="0"/>
      <border outline="0">
        <left/>
        <right/>
        <top/>
        <bottom/>
      </border>
    </dxf>
  </rfmt>
  <rfmt sheetId="5" sqref="P209" start="0" length="0">
    <dxf>
      <fill>
        <patternFill patternType="none"/>
      </fill>
      <alignment horizontal="general" vertical="bottom" wrapText="0"/>
      <border outline="0">
        <left/>
        <right/>
        <top/>
      </border>
    </dxf>
  </rfmt>
  <rfmt sheetId="5" sqref="Q209" start="0" length="0">
    <dxf>
      <alignment vertical="bottom" wrapText="0"/>
      <border outline="0">
        <left/>
        <right/>
        <top/>
        <bottom/>
      </border>
    </dxf>
  </rfmt>
  <rcc rId="2309" sId="5" odxf="1" dxf="1">
    <oc r="B210">
      <f>IF(LEN(A210)=0,"",INDEX('Smelter Look-up'!$A:$A,MATCH($A210,'Smelter Look-up'!$E:$E,0)))</f>
    </oc>
    <nc r="B21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10" sId="5" odxf="1" dxf="1">
    <oc r="C210">
      <f>IF(LEN(A210)=0,"",INDEX('Smelter Look-up'!$C:$C,MATCH($A210,'Smelter Look-up'!$E:$E,0)))</f>
    </oc>
    <nc r="C210" t="inlineStr">
      <is>
        <t>Heraeus Precious Metals GmbH &amp; Co. 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11" sId="5" odxf="1" dxf="1">
    <nc r="D210" t="inlineStr">
      <is>
        <t>Heraeus Precious Metals GmbH &amp; Co. 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12" sId="5" odxf="1" dxf="1">
    <oc r="E210">
      <f>IF(ISERROR($V210),"",OFFSET('Smelter Look-up'!$D$4,$V210-4,0)&amp;"")</f>
    </oc>
    <nc r="E210"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13" sId="5" odxf="1" dxf="1">
    <oc r="F210">
      <f>IF(ISERROR($V210),"",OFFSET('Smelter Look-up'!$E$4,$V210-4,0))</f>
    </oc>
    <nc r="F210" t="inlineStr">
      <is>
        <t>CID000711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14" sId="5" odxf="1" dxf="1">
    <oc r="G210">
      <f>IF(C210=$X$4,"Enter smelter details", IF(ISERROR($V210),"",OFFSET('Smelter Look-up'!$F$4,$V210-4,0)))</f>
    </oc>
    <nc r="G21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15" sId="5" odxf="1" dxf="1">
    <oc r="H210">
      <f>IF(ISERROR($V210),"",OFFSET('Smelter Look-up'!$G$4,$V210-4,0))</f>
    </oc>
    <nc r="H210" t="inlineStr">
      <is>
        <t>65 Euclid Avenue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316" sId="5" odxf="1" dxf="1">
    <oc r="I210">
      <f>IF(ISERROR($V210),"",OFFSET('Smelter Look-up'!$H$4,$V210-4,0))</f>
    </oc>
    <nc r="I210" t="inlineStr">
      <is>
        <t>Hanau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17" sId="5" odxf="1" dxf="1">
    <oc r="J210">
      <f>IF(ISERROR($V210),"",OFFSET('Smelter Look-up'!$I$4,$V210-4,0))</f>
    </oc>
    <nc r="J210" t="inlineStr">
      <is>
        <t>Hesse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18" sId="5" odxf="1" dxf="1">
    <nc r="K210" t="inlineStr">
      <is>
        <t>John Carroll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19" sId="5" odxf="1" dxf="1">
    <nc r="L210" t="inlineStr">
      <is>
        <t>john.carroll@heraeus.com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210" start="0" length="0">
    <dxf>
      <alignment vertical="bottom" wrapText="0"/>
      <border outline="0">
        <left/>
        <right/>
        <top/>
        <bottom/>
      </border>
    </dxf>
  </rfmt>
  <rfmt sheetId="5" sqref="N210" start="0" length="0">
    <dxf>
      <alignment vertical="bottom" wrapText="0"/>
      <border outline="0">
        <left/>
        <right/>
        <top/>
        <bottom/>
      </border>
    </dxf>
  </rfmt>
  <rfmt sheetId="5" sqref="O210" start="0" length="0">
    <dxf>
      <alignment vertical="bottom" wrapText="0"/>
      <border outline="0">
        <left/>
        <right/>
        <top/>
        <bottom/>
      </border>
    </dxf>
  </rfmt>
  <rfmt sheetId="5" sqref="P210" start="0" length="0">
    <dxf>
      <fill>
        <patternFill patternType="none"/>
      </fill>
      <alignment horizontal="general" vertical="bottom" wrapText="0"/>
      <border outline="0">
        <left/>
        <right/>
        <top/>
      </border>
    </dxf>
  </rfmt>
  <rfmt sheetId="5" sqref="Q210" start="0" length="0">
    <dxf>
      <alignment vertical="bottom" wrapText="0"/>
      <border outline="0">
        <left/>
        <right/>
        <top/>
        <bottom/>
      </border>
    </dxf>
  </rfmt>
  <rcc rId="2320" sId="5" odxf="1" dxf="1">
    <oc r="B211">
      <f>IF(LEN(A211)=0,"",INDEX('Smelter Look-up'!$A:$A,MATCH($A211,'Smelter Look-up'!$E:$E,0)))</f>
    </oc>
    <nc r="B21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21" sId="5" odxf="1" dxf="1">
    <oc r="C211">
      <f>IF(LEN(A211)=0,"",INDEX('Smelter Look-up'!$C:$C,MATCH($A211,'Smelter Look-up'!$E:$E,0)))</f>
    </oc>
    <nc r="C211" t="inlineStr">
      <is>
        <t>Hi-Temp Specialty Metals,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22" sId="5" odxf="1" dxf="1">
    <nc r="D211" t="inlineStr">
      <is>
        <t>Hi-Temp Specialty Metals,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23" sId="5" odxf="1" dxf="1">
    <oc r="E211">
      <f>IF(ISERROR($V211),"",OFFSET('Smelter Look-up'!$D$4,$V211-4,0)&amp;"")</f>
    </oc>
    <nc r="E211"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24" sId="5" odxf="1" dxf="1">
    <oc r="F211">
      <f>IF(ISERROR($V211),"",OFFSET('Smelter Look-up'!$E$4,$V211-4,0))</f>
    </oc>
    <nc r="F211" t="inlineStr">
      <is>
        <t>CID000731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25" sId="5" odxf="1" dxf="1">
    <oc r="G211">
      <f>IF(C211=$X$4,"Enter smelter details", IF(ISERROR($V211),"",OFFSET('Smelter Look-up'!$F$4,$V211-4,0)))</f>
    </oc>
    <nc r="G21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26" sId="5" odxf="1" dxf="1">
    <oc r="H211">
      <f>IF(ISERROR($V211),"",OFFSET('Smelter Look-up'!$G$4,$V211-4,0))</f>
    </oc>
    <nc r="H21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327" sId="5" odxf="1" dxf="1">
    <oc r="I211">
      <f>IF(ISERROR($V211),"",OFFSET('Smelter Look-up'!$H$4,$V211-4,0))</f>
    </oc>
    <nc r="I211" t="inlineStr">
      <is>
        <t>Yaphank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28" sId="5" odxf="1" dxf="1">
    <oc r="J211">
      <f>IF(ISERROR($V211),"",OFFSET('Smelter Look-up'!$I$4,$V211-4,0))</f>
    </oc>
    <nc r="J211"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11" start="0" length="0">
    <dxf>
      <alignment vertical="bottom" wrapText="0"/>
      <border outline="0">
        <left/>
        <right/>
        <top/>
        <bottom/>
      </border>
    </dxf>
  </rfmt>
  <rfmt sheetId="5" sqref="L211" start="0" length="0">
    <dxf>
      <alignment vertical="bottom" wrapText="0"/>
      <border outline="0">
        <left/>
        <right/>
        <top/>
        <bottom/>
      </border>
    </dxf>
  </rfmt>
  <rfmt sheetId="5" sqref="M211" start="0" length="0">
    <dxf>
      <alignment vertical="bottom" wrapText="0"/>
      <border outline="0">
        <left/>
        <right/>
        <top/>
        <bottom/>
      </border>
    </dxf>
  </rfmt>
  <rfmt sheetId="5" sqref="N211" start="0" length="0">
    <dxf>
      <alignment vertical="bottom" wrapText="0"/>
      <border outline="0">
        <left/>
        <right/>
        <top/>
        <bottom/>
      </border>
    </dxf>
  </rfmt>
  <rfmt sheetId="5" sqref="O211" start="0" length="0">
    <dxf>
      <alignment vertical="bottom" wrapText="0"/>
      <border outline="0">
        <left/>
        <right/>
        <top/>
        <bottom/>
      </border>
    </dxf>
  </rfmt>
  <rfmt sheetId="5" sqref="P211" start="0" length="0">
    <dxf>
      <fill>
        <patternFill patternType="none"/>
      </fill>
      <alignment horizontal="general" vertical="bottom" wrapText="0"/>
      <border outline="0">
        <left/>
        <right/>
        <top/>
      </border>
    </dxf>
  </rfmt>
  <rfmt sheetId="5" sqref="Q211" start="0" length="0">
    <dxf>
      <alignment vertical="bottom" wrapText="0"/>
      <border outline="0">
        <left/>
        <right/>
        <top/>
        <bottom/>
      </border>
    </dxf>
  </rfmt>
  <rcc rId="2329" sId="5" odxf="1" dxf="1">
    <oc r="B212">
      <f>IF(LEN(A212)=0,"",INDEX('Smelter Look-up'!$A:$A,MATCH($A212,'Smelter Look-up'!$E:$E,0)))</f>
    </oc>
    <nc r="B21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30" sId="5" odxf="1" dxf="1">
    <oc r="C212">
      <f>IF(LEN(A212)=0,"",INDEX('Smelter Look-up'!$C:$C,MATCH($A212,'Smelter Look-up'!$E:$E,0)))</f>
    </oc>
    <nc r="C212" t="inlineStr">
      <is>
        <t>Hi-Temp Specialty Metals,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31" sId="5" odxf="1" dxf="1">
    <nc r="D212" t="inlineStr">
      <is>
        <t>Hi-Temp Specialty Metals,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32" sId="5" odxf="1" dxf="1">
    <oc r="E212">
      <f>IF(ISERROR($V212),"",OFFSET('Smelter Look-up'!$D$4,$V212-4,0)&amp;"")</f>
    </oc>
    <nc r="E21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33" sId="5" odxf="1" dxf="1">
    <oc r="F212">
      <f>IF(ISERROR($V212),"",OFFSET('Smelter Look-up'!$E$4,$V212-4,0))</f>
    </oc>
    <nc r="F212" t="inlineStr">
      <is>
        <t>CID000731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34" sId="5" odxf="1" dxf="1">
    <oc r="G212">
      <f>IF(C212=$X$4,"Enter smelter details", IF(ISERROR($V212),"",OFFSET('Smelter Look-up'!$F$4,$V212-4,0)))</f>
    </oc>
    <nc r="G21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35" sId="5" odxf="1" dxf="1">
    <oc r="H212">
      <f>IF(ISERROR($V212),"",OFFSET('Smelter Look-up'!$G$4,$V212-4,0))</f>
    </oc>
    <nc r="H21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336" sId="5" odxf="1" dxf="1">
    <oc r="I212">
      <f>IF(ISERROR($V212),"",OFFSET('Smelter Look-up'!$H$4,$V212-4,0))</f>
    </oc>
    <nc r="I212" t="inlineStr">
      <is>
        <t>Yaphank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37" sId="5" odxf="1" dxf="1">
    <oc r="J212">
      <f>IF(ISERROR($V212),"",OFFSET('Smelter Look-up'!$I$4,$V212-4,0))</f>
    </oc>
    <nc r="J212"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12" start="0" length="0">
    <dxf>
      <alignment vertical="bottom" wrapText="0"/>
      <border outline="0">
        <left/>
        <right/>
        <top/>
        <bottom/>
      </border>
    </dxf>
  </rfmt>
  <rfmt sheetId="5" sqref="L212" start="0" length="0">
    <dxf>
      <alignment vertical="bottom" wrapText="0"/>
      <border outline="0">
        <left/>
        <right/>
        <top/>
        <bottom/>
      </border>
    </dxf>
  </rfmt>
  <rcc rId="2338" sId="5" odxf="1" dxf="1">
    <nc r="M21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12" start="0" length="0">
    <dxf>
      <alignment vertical="bottom" wrapText="0"/>
      <border outline="0">
        <left/>
        <right/>
        <top/>
        <bottom/>
      </border>
    </dxf>
  </rfmt>
  <rcc rId="2339" sId="5" odxf="1" dxf="1">
    <nc r="O212"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12" start="0" length="0">
    <dxf>
      <fill>
        <patternFill patternType="none"/>
      </fill>
      <alignment horizontal="general" vertical="bottom" wrapText="0"/>
      <border outline="0">
        <left/>
        <right/>
        <top/>
      </border>
    </dxf>
  </rfmt>
  <rfmt sheetId="5" sqref="Q212" start="0" length="0">
    <dxf>
      <alignment vertical="bottom" wrapText="0"/>
      <border outline="0">
        <left/>
        <right/>
        <top/>
        <bottom/>
      </border>
    </dxf>
  </rfmt>
  <rcc rId="2340" sId="5" odxf="1" dxf="1">
    <oc r="B213">
      <f>IF(LEN(A213)=0,"",INDEX('Smelter Look-up'!$A:$A,MATCH($A213,'Smelter Look-up'!$E:$E,0)))</f>
    </oc>
    <nc r="B21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41" sId="5" odxf="1" dxf="1">
    <oc r="C213">
      <f>IF(LEN(A213)=0,"",INDEX('Smelter Look-up'!$C:$C,MATCH($A213,'Smelter Look-up'!$E:$E,0)))</f>
    </oc>
    <nc r="C213" t="inlineStr">
      <is>
        <t>Hi-Temp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42" sId="5" odxf="1" dxf="1">
    <nc r="D213" t="inlineStr">
      <is>
        <t>Hi-Temp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43" sId="5" odxf="1" dxf="1">
    <oc r="E213">
      <f>IF(ISERROR($V213),"",OFFSET('Smelter Look-up'!$D$4,$V213-4,0)&amp;"")</f>
    </oc>
    <nc r="E21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44" sId="5" odxf="1" dxf="1">
    <oc r="F213">
      <f>IF(ISERROR($V213),"",OFFSET('Smelter Look-up'!$E$4,$V213-4,0))</f>
    </oc>
    <nc r="F213" t="inlineStr">
      <is>
        <t>CID000731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45" sId="5" odxf="1" dxf="1">
    <oc r="G213">
      <f>IF(C213=$X$4,"Enter smelter details", IF(ISERROR($V213),"",OFFSET('Smelter Look-up'!$F$4,$V213-4,0)))</f>
    </oc>
    <nc r="G21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46" sId="5" odxf="1" dxf="1">
    <oc r="H213">
      <f>IF(ISERROR($V213),"",OFFSET('Smelter Look-up'!$G$4,$V213-4,0))</f>
    </oc>
    <nc r="H213" t="inlineStr">
      <is>
        <t>355 Sills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347" sId="5" odxf="1" dxf="1">
    <oc r="I213">
      <f>IF(ISERROR($V213),"",OFFSET('Smelter Look-up'!$H$4,$V213-4,0))</f>
    </oc>
    <nc r="I213" t="inlineStr">
      <is>
        <t>Yaphank, NY 11980</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48" sId="5" odxf="1" dxf="1">
    <oc r="J213">
      <f>IF(ISERROR($V213),"",OFFSET('Smelter Look-up'!$I$4,$V213-4,0))</f>
    </oc>
    <nc r="J213"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49" sId="5" odxf="1" dxf="1">
    <nc r="K213" t="inlineStr">
      <is>
        <t>(631) 775-8750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50" sId="5" odxf="1" dxf="1">
    <nc r="L213" t="inlineStr">
      <is>
        <t>mailto:info@hi-tempmetals.com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51" sId="5" odxf="1" dxf="1">
    <nc r="M21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52" sId="5" odxf="1" dxf="1">
    <nc r="N21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53" sId="5" odxf="1" dxf="1">
    <nc r="O213"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54" sId="5" odxf="1" dxf="1">
    <nc r="P21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13" start="0" length="0">
    <dxf>
      <alignment vertical="bottom" wrapText="0"/>
      <border outline="0">
        <left/>
        <right/>
        <top/>
        <bottom/>
      </border>
    </dxf>
  </rfmt>
  <rcc rId="2355" sId="5" odxf="1" dxf="1">
    <oc r="B214">
      <f>IF(LEN(A214)=0,"",INDEX('Smelter Look-up'!$A:$A,MATCH($A214,'Smelter Look-up'!$E:$E,0)))</f>
    </oc>
    <nc r="B214"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56" sId="5" odxf="1" dxf="1">
    <oc r="C214">
      <f>IF(LEN(A214)=0,"",INDEX('Smelter Look-up'!$C:$C,MATCH($A214,'Smelter Look-up'!$E:$E,0)))</f>
    </oc>
    <nc r="C214" t="inlineStr">
      <is>
        <t>Hunan Chenzhou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57" sId="5" odxf="1" dxf="1">
    <nc r="D214" t="inlineStr">
      <is>
        <t>Hunan Chenzhou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58" sId="5" odxf="1" dxf="1">
    <oc r="E214">
      <f>IF(ISERROR($V214),"",OFFSET('Smelter Look-up'!$D$4,$V214-4,0)&amp;"")</f>
    </oc>
    <nc r="E21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59" sId="5" odxf="1" dxf="1">
    <oc r="F214">
      <f>IF(ISERROR($V214),"",OFFSET('Smelter Look-up'!$E$4,$V214-4,0))</f>
    </oc>
    <nc r="F214" t="inlineStr">
      <is>
        <t>CID000766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60" sId="5" odxf="1" dxf="1">
    <oc r="G214">
      <f>IF(C214=$X$4,"Enter smelter details", IF(ISERROR($V214),"",OFFSET('Smelter Look-up'!$F$4,$V214-4,0)))</f>
    </oc>
    <nc r="G21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61" sId="5" odxf="1" dxf="1">
    <oc r="H214">
      <f>IF(ISERROR($V214),"",OFFSET('Smelter Look-up'!$G$4,$V214-4,0))</f>
    </oc>
    <nc r="H21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362" sId="5" odxf="1" dxf="1">
    <oc r="I214">
      <f>IF(ISERROR($V214),"",OFFSET('Smelter Look-up'!$H$4,$V214-4,0))</f>
    </oc>
    <nc r="I214" t="inlineStr">
      <is>
        <t>Yuanling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63" sId="5" odxf="1" dxf="1">
    <oc r="J214">
      <f>IF(ISERROR($V214),"",OFFSET('Smelter Look-up'!$I$4,$V214-4,0))</f>
    </oc>
    <nc r="J214"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14" start="0" length="0">
    <dxf>
      <alignment vertical="bottom" wrapText="0"/>
      <border outline="0">
        <left/>
        <right/>
        <top/>
        <bottom/>
      </border>
    </dxf>
  </rfmt>
  <rfmt sheetId="5" sqref="L214" start="0" length="0">
    <dxf>
      <alignment vertical="bottom" wrapText="0"/>
      <border outline="0">
        <left/>
        <right/>
        <top/>
        <bottom/>
      </border>
    </dxf>
  </rfmt>
  <rcc rId="2364" sId="5" odxf="1" dxf="1">
    <nc r="M21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14" start="0" length="0">
    <dxf>
      <alignment vertical="bottom" wrapText="0"/>
      <border outline="0">
        <left/>
        <right/>
        <top/>
        <bottom/>
      </border>
    </dxf>
  </rfmt>
  <rcc rId="2365" sId="5" odxf="1" dxf="1">
    <nc r="O214"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14" start="0" length="0">
    <dxf>
      <fill>
        <patternFill patternType="none"/>
      </fill>
      <alignment horizontal="general" vertical="bottom" wrapText="0"/>
      <border outline="0">
        <left/>
        <right/>
        <top/>
      </border>
    </dxf>
  </rfmt>
  <rfmt sheetId="5" sqref="Q214" start="0" length="0">
    <dxf>
      <alignment vertical="bottom" wrapText="0"/>
      <border outline="0">
        <left/>
        <right/>
        <top/>
        <bottom/>
      </border>
    </dxf>
  </rfmt>
  <rcc rId="2366" sId="5" odxf="1" dxf="1">
    <oc r="B215">
      <f>IF(LEN(A215)=0,"",INDEX('Smelter Look-up'!$A:$A,MATCH($A215,'Smelter Look-up'!$E:$E,0)))</f>
    </oc>
    <nc r="B215"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67" sId="5" odxf="1" dxf="1">
    <oc r="C215">
      <f>IF(LEN(A215)=0,"",INDEX('Smelter Look-up'!$C:$C,MATCH($A215,'Smelter Look-up'!$E:$E,0)))</f>
    </oc>
    <nc r="C215" t="inlineStr">
      <is>
        <t>Hunan Chunchang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68" sId="5" odxf="1" dxf="1">
    <nc r="D215" t="inlineStr">
      <is>
        <t>Hunan Chunchang Nonferrous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69" sId="5" odxf="1" dxf="1">
    <oc r="E215">
      <f>IF(ISERROR($V215),"",OFFSET('Smelter Look-up'!$D$4,$V215-4,0)&amp;"")</f>
    </oc>
    <nc r="E21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70" sId="5" odxf="1" dxf="1">
    <oc r="F215">
      <f>IF(ISERROR($V215),"",OFFSET('Smelter Look-up'!$E$4,$V215-4,0))</f>
    </oc>
    <nc r="F215" t="inlineStr">
      <is>
        <t>CID000769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71" sId="5" odxf="1" dxf="1">
    <oc r="G215">
      <f>IF(C215=$X$4,"Enter smelter details", IF(ISERROR($V215),"",OFFSET('Smelter Look-up'!$F$4,$V215-4,0)))</f>
    </oc>
    <nc r="G21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72" sId="5" odxf="1" dxf="1">
    <oc r="H215">
      <f>IF(ISERROR($V215),"",OFFSET('Smelter Look-up'!$G$4,$V215-4,0))</f>
    </oc>
    <nc r="H215" t="inlineStr">
      <is>
        <t>148 xiaoxia road,xintang town,hengdong county,hunan,p.r.c.</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373" sId="5" odxf="1" dxf="1">
    <oc r="I215">
      <f>IF(ISERROR($V215),"",OFFSET('Smelter Look-up'!$H$4,$V215-4,0))</f>
    </oc>
    <nc r="I215" t="inlineStr">
      <is>
        <t>Xintang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74" sId="5" odxf="1" dxf="1">
    <oc r="J215">
      <f>IF(ISERROR($V215),"",OFFSET('Smelter Look-up'!$I$4,$V215-4,0))</f>
    </oc>
    <nc r="J215"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75" sId="5" odxf="1" dxf="1">
    <nc r="K215" t="inlineStr">
      <is>
        <t>Mr.Shan Wenzhi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76" sId="5" odxf="1" dxf="1">
    <nc r="L215" t="inlineStr">
      <is>
        <t>TEL : 0086-734-5388153　　　　Email : ccxyswz@sina.com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77" sId="5" odxf="1" dxf="1">
    <nc r="M215" t="inlineStr">
      <is>
        <t>In coordination with cl_joanne_shen@umc.com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78" sId="5" odxf="1" dxf="1">
    <nc r="N215" t="inlineStr">
      <is>
        <t>①Jiangxi　Minmetals　non-ferrous　Pioneer　Metals　Corporation　　　　　　　　　　　　　　　　　　②Hunan　Chunchang　Nonferrous　Metals　Co.,Ltd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79" sId="5" odxf="1" dxf="1">
    <nc r="O215"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380" sId="5" odxf="1" dxf="1">
    <nc r="P21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381" sId="5" odxf="1" dxf="1">
    <nc r="Q215" t="inlineStr">
      <is>
        <t>CFSI Compliant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382" sId="5" odxf="1" dxf="1">
    <oc r="B216">
      <f>IF(LEN(A216)=0,"",INDEX('Smelter Look-up'!$A:$A,MATCH($A216,'Smelter Look-up'!$E:$E,0)))</f>
    </oc>
    <nc r="B216"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83" sId="5" odxf="1" dxf="1">
    <oc r="C216">
      <f>IF(LEN(A216)=0,"",INDEX('Smelter Look-up'!$C:$C,MATCH($A216,'Smelter Look-up'!$E:$E,0)))</f>
    </oc>
    <nc r="C216" t="inlineStr">
      <is>
        <t>Hunan Chunchang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84" sId="5" odxf="1" dxf="1">
    <nc r="D216" t="inlineStr">
      <is>
        <t>Hunan Chunchang Nonferrous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85" sId="5" odxf="1" dxf="1">
    <oc r="E216">
      <f>IF(ISERROR($V216),"",OFFSET('Smelter Look-up'!$D$4,$V216-4,0)&amp;"")</f>
    </oc>
    <nc r="E21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86" sId="5" odxf="1" dxf="1">
    <oc r="F216">
      <f>IF(ISERROR($V216),"",OFFSET('Smelter Look-up'!$E$4,$V216-4,0))</f>
    </oc>
    <nc r="F216" t="inlineStr">
      <is>
        <t>CID000769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87" sId="5" odxf="1" dxf="1">
    <oc r="G216">
      <f>IF(C216=$X$4,"Enter smelter details", IF(ISERROR($V216),"",OFFSET('Smelter Look-up'!$F$4,$V216-4,0)))</f>
    </oc>
    <nc r="G21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88" sId="5" odxf="1" dxf="1">
    <oc r="H216">
      <f>IF(ISERROR($V216),"",OFFSET('Smelter Look-up'!$G$4,$V216-4,0))</f>
    </oc>
    <nc r="H21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389" sId="5" odxf="1" dxf="1">
    <oc r="I216">
      <f>IF(ISERROR($V216),"",OFFSET('Smelter Look-up'!$H$4,$V216-4,0))</f>
    </oc>
    <nc r="I216" t="inlineStr">
      <is>
        <t>Hengyang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390" sId="5" odxf="1" dxf="1">
    <oc r="J216">
      <f>IF(ISERROR($V216),"",OFFSET('Smelter Look-up'!$I$4,$V216-4,0))</f>
    </oc>
    <nc r="J216"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16" start="0" length="0">
    <dxf>
      <alignment vertical="bottom" wrapText="0"/>
      <border outline="0">
        <left/>
        <right/>
        <top/>
        <bottom/>
      </border>
    </dxf>
  </rfmt>
  <rfmt sheetId="5" sqref="L216" start="0" length="0">
    <dxf>
      <alignment vertical="bottom" wrapText="0"/>
      <border outline="0">
        <left/>
        <right/>
        <top/>
        <bottom/>
      </border>
    </dxf>
  </rfmt>
  <rcc rId="2391" sId="5" odxf="1" dxf="1">
    <nc r="M21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16" start="0" length="0">
    <dxf>
      <alignment vertical="bottom" wrapText="0"/>
      <border outline="0">
        <left/>
        <right/>
        <top/>
        <bottom/>
      </border>
    </dxf>
  </rfmt>
  <rcc rId="2392" sId="5" odxf="1" dxf="1">
    <nc r="O216"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16" start="0" length="0">
    <dxf>
      <fill>
        <patternFill patternType="none"/>
      </fill>
      <alignment horizontal="general" vertical="bottom" wrapText="0"/>
      <border outline="0">
        <left/>
        <right/>
        <top/>
      </border>
    </dxf>
  </rfmt>
  <rfmt sheetId="5" sqref="Q216" start="0" length="0">
    <dxf>
      <alignment vertical="bottom" wrapText="0"/>
      <border outline="0">
        <left/>
        <right/>
        <top/>
        <bottom/>
      </border>
    </dxf>
  </rfmt>
  <rcc rId="2393" sId="5" odxf="1" dxf="1">
    <oc r="B217">
      <f>IF(LEN(A217)=0,"",INDEX('Smelter Look-up'!$A:$A,MATCH($A217,'Smelter Look-up'!$E:$E,0)))</f>
    </oc>
    <nc r="B217"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94" sId="5" odxf="1" dxf="1">
    <oc r="C217">
      <f>IF(LEN(A217)=0,"",INDEX('Smelter Look-up'!$C:$C,MATCH($A217,'Smelter Look-up'!$E:$E,0)))</f>
    </oc>
    <nc r="C217" t="inlineStr">
      <is>
        <t>Hunan Chunchang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395" sId="5" odxf="1" dxf="1">
    <nc r="D217" t="inlineStr">
      <is>
        <t>Hunan Chunchang Nonferrous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96" sId="5" odxf="1" dxf="1">
    <oc r="E217">
      <f>IF(ISERROR($V217),"",OFFSET('Smelter Look-up'!$D$4,$V217-4,0)&amp;"")</f>
    </oc>
    <nc r="E21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97" sId="5" odxf="1" dxf="1">
    <oc r="F217">
      <f>IF(ISERROR($V217),"",OFFSET('Smelter Look-up'!$E$4,$V217-4,0))</f>
    </oc>
    <nc r="F217" t="inlineStr">
      <is>
        <t>CID000769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98" sId="5" odxf="1" dxf="1">
    <oc r="G217">
      <f>IF(C217=$X$4,"Enter smelter details", IF(ISERROR($V217),"",OFFSET('Smelter Look-up'!$F$4,$V217-4,0)))</f>
    </oc>
    <nc r="G21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399" sId="5" odxf="1" dxf="1">
    <oc r="H217">
      <f>IF(ISERROR($V217),"",OFFSET('Smelter Look-up'!$G$4,$V217-4,0))</f>
    </oc>
    <nc r="H21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00" sId="5" odxf="1" dxf="1">
    <oc r="I217">
      <f>IF(ISERROR($V217),"",OFFSET('Smelter Look-up'!$H$4,$V217-4,0))</f>
    </oc>
    <nc r="I217" t="inlineStr">
      <is>
        <t>Hengyang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01" sId="5" odxf="1" dxf="1">
    <oc r="J217">
      <f>IF(ISERROR($V217),"",OFFSET('Smelter Look-up'!$I$4,$V217-4,0))</f>
    </oc>
    <nc r="J217"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17" start="0" length="0">
    <dxf>
      <alignment vertical="bottom" wrapText="0"/>
      <border outline="0">
        <left/>
        <right/>
        <top/>
        <bottom/>
      </border>
    </dxf>
  </rfmt>
  <rfmt sheetId="5" sqref="L217" start="0" length="0">
    <dxf>
      <alignment vertical="bottom" wrapText="0"/>
      <border outline="0">
        <left/>
        <right/>
        <top/>
        <bottom/>
      </border>
    </dxf>
  </rfmt>
  <rfmt sheetId="5" sqref="M217" start="0" length="0">
    <dxf>
      <alignment vertical="bottom" wrapText="0"/>
      <border outline="0">
        <left/>
        <right/>
        <top/>
        <bottom/>
      </border>
    </dxf>
  </rfmt>
  <rfmt sheetId="5" sqref="N217" start="0" length="0">
    <dxf>
      <alignment vertical="bottom" wrapText="0"/>
      <border outline="0">
        <left/>
        <right/>
        <top/>
        <bottom/>
      </border>
    </dxf>
  </rfmt>
  <rfmt sheetId="5" sqref="O217" start="0" length="0">
    <dxf>
      <alignment vertical="bottom" wrapText="0"/>
      <border outline="0">
        <left/>
        <right/>
        <top/>
        <bottom/>
      </border>
    </dxf>
  </rfmt>
  <rcc rId="2402" sId="5" odxf="1" dxf="1">
    <nc r="P21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403" sId="5" odxf="1" dxf="1">
    <nc r="Q21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404" sId="5" odxf="1" dxf="1">
    <oc r="B218">
      <f>IF(LEN(A218)=0,"",INDEX('Smelter Look-up'!$A:$A,MATCH($A218,'Smelter Look-up'!$E:$E,0)))</f>
    </oc>
    <nc r="B21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05" sId="5" odxf="1" dxf="1">
    <oc r="C218">
      <f>IF(LEN(A218)=0,"",INDEX('Smelter Look-up'!$C:$C,MATCH($A218,'Smelter Look-up'!$E:$E,0)))</f>
    </oc>
    <nc r="C218" t="inlineStr">
      <is>
        <t>Hwasung CJ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06" sId="5" odxf="1" dxf="1">
    <nc r="D218" t="inlineStr">
      <is>
        <t>Hwasung CJ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07" sId="5" odxf="1" dxf="1">
    <oc r="E218">
      <f>IF(ISERROR($V218),"",OFFSET('Smelter Look-up'!$D$4,$V218-4,0)&amp;"")</f>
    </oc>
    <nc r="E218"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08" sId="5" odxf="1" dxf="1">
    <oc r="F218">
      <f>IF(ISERROR($V218),"",OFFSET('Smelter Look-up'!$E$4,$V218-4,0))</f>
    </oc>
    <nc r="F218" t="inlineStr">
      <is>
        <t>CID000778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09" sId="5" odxf="1" dxf="1">
    <oc r="G218">
      <f>IF(C218=$X$4,"Enter smelter details", IF(ISERROR($V218),"",OFFSET('Smelter Look-up'!$F$4,$V218-4,0)))</f>
    </oc>
    <nc r="G21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10" sId="5" odxf="1" dxf="1">
    <oc r="H218">
      <f>IF(ISERROR($V218),"",OFFSET('Smelter Look-up'!$G$4,$V218-4,0))</f>
    </oc>
    <nc r="H218" t="inlineStr">
      <is>
        <t>#631-2, Seonggk-dong, Danwon-ku</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11" sId="5" odxf="1" dxf="1">
    <oc r="I218">
      <f>IF(ISERROR($V218),"",OFFSET('Smelter Look-up'!$H$4,$V218-4,0))</f>
    </oc>
    <nc r="I218" t="inlineStr">
      <is>
        <t xml:space="preserve">Ansan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12" sId="5" odxf="1" dxf="1">
    <oc r="J218">
      <f>IF(ISERROR($V218),"",OFFSET('Smelter Look-up'!$I$4,$V218-4,0))</f>
    </oc>
    <nc r="J218" t="inlineStr">
      <is>
        <t>Gyeonggi-Do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13" sId="5" odxf="1" dxf="1">
    <nc r="K218" t="inlineStr">
      <is>
        <t>B.H.CHOI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14" sId="5" odxf="1" dxf="1">
    <nc r="L218" t="inlineStr">
      <is>
        <t>eun85710@nate.com, hsvalve@hsvalve.com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15" sId="5" odxf="1" dxf="1">
    <nc r="M218" t="inlineStr">
      <is>
        <t>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16" sId="5" odxf="1" dxf="1">
    <nc r="N218" t="inlineStr">
      <is>
        <t>Some recycle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17" sId="5" odxf="1" dxf="1">
    <nc r="O218" t="inlineStr">
      <is>
        <t>Korea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18" start="0" length="0">
    <dxf>
      <fill>
        <patternFill patternType="none"/>
      </fill>
      <alignment horizontal="general" vertical="bottom" wrapText="0"/>
      <border outline="0">
        <left/>
        <right/>
        <top/>
      </border>
    </dxf>
  </rfmt>
  <rfmt sheetId="5" sqref="Q218" start="0" length="0">
    <dxf>
      <alignment vertical="bottom" wrapText="0"/>
      <border outline="0">
        <left/>
        <right/>
        <top/>
        <bottom/>
      </border>
    </dxf>
  </rfmt>
  <rcc rId="2418" sId="5" odxf="1" dxf="1">
    <oc r="B219">
      <f>IF(LEN(A219)=0,"",INDEX('Smelter Look-up'!$A:$A,MATCH($A219,'Smelter Look-up'!$E:$E,0)))</f>
    </oc>
    <nc r="B21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19" sId="5" odxf="1" dxf="1">
    <oc r="C219">
      <f>IF(LEN(A219)=0,"",INDEX('Smelter Look-up'!$C:$C,MATCH($A219,'Smelter Look-up'!$E:$E,0)))</f>
    </oc>
    <nc r="C219" t="inlineStr">
      <is>
        <t>Hwasung CJ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20" sId="5" odxf="1" dxf="1">
    <nc r="D219" t="inlineStr">
      <is>
        <t>Hwasung CJ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21" sId="5" odxf="1" dxf="1">
    <oc r="E219">
      <f>IF(ISERROR($V219),"",OFFSET('Smelter Look-up'!$D$4,$V219-4,0)&amp;"")</f>
    </oc>
    <nc r="E219"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22" sId="5" odxf="1" dxf="1">
    <oc r="F219">
      <f>IF(ISERROR($V219),"",OFFSET('Smelter Look-up'!$E$4,$V219-4,0))</f>
    </oc>
    <nc r="F219" t="inlineStr">
      <is>
        <t>CID000778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23" sId="5" odxf="1" dxf="1">
    <oc r="G219">
      <f>IF(C219=$X$4,"Enter smelter details", IF(ISERROR($V219),"",OFFSET('Smelter Look-up'!$F$4,$V219-4,0)))</f>
    </oc>
    <nc r="G21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24" sId="5" odxf="1" dxf="1">
    <oc r="H219">
      <f>IF(ISERROR($V219),"",OFFSET('Smelter Look-up'!$G$4,$V219-4,0))</f>
    </oc>
    <nc r="H21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25" sId="5" odxf="1" dxf="1">
    <oc r="I219">
      <f>IF(ISERROR($V219),"",OFFSET('Smelter Look-up'!$H$4,$V219-4,0))</f>
    </oc>
    <nc r="I21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26" sId="5" odxf="1" dxf="1">
    <oc r="J219">
      <f>IF(ISERROR($V219),"",OFFSET('Smelter Look-up'!$I$4,$V219-4,0))</f>
    </oc>
    <nc r="J21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19" start="0" length="0">
    <dxf>
      <alignment vertical="bottom" wrapText="0"/>
      <border outline="0">
        <left/>
        <right/>
        <top/>
        <bottom/>
      </border>
    </dxf>
  </rfmt>
  <rfmt sheetId="5" sqref="L219" start="0" length="0">
    <dxf>
      <alignment vertical="bottom" wrapText="0"/>
      <border outline="0">
        <left/>
        <right/>
        <top/>
        <bottom/>
      </border>
    </dxf>
  </rfmt>
  <rfmt sheetId="5" sqref="M219" start="0" length="0">
    <dxf>
      <alignment vertical="bottom" wrapText="0"/>
      <border outline="0">
        <left/>
        <right/>
        <top/>
        <bottom/>
      </border>
    </dxf>
  </rfmt>
  <rfmt sheetId="5" sqref="N219" start="0" length="0">
    <dxf>
      <alignment vertical="bottom" wrapText="0"/>
      <border outline="0">
        <left/>
        <right/>
        <top/>
        <bottom/>
      </border>
    </dxf>
  </rfmt>
  <rfmt sheetId="5" sqref="O219" start="0" length="0">
    <dxf>
      <alignment vertical="bottom" wrapText="0"/>
      <border outline="0">
        <left/>
        <right/>
        <top/>
        <bottom/>
      </border>
    </dxf>
  </rfmt>
  <rfmt sheetId="5" sqref="P219" start="0" length="0">
    <dxf>
      <fill>
        <patternFill patternType="none"/>
      </fill>
      <alignment horizontal="general" vertical="bottom" wrapText="0"/>
      <border outline="0">
        <left/>
        <right/>
        <top/>
      </border>
    </dxf>
  </rfmt>
  <rfmt sheetId="5" sqref="Q219" start="0" length="0">
    <dxf>
      <alignment vertical="bottom" wrapText="0"/>
      <border outline="0">
        <left/>
        <right/>
        <top/>
        <bottom/>
      </border>
    </dxf>
  </rfmt>
  <rcc rId="2427" sId="5" odxf="1" dxf="1">
    <oc r="B220">
      <f>IF(LEN(A220)=0,"",INDEX('Smelter Look-up'!$A:$A,MATCH($A220,'Smelter Look-up'!$E:$E,0)))</f>
    </oc>
    <nc r="B22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28" sId="5" odxf="1" dxf="1">
    <oc r="C220">
      <f>IF(LEN(A220)=0,"",INDEX('Smelter Look-up'!$C:$C,MATCH($A220,'Smelter Look-up'!$E:$E,0)))</f>
    </oc>
    <nc r="C220" t="inlineStr">
      <is>
        <t>Inner Mongolia Qiankun Gold and Silver Refinery Share Company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29" sId="5" odxf="1" dxf="1">
    <nc r="D220" t="inlineStr">
      <is>
        <t>Inner Mongolia Qiankun Gold and Silver Refinery Share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30" sId="5" odxf="1" dxf="1">
    <oc r="E220">
      <f>IF(ISERROR($V220),"",OFFSET('Smelter Look-up'!$D$4,$V220-4,0)&amp;"")</f>
    </oc>
    <nc r="E22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31" sId="5" odxf="1" dxf="1">
    <oc r="F220">
      <f>IF(ISERROR($V220),"",OFFSET('Smelter Look-up'!$E$4,$V220-4,0))</f>
    </oc>
    <nc r="F220" t="inlineStr">
      <is>
        <t>CID000801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32" sId="5" odxf="1" dxf="1">
    <oc r="G220">
      <f>IF(C220=$X$4,"Enter smelter details", IF(ISERROR($V220),"",OFFSET('Smelter Look-up'!$F$4,$V220-4,0)))</f>
    </oc>
    <nc r="G22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33" sId="5" odxf="1" dxf="1">
    <oc r="H220">
      <f>IF(ISERROR($V220),"",OFFSET('Smelter Look-up'!$G$4,$V220-4,0))</f>
    </oc>
    <nc r="H22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34" sId="5" odxf="1" dxf="1">
    <oc r="I220">
      <f>IF(ISERROR($V220),"",OFFSET('Smelter Look-up'!$H$4,$V220-4,0))</f>
    </oc>
    <nc r="I220" t="inlineStr">
      <is>
        <t>Hohhot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35" sId="5" odxf="1" dxf="1">
    <oc r="J220">
      <f>IF(ISERROR($V220),"",OFFSET('Smelter Look-up'!$I$4,$V220-4,0))</f>
    </oc>
    <nc r="J220" t="inlineStr">
      <is>
        <t>Inner Mongolia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20" start="0" length="0">
    <dxf>
      <alignment vertical="bottom" wrapText="0"/>
      <border outline="0">
        <left/>
        <right/>
        <top/>
        <bottom/>
      </border>
    </dxf>
  </rfmt>
  <rfmt sheetId="5" sqref="L220" start="0" length="0">
    <dxf>
      <alignment vertical="bottom" wrapText="0"/>
      <border outline="0">
        <left/>
        <right/>
        <top/>
        <bottom/>
      </border>
    </dxf>
  </rfmt>
  <rcc rId="2436" sId="5" odxf="1" dxf="1">
    <nc r="M220" t="inlineStr">
      <is>
        <t>LBMA CERTIFIED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20" start="0" length="0">
    <dxf>
      <alignment vertical="bottom" wrapText="0"/>
      <border outline="0">
        <left/>
        <right/>
        <top/>
        <bottom/>
      </border>
    </dxf>
  </rfmt>
  <rcc rId="2437" sId="5" odxf="1" dxf="1">
    <nc r="O220"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20" start="0" length="0">
    <dxf>
      <fill>
        <patternFill patternType="none"/>
      </fill>
      <alignment horizontal="general" vertical="bottom" wrapText="0"/>
      <border outline="0">
        <left/>
        <right/>
        <top/>
      </border>
    </dxf>
  </rfmt>
  <rfmt sheetId="5" sqref="Q220" start="0" length="0">
    <dxf>
      <alignment vertical="bottom" wrapText="0"/>
      <border outline="0">
        <left/>
        <right/>
        <top/>
        <bottom/>
      </border>
    </dxf>
  </rfmt>
  <rcc rId="2438" sId="5" odxf="1" dxf="1">
    <oc r="B221">
      <f>IF(LEN(A221)=0,"",INDEX('Smelter Look-up'!$A:$A,MATCH($A221,'Smelter Look-up'!$E:$E,0)))</f>
    </oc>
    <nc r="B22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39" sId="5" odxf="1" dxf="1">
    <oc r="C221">
      <f>IF(LEN(A221)=0,"",INDEX('Smelter Look-up'!$C:$C,MATCH($A221,'Smelter Look-up'!$E:$E,0)))</f>
    </oc>
    <nc r="C221" t="inlineStr">
      <is>
        <t>Inner Mongolia Qiankun Gold and Silver Refinery Share Company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40" sId="5" odxf="1" dxf="1">
    <nc r="D221" t="inlineStr">
      <is>
        <t>Inner Mongolia Qiankun Gold and Silver Refinery Share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41" sId="5" odxf="1" dxf="1">
    <oc r="E221">
      <f>IF(ISERROR($V221),"",OFFSET('Smelter Look-up'!$D$4,$V221-4,0)&amp;"")</f>
    </oc>
    <nc r="E22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42" sId="5" odxf="1" dxf="1">
    <oc r="F221">
      <f>IF(ISERROR($V221),"",OFFSET('Smelter Look-up'!$E$4,$V221-4,0))</f>
    </oc>
    <nc r="F221" t="inlineStr">
      <is>
        <t>CID000801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43" sId="5" odxf="1" dxf="1">
    <oc r="G221">
      <f>IF(C221=$X$4,"Enter smelter details", IF(ISERROR($V221),"",OFFSET('Smelter Look-up'!$F$4,$V221-4,0)))</f>
    </oc>
    <nc r="G22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44" sId="5" odxf="1" dxf="1">
    <oc r="H221">
      <f>IF(ISERROR($V221),"",OFFSET('Smelter Look-up'!$G$4,$V221-4,0))</f>
    </oc>
    <nc r="H22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45" sId="5" odxf="1" dxf="1">
    <oc r="I221">
      <f>IF(ISERROR($V221),"",OFFSET('Smelter Look-up'!$H$4,$V221-4,0))</f>
    </oc>
    <nc r="I221" t="inlineStr">
      <is>
        <t>Hohhot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46" sId="5" odxf="1" dxf="1">
    <oc r="J221">
      <f>IF(ISERROR($V221),"",OFFSET('Smelter Look-up'!$I$4,$V221-4,0))</f>
    </oc>
    <nc r="J221" t="inlineStr">
      <is>
        <t>Inner Mongolia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21" start="0" length="0">
    <dxf>
      <alignment vertical="bottom" wrapText="0"/>
      <border outline="0">
        <left/>
        <right/>
        <top/>
        <bottom/>
      </border>
    </dxf>
  </rfmt>
  <rfmt sheetId="5" sqref="L221" start="0" length="0">
    <dxf>
      <alignment vertical="bottom" wrapText="0"/>
      <border outline="0">
        <left/>
        <right/>
        <top/>
        <bottom/>
      </border>
    </dxf>
  </rfmt>
  <rfmt sheetId="5" sqref="M221" start="0" length="0">
    <dxf>
      <alignment vertical="bottom" wrapText="0"/>
      <border outline="0">
        <left/>
        <right/>
        <top/>
        <bottom/>
      </border>
    </dxf>
  </rfmt>
  <rfmt sheetId="5" sqref="N221" start="0" length="0">
    <dxf>
      <alignment vertical="bottom" wrapText="0"/>
      <border outline="0">
        <left/>
        <right/>
        <top/>
        <bottom/>
      </border>
    </dxf>
  </rfmt>
  <rfmt sheetId="5" sqref="O221" start="0" length="0">
    <dxf>
      <alignment vertical="bottom" wrapText="0"/>
      <border outline="0">
        <left/>
        <right/>
        <top/>
        <bottom/>
      </border>
    </dxf>
  </rfmt>
  <rfmt sheetId="5" sqref="P221" start="0" length="0">
    <dxf>
      <fill>
        <patternFill patternType="none"/>
      </fill>
      <alignment horizontal="general" vertical="bottom" wrapText="0"/>
      <border outline="0">
        <left/>
        <right/>
        <top/>
      </border>
    </dxf>
  </rfmt>
  <rfmt sheetId="5" sqref="Q221" start="0" length="0">
    <dxf>
      <alignment vertical="bottom" wrapText="0"/>
      <border outline="0">
        <left/>
        <right/>
        <top/>
        <bottom/>
      </border>
    </dxf>
  </rfmt>
  <rcc rId="2447" sId="5" odxf="1" dxf="1">
    <oc r="B222">
      <f>IF(LEN(A222)=0,"",INDEX('Smelter Look-up'!$A:$A,MATCH($A222,'Smelter Look-up'!$E:$E,0)))</f>
    </oc>
    <nc r="B22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48" sId="5" odxf="1" dxf="1">
    <oc r="C222">
      <f>IF(LEN(A222)=0,"",INDEX('Smelter Look-up'!$C:$C,MATCH($A222,'Smelter Look-up'!$E:$E,0)))</f>
    </oc>
    <nc r="C222" t="inlineStr">
      <is>
        <t>Inner Mongolia Qiankun Gold and Silver Refinery Share Company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49" sId="5" odxf="1" dxf="1">
    <nc r="D222" t="inlineStr">
      <is>
        <t>Inner Mongolia Qiankun Gold and Silver Refinery Share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50" sId="5" odxf="1" dxf="1">
    <oc r="E222">
      <f>IF(ISERROR($V222),"",OFFSET('Smelter Look-up'!$D$4,$V222-4,0)&amp;"")</f>
    </oc>
    <nc r="E22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51" sId="5" odxf="1" dxf="1">
    <oc r="F222">
      <f>IF(ISERROR($V222),"",OFFSET('Smelter Look-up'!$E$4,$V222-4,0))</f>
    </oc>
    <nc r="F222" t="inlineStr">
      <is>
        <t>CID000801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52" sId="5" odxf="1" dxf="1">
    <oc r="G222">
      <f>IF(C222=$X$4,"Enter smelter details", IF(ISERROR($V222),"",OFFSET('Smelter Look-up'!$F$4,$V222-4,0)))</f>
    </oc>
    <nc r="G22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53" sId="5" odxf="1" dxf="1">
    <oc r="H222">
      <f>IF(ISERROR($V222),"",OFFSET('Smelter Look-up'!$G$4,$V222-4,0))</f>
    </oc>
    <nc r="H22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54" sId="5" odxf="1" dxf="1">
    <oc r="I222">
      <f>IF(ISERROR($V222),"",OFFSET('Smelter Look-up'!$H$4,$V222-4,0))</f>
    </oc>
    <nc r="I22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55" sId="5" odxf="1" dxf="1">
    <oc r="J222">
      <f>IF(ISERROR($V222),"",OFFSET('Smelter Look-up'!$I$4,$V222-4,0))</f>
    </oc>
    <nc r="J22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22" start="0" length="0">
    <dxf>
      <alignment vertical="bottom" wrapText="0"/>
      <border outline="0">
        <left/>
        <right/>
        <top/>
        <bottom/>
      </border>
    </dxf>
  </rfmt>
  <rfmt sheetId="5" sqref="L222" start="0" length="0">
    <dxf>
      <alignment vertical="bottom" wrapText="0"/>
      <border outline="0">
        <left/>
        <right/>
        <top/>
        <bottom/>
      </border>
    </dxf>
  </rfmt>
  <rfmt sheetId="5" sqref="M222" start="0" length="0">
    <dxf>
      <alignment vertical="bottom" wrapText="0"/>
      <border outline="0">
        <left/>
        <right/>
        <top/>
        <bottom/>
      </border>
    </dxf>
  </rfmt>
  <rfmt sheetId="5" sqref="N222" start="0" length="0">
    <dxf>
      <alignment vertical="bottom" wrapText="0"/>
      <border outline="0">
        <left/>
        <right/>
        <top/>
        <bottom/>
      </border>
    </dxf>
  </rfmt>
  <rfmt sheetId="5" sqref="O222" start="0" length="0">
    <dxf>
      <alignment vertical="bottom" wrapText="0"/>
      <border outline="0">
        <left/>
        <right/>
        <top/>
        <bottom/>
      </border>
    </dxf>
  </rfmt>
  <rfmt sheetId="5" sqref="P222" start="0" length="0">
    <dxf>
      <fill>
        <patternFill patternType="none"/>
      </fill>
      <alignment horizontal="general" vertical="bottom" wrapText="0"/>
      <border outline="0">
        <left/>
        <right/>
        <top/>
      </border>
    </dxf>
  </rfmt>
  <rfmt sheetId="5" sqref="Q222" start="0" length="0">
    <dxf>
      <alignment vertical="bottom" wrapText="0"/>
      <border outline="0">
        <left/>
        <right/>
        <top/>
        <bottom/>
      </border>
    </dxf>
  </rfmt>
  <rcc rId="2456" sId="5" odxf="1" dxf="1">
    <oc r="B223">
      <f>IF(LEN(A223)=0,"",INDEX('Smelter Look-up'!$A:$A,MATCH($A223,'Smelter Look-up'!$E:$E,0)))</f>
    </oc>
    <nc r="B22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57" sId="5" odxf="1" dxf="1">
    <oc r="C223">
      <f>IF(LEN(A223)=0,"",INDEX('Smelter Look-up'!$C:$C,MATCH($A223,'Smelter Look-up'!$E:$E,0)))</f>
    </oc>
    <nc r="C223" t="inlineStr">
      <is>
        <t>Ishifuku Metal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58" sId="5" odxf="1" dxf="1">
    <nc r="D223" t="inlineStr">
      <is>
        <t>Ishifuku Metal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59" sId="5" odxf="1" dxf="1">
    <oc r="E223">
      <f>IF(ISERROR($V223),"",OFFSET('Smelter Look-up'!$D$4,$V223-4,0)&amp;"")</f>
    </oc>
    <nc r="E22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60" sId="5" odxf="1" dxf="1">
    <oc r="F223">
      <f>IF(ISERROR($V223),"",OFFSET('Smelter Look-up'!$E$4,$V223-4,0))</f>
    </oc>
    <nc r="F223" t="inlineStr">
      <is>
        <t>CID000807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61" sId="5" odxf="1" dxf="1">
    <oc r="G223">
      <f>IF(C223=$X$4,"Enter smelter details", IF(ISERROR($V223),"",OFFSET('Smelter Look-up'!$F$4,$V223-4,0)))</f>
    </oc>
    <nc r="G22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62" sId="5" odxf="1" dxf="1">
    <oc r="H223">
      <f>IF(ISERROR($V223),"",OFFSET('Smelter Look-up'!$G$4,$V223-4,0))</f>
    </oc>
    <nc r="H223" t="inlineStr">
      <is>
        <t>2-12-30 Aoyanagi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63" sId="5" odxf="1" dxf="1">
    <oc r="I223">
      <f>IF(ISERROR($V223),"",OFFSET('Smelter Look-up'!$H$4,$V223-4,0))</f>
    </oc>
    <nc r="I223" t="inlineStr">
      <is>
        <t>Soka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64" sId="5" odxf="1" dxf="1">
    <oc r="J223">
      <f>IF(ISERROR($V223),"",OFFSET('Smelter Look-up'!$I$4,$V223-4,0))</f>
    </oc>
    <nc r="J223"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65" sId="5" odxf="1" dxf="1">
    <nc r="K223" t="inlineStr">
      <is>
        <t>(+81)3-3252-3131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66" sId="5" odxf="1" dxf="1">
    <nc r="L223"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67" sId="5" odxf="1" dxf="1">
    <nc r="M223"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68" sId="5" odxf="1" dxf="1">
    <nc r="N223"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69" sId="5" odxf="1" dxf="1">
    <nc r="O223"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470" sId="5" odxf="1" dxf="1">
    <nc r="P22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471" sId="5" odxf="1" dxf="1">
    <nc r="Q223"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472" sId="5" odxf="1" dxf="1">
    <oc r="B224">
      <f>IF(LEN(A224)=0,"",INDEX('Smelter Look-up'!$A:$A,MATCH($A224,'Smelter Look-up'!$E:$E,0)))</f>
    </oc>
    <nc r="B22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73" sId="5" odxf="1" dxf="1">
    <oc r="C224">
      <f>IF(LEN(A224)=0,"",INDEX('Smelter Look-up'!$C:$C,MATCH($A224,'Smelter Look-up'!$E:$E,0)))</f>
    </oc>
    <nc r="C224" t="inlineStr">
      <is>
        <t>Ishifuku Metal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74" sId="5" odxf="1" dxf="1">
    <nc r="D224" t="inlineStr">
      <is>
        <t>Ishifuku Metal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75" sId="5" odxf="1" dxf="1">
    <oc r="E224">
      <f>IF(ISERROR($V224),"",OFFSET('Smelter Look-up'!$D$4,$V224-4,0)&amp;"")</f>
    </oc>
    <nc r="E22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76" sId="5" odxf="1" dxf="1">
    <oc r="F224">
      <f>IF(ISERROR($V224),"",OFFSET('Smelter Look-up'!$E$4,$V224-4,0))</f>
    </oc>
    <nc r="F224" t="inlineStr">
      <is>
        <t>CID000807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77" sId="5" odxf="1" dxf="1">
    <oc r="G224">
      <f>IF(C224=$X$4,"Enter smelter details", IF(ISERROR($V224),"",OFFSET('Smelter Look-up'!$F$4,$V224-4,0)))</f>
    </oc>
    <nc r="G22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78" sId="5" odxf="1" dxf="1">
    <oc r="H224">
      <f>IF(ISERROR($V224),"",OFFSET('Smelter Look-up'!$G$4,$V224-4,0))</f>
    </oc>
    <nc r="H22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79" sId="5" odxf="1" dxf="1">
    <oc r="I224">
      <f>IF(ISERROR($V224),"",OFFSET('Smelter Look-up'!$H$4,$V224-4,0))</f>
    </oc>
    <nc r="I224" t="inlineStr">
      <is>
        <t>Soka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80" sId="5" odxf="1" dxf="1">
    <oc r="J224">
      <f>IF(ISERROR($V224),"",OFFSET('Smelter Look-up'!$I$4,$V224-4,0))</f>
    </oc>
    <nc r="J224"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24" start="0" length="0">
    <dxf>
      <alignment vertical="bottom" wrapText="0"/>
      <border outline="0">
        <left/>
        <right/>
        <top/>
        <bottom/>
      </border>
    </dxf>
  </rfmt>
  <rfmt sheetId="5" sqref="L224" start="0" length="0">
    <dxf>
      <alignment vertical="bottom" wrapText="0"/>
      <border outline="0">
        <left/>
        <right/>
        <top/>
        <bottom/>
      </border>
    </dxf>
  </rfmt>
  <rcc rId="2481" sId="5" odxf="1" dxf="1">
    <nc r="M22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24" start="0" length="0">
    <dxf>
      <alignment vertical="bottom" wrapText="0"/>
      <border outline="0">
        <left/>
        <right/>
        <top/>
        <bottom/>
      </border>
    </dxf>
  </rfmt>
  <rcc rId="2482" sId="5" odxf="1" dxf="1">
    <nc r="O22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24" start="0" length="0">
    <dxf>
      <fill>
        <patternFill patternType="none"/>
      </fill>
      <alignment horizontal="general" vertical="bottom" wrapText="0"/>
      <border outline="0">
        <left/>
        <right/>
        <top/>
      </border>
    </dxf>
  </rfmt>
  <rfmt sheetId="5" sqref="Q224" start="0" length="0">
    <dxf>
      <alignment vertical="bottom" wrapText="0"/>
      <border outline="0">
        <left/>
        <right/>
        <top/>
        <bottom/>
      </border>
    </dxf>
  </rfmt>
  <rcc rId="2483" sId="5" odxf="1" dxf="1">
    <oc r="B225">
      <f>IF(LEN(A225)=0,"",INDEX('Smelter Look-up'!$A:$A,MATCH($A225,'Smelter Look-up'!$E:$E,0)))</f>
    </oc>
    <nc r="B22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84" sId="5" odxf="1" dxf="1">
    <oc r="C225">
      <f>IF(LEN(A225)=0,"",INDEX('Smelter Look-up'!$C:$C,MATCH($A225,'Smelter Look-up'!$E:$E,0)))</f>
    </oc>
    <nc r="C225" t="inlineStr">
      <is>
        <t>Ishifuku Metal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85" sId="5" odxf="1" dxf="1">
    <nc r="D225" t="inlineStr">
      <is>
        <t>Ishifuku Metal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86" sId="5" odxf="1" dxf="1">
    <oc r="E225">
      <f>IF(ISERROR($V225),"",OFFSET('Smelter Look-up'!$D$4,$V225-4,0)&amp;"")</f>
    </oc>
    <nc r="E22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87" sId="5" odxf="1" dxf="1">
    <oc r="F225">
      <f>IF(ISERROR($V225),"",OFFSET('Smelter Look-up'!$E$4,$V225-4,0))</f>
    </oc>
    <nc r="F225" t="inlineStr">
      <is>
        <t>CID000807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88" sId="5" odxf="1" dxf="1">
    <oc r="G225">
      <f>IF(C225=$X$4,"Enter smelter details", IF(ISERROR($V225),"",OFFSET('Smelter Look-up'!$F$4,$V225-4,0)))</f>
    </oc>
    <nc r="G22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89" sId="5" odxf="1" dxf="1">
    <oc r="H225">
      <f>IF(ISERROR($V225),"",OFFSET('Smelter Look-up'!$G$4,$V225-4,0))</f>
    </oc>
    <nc r="H22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490" sId="5" odxf="1" dxf="1">
    <oc r="I225">
      <f>IF(ISERROR($V225),"",OFFSET('Smelter Look-up'!$H$4,$V225-4,0))</f>
    </oc>
    <nc r="I225" t="inlineStr">
      <is>
        <t>Soka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491" sId="5" odxf="1" dxf="1">
    <oc r="J225">
      <f>IF(ISERROR($V225),"",OFFSET('Smelter Look-up'!$I$4,$V225-4,0))</f>
    </oc>
    <nc r="J225"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25" start="0" length="0">
    <dxf>
      <alignment vertical="bottom" wrapText="0"/>
      <border outline="0">
        <left/>
        <right/>
        <top/>
        <bottom/>
      </border>
    </dxf>
  </rfmt>
  <rfmt sheetId="5" sqref="L225" start="0" length="0">
    <dxf>
      <alignment vertical="bottom" wrapText="0"/>
      <border outline="0">
        <left/>
        <right/>
        <top/>
        <bottom/>
      </border>
    </dxf>
  </rfmt>
  <rfmt sheetId="5" sqref="M225" start="0" length="0">
    <dxf>
      <alignment vertical="bottom" wrapText="0"/>
      <border outline="0">
        <left/>
        <right/>
        <top/>
        <bottom/>
      </border>
    </dxf>
  </rfmt>
  <rfmt sheetId="5" sqref="N225" start="0" length="0">
    <dxf>
      <alignment vertical="bottom" wrapText="0"/>
      <border outline="0">
        <left/>
        <right/>
        <top/>
        <bottom/>
      </border>
    </dxf>
  </rfmt>
  <rfmt sheetId="5" sqref="O225" start="0" length="0">
    <dxf>
      <alignment vertical="bottom" wrapText="0"/>
      <border outline="0">
        <left/>
        <right/>
        <top/>
        <bottom/>
      </border>
    </dxf>
  </rfmt>
  <rfmt sheetId="5" sqref="P225" start="0" length="0">
    <dxf>
      <fill>
        <patternFill patternType="none"/>
      </fill>
      <alignment horizontal="general" vertical="bottom" wrapText="0"/>
      <border outline="0">
        <left/>
        <right/>
        <top/>
      </border>
    </dxf>
  </rfmt>
  <rcc rId="2492" sId="5" odxf="1" dxf="1">
    <nc r="Q225"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493" sId="5" odxf="1" dxf="1">
    <oc r="B226">
      <f>IF(LEN(A226)=0,"",INDEX('Smelter Look-up'!$A:$A,MATCH($A226,'Smelter Look-up'!$E:$E,0)))</f>
    </oc>
    <nc r="B22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94" sId="5" odxf="1" dxf="1">
    <oc r="C226">
      <f>IF(LEN(A226)=0,"",INDEX('Smelter Look-up'!$C:$C,MATCH($A226,'Smelter Look-up'!$E:$E,0)))</f>
    </oc>
    <nc r="C226" t="inlineStr">
      <is>
        <t>Ishifuku Metal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495" sId="5" odxf="1" dxf="1">
    <nc r="D226" t="inlineStr">
      <is>
        <t>Ishifuku Metal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96" sId="5" odxf="1" dxf="1">
    <oc r="E226">
      <f>IF(ISERROR($V226),"",OFFSET('Smelter Look-up'!$D$4,$V226-4,0)&amp;"")</f>
    </oc>
    <nc r="E22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97" sId="5" odxf="1" dxf="1">
    <oc r="F226">
      <f>IF(ISERROR($V226),"",OFFSET('Smelter Look-up'!$E$4,$V226-4,0))</f>
    </oc>
    <nc r="F226" t="inlineStr">
      <is>
        <t>CID000807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98" sId="5" odxf="1" dxf="1">
    <oc r="G226">
      <f>IF(C226=$X$4,"Enter smelter details", IF(ISERROR($V226),"",OFFSET('Smelter Look-up'!$F$4,$V226-4,0)))</f>
    </oc>
    <nc r="G22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499" sId="5" odxf="1" dxf="1">
    <oc r="H226">
      <f>IF(ISERROR($V226),"",OFFSET('Smelter Look-up'!$G$4,$V226-4,0))</f>
    </oc>
    <nc r="H226" t="inlineStr">
      <is>
        <t>2-12-30 Aoyagi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00" sId="5" odxf="1" dxf="1">
    <oc r="I226">
      <f>IF(ISERROR($V226),"",OFFSET('Smelter Look-up'!$H$4,$V226-4,0))</f>
    </oc>
    <nc r="I226" t="inlineStr">
      <is>
        <t>Soka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01" sId="5" odxf="1" dxf="1">
    <oc r="J226">
      <f>IF(ISERROR($V226),"",OFFSET('Smelter Look-up'!$I$4,$V226-4,0))</f>
    </oc>
    <nc r="J226"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26" start="0" length="0">
    <dxf>
      <alignment vertical="bottom" wrapText="0"/>
      <border outline="0">
        <left/>
        <right/>
        <top/>
        <bottom/>
      </border>
    </dxf>
  </rfmt>
  <rfmt sheetId="5" sqref="L226" start="0" length="0">
    <dxf>
      <alignment vertical="bottom" wrapText="0"/>
      <border outline="0">
        <left/>
        <right/>
        <top/>
        <bottom/>
      </border>
    </dxf>
  </rfmt>
  <rfmt sheetId="5" sqref="M226" start="0" length="0">
    <dxf>
      <alignment vertical="bottom" wrapText="0"/>
      <border outline="0">
        <left/>
        <right/>
        <top/>
        <bottom/>
      </border>
    </dxf>
  </rfmt>
  <rfmt sheetId="5" sqref="N226" start="0" length="0">
    <dxf>
      <alignment vertical="bottom" wrapText="0"/>
      <border outline="0">
        <left/>
        <right/>
        <top/>
        <bottom/>
      </border>
    </dxf>
  </rfmt>
  <rcc rId="2502" sId="5" odxf="1" dxf="1">
    <nc r="O226"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03" sId="5" odxf="1" dxf="1">
    <nc r="P226"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26" start="0" length="0">
    <dxf>
      <alignment vertical="bottom" wrapText="0"/>
      <border outline="0">
        <left/>
        <right/>
        <top/>
        <bottom/>
      </border>
    </dxf>
  </rfmt>
  <rcc rId="2504" sId="5" odxf="1" dxf="1">
    <oc r="B227">
      <f>IF(LEN(A227)=0,"",INDEX('Smelter Look-up'!$A:$A,MATCH($A227,'Smelter Look-up'!$E:$E,0)))</f>
    </oc>
    <nc r="B22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05" sId="5" odxf="1" dxf="1">
    <oc r="C227">
      <f>IF(LEN(A227)=0,"",INDEX('Smelter Look-up'!$C:$C,MATCH($A227,'Smelter Look-up'!$E:$E,0)))</f>
    </oc>
    <nc r="C227" t="inlineStr">
      <is>
        <t>Ishifuku Metal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06" sId="5" odxf="1" dxf="1">
    <nc r="D227" t="inlineStr">
      <is>
        <t>Ishifuku Metal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07" sId="5" odxf="1" dxf="1">
    <oc r="E227">
      <f>IF(ISERROR($V227),"",OFFSET('Smelter Look-up'!$D$4,$V227-4,0)&amp;"")</f>
    </oc>
    <nc r="E22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08" sId="5" odxf="1" dxf="1">
    <oc r="F227">
      <f>IF(ISERROR($V227),"",OFFSET('Smelter Look-up'!$E$4,$V227-4,0))</f>
    </oc>
    <nc r="F227" t="inlineStr">
      <is>
        <t>CID000807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09" sId="5" odxf="1" dxf="1">
    <oc r="G227">
      <f>IF(C227=$X$4,"Enter smelter details", IF(ISERROR($V227),"",OFFSET('Smelter Look-up'!$F$4,$V227-4,0)))</f>
    </oc>
    <nc r="G22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10" sId="5" odxf="1" dxf="1">
    <oc r="H227">
      <f>IF(ISERROR($V227),"",OFFSET('Smelter Look-up'!$G$4,$V227-4,0))</f>
    </oc>
    <nc r="H227" t="inlineStr">
      <is>
        <t>2-12-30 Aoyagi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11" sId="5" odxf="1" dxf="1">
    <oc r="I227">
      <f>IF(ISERROR($V227),"",OFFSET('Smelter Look-up'!$H$4,$V227-4,0))</f>
    </oc>
    <nc r="I227" t="inlineStr">
      <is>
        <t>Soka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12" sId="5" odxf="1" dxf="1">
    <oc r="J227">
      <f>IF(ISERROR($V227),"",OFFSET('Smelter Look-up'!$I$4,$V227-4,0))</f>
    </oc>
    <nc r="J227"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13" sId="5" odxf="1" dxf="1">
    <nc r="K227" t="inlineStr">
      <is>
        <t>Koji Uwatoko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14" sId="5" odxf="1" dxf="1">
    <nc r="L227" t="inlineStr">
      <is>
        <t>k-uwatoko@ifk.co.jp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15" sId="5" odxf="1" dxf="1">
    <nc r="M22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16" sId="5" odxf="1" dxf="1">
    <nc r="N22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17" sId="5" odxf="1" dxf="1">
    <nc r="O22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18" sId="5" odxf="1" dxf="1">
    <nc r="P22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27" start="0" length="0">
    <dxf>
      <alignment vertical="bottom" wrapText="0"/>
      <border outline="0">
        <left/>
        <right/>
        <top/>
        <bottom/>
      </border>
    </dxf>
  </rfmt>
  <rcc rId="2519" sId="5" odxf="1" dxf="1">
    <oc r="B228">
      <f>IF(LEN(A228)=0,"",INDEX('Smelter Look-up'!$A:$A,MATCH($A228,'Smelter Look-up'!$E:$E,0)))</f>
    </oc>
    <nc r="B22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20" sId="5" odxf="1" dxf="1">
    <oc r="C228">
      <f>IF(LEN(A228)=0,"",INDEX('Smelter Look-up'!$C:$C,MATCH($A228,'Smelter Look-up'!$E:$E,0)))</f>
    </oc>
    <nc r="C228" t="inlineStr">
      <is>
        <t>Ishifuku Metal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21" sId="5" odxf="1" dxf="1">
    <nc r="D228" t="inlineStr">
      <is>
        <t>Ishifuku Metal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22" sId="5" odxf="1" dxf="1">
    <oc r="E228">
      <f>IF(ISERROR($V228),"",OFFSET('Smelter Look-up'!$D$4,$V228-4,0)&amp;"")</f>
    </oc>
    <nc r="E22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23" sId="5" odxf="1" dxf="1">
    <oc r="F228">
      <f>IF(ISERROR($V228),"",OFFSET('Smelter Look-up'!$E$4,$V228-4,0))</f>
    </oc>
    <nc r="F228" t="inlineStr">
      <is>
        <t>CID000807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24" sId="5" odxf="1" dxf="1">
    <oc r="G228">
      <f>IF(C228=$X$4,"Enter smelter details", IF(ISERROR($V228),"",OFFSET('Smelter Look-up'!$F$4,$V228-4,0)))</f>
    </oc>
    <nc r="G22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25" sId="5" odxf="1" dxf="1">
    <oc r="H228">
      <f>IF(ISERROR($V228),"",OFFSET('Smelter Look-up'!$G$4,$V228-4,0))</f>
    </oc>
    <nc r="H22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26" sId="5" odxf="1" dxf="1">
    <oc r="I228">
      <f>IF(ISERROR($V228),"",OFFSET('Smelter Look-up'!$H$4,$V228-4,0))</f>
    </oc>
    <nc r="I22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27" sId="5" odxf="1" dxf="1">
    <oc r="J228">
      <f>IF(ISERROR($V228),"",OFFSET('Smelter Look-up'!$I$4,$V228-4,0))</f>
    </oc>
    <nc r="J22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28" start="0" length="0">
    <dxf>
      <alignment vertical="bottom" wrapText="0"/>
      <border outline="0">
        <left/>
        <right/>
        <top/>
        <bottom/>
      </border>
    </dxf>
  </rfmt>
  <rfmt sheetId="5" sqref="L228" start="0" length="0">
    <dxf>
      <alignment vertical="bottom" wrapText="0"/>
      <border outline="0">
        <left/>
        <right/>
        <top/>
        <bottom/>
      </border>
    </dxf>
  </rfmt>
  <rfmt sheetId="5" sqref="M228" start="0" length="0">
    <dxf>
      <alignment vertical="bottom" wrapText="0"/>
      <border outline="0">
        <left/>
        <right/>
        <top/>
        <bottom/>
      </border>
    </dxf>
  </rfmt>
  <rfmt sheetId="5" sqref="N228" start="0" length="0">
    <dxf>
      <alignment vertical="bottom" wrapText="0"/>
      <border outline="0">
        <left/>
        <right/>
        <top/>
        <bottom/>
      </border>
    </dxf>
  </rfmt>
  <rfmt sheetId="5" sqref="O228" start="0" length="0">
    <dxf>
      <alignment vertical="bottom" wrapText="0"/>
      <border outline="0">
        <left/>
        <right/>
        <top/>
        <bottom/>
      </border>
    </dxf>
  </rfmt>
  <rfmt sheetId="5" sqref="P228" start="0" length="0">
    <dxf>
      <fill>
        <patternFill patternType="none"/>
      </fill>
      <alignment horizontal="general" vertical="bottom" wrapText="0"/>
      <border outline="0">
        <left/>
        <right/>
        <top/>
      </border>
    </dxf>
  </rfmt>
  <rfmt sheetId="5" sqref="Q228" start="0" length="0">
    <dxf>
      <alignment vertical="bottom" wrapText="0"/>
      <border outline="0">
        <left/>
        <right/>
        <top/>
        <bottom/>
      </border>
    </dxf>
  </rfmt>
  <rcc rId="2528" sId="5" odxf="1" dxf="1">
    <oc r="B229">
      <f>IF(LEN(A229)=0,"",INDEX('Smelter Look-up'!$A:$A,MATCH($A229,'Smelter Look-up'!$E:$E,0)))</f>
    </oc>
    <nc r="B22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29" sId="5" odxf="1" dxf="1">
    <oc r="C229">
      <f>IF(LEN(A229)=0,"",INDEX('Smelter Look-up'!$C:$C,MATCH($A229,'Smelter Look-up'!$E:$E,0)))</f>
    </oc>
    <nc r="C229" t="inlineStr">
      <is>
        <t>Istanbul Gold Refinery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30" sId="5" odxf="1" dxf="1">
    <nc r="D229" t="inlineStr">
      <is>
        <t>Istanbul Gold Refinery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31" sId="5" odxf="1" dxf="1">
    <oc r="E229">
      <f>IF(ISERROR($V229),"",OFFSET('Smelter Look-up'!$D$4,$V229-4,0)&amp;"")</f>
    </oc>
    <nc r="E229"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32" sId="5" odxf="1" dxf="1">
    <oc r="F229">
      <f>IF(ISERROR($V229),"",OFFSET('Smelter Look-up'!$E$4,$V229-4,0))</f>
    </oc>
    <nc r="F229" t="inlineStr">
      <is>
        <t>CID000814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33" sId="5" odxf="1" dxf="1">
    <oc r="G229">
      <f>IF(C229=$X$4,"Enter smelter details", IF(ISERROR($V229),"",OFFSET('Smelter Look-up'!$F$4,$V229-4,0)))</f>
    </oc>
    <nc r="G22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34" sId="5" odxf="1" dxf="1">
    <oc r="H229">
      <f>IF(ISERROR($V229),"",OFFSET('Smelter Look-up'!$G$4,$V229-4,0))</f>
    </oc>
    <nc r="H22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35" sId="5" odxf="1" dxf="1">
    <oc r="I229">
      <f>IF(ISERROR($V229),"",OFFSET('Smelter Look-up'!$H$4,$V229-4,0))</f>
    </oc>
    <nc r="I229" t="inlineStr">
      <is>
        <t>Kuyumcukent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36" sId="5" odxf="1" dxf="1">
    <oc r="J229">
      <f>IF(ISERROR($V229),"",OFFSET('Smelter Look-up'!$I$4,$V229-4,0))</f>
    </oc>
    <nc r="J229" t="inlineStr">
      <is>
        <t>Istanbul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29" start="0" length="0">
    <dxf>
      <alignment vertical="bottom" wrapText="0"/>
      <border outline="0">
        <left/>
        <right/>
        <top/>
        <bottom/>
      </border>
    </dxf>
  </rfmt>
  <rfmt sheetId="5" sqref="L229" start="0" length="0">
    <dxf>
      <alignment vertical="bottom" wrapText="0"/>
      <border outline="0">
        <left/>
        <right/>
        <top/>
        <bottom/>
      </border>
    </dxf>
  </rfmt>
  <rcc rId="2537" sId="5" odxf="1" dxf="1">
    <nc r="M22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29" start="0" length="0">
    <dxf>
      <alignment vertical="bottom" wrapText="0"/>
      <border outline="0">
        <left/>
        <right/>
        <top/>
        <bottom/>
      </border>
    </dxf>
  </rfmt>
  <rcc rId="2538" sId="5" odxf="1" dxf="1">
    <nc r="O22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29" start="0" length="0">
    <dxf>
      <fill>
        <patternFill patternType="none"/>
      </fill>
      <alignment horizontal="general" vertical="bottom" wrapText="0"/>
      <border outline="0">
        <left/>
        <right/>
        <top/>
      </border>
    </dxf>
  </rfmt>
  <rfmt sheetId="5" sqref="Q229" start="0" length="0">
    <dxf>
      <alignment vertical="bottom" wrapText="0"/>
      <border outline="0">
        <left/>
        <right/>
        <top/>
        <bottom/>
      </border>
    </dxf>
  </rfmt>
  <rcc rId="2539" sId="5" odxf="1" dxf="1">
    <oc r="B230">
      <f>IF(LEN(A230)=0,"",INDEX('Smelter Look-up'!$A:$A,MATCH($A230,'Smelter Look-up'!$E:$E,0)))</f>
    </oc>
    <nc r="B23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40" sId="5" odxf="1" dxf="1">
    <oc r="C230">
      <f>IF(LEN(A230)=0,"",INDEX('Smelter Look-up'!$C:$C,MATCH($A230,'Smelter Look-up'!$E:$E,0)))</f>
    </oc>
    <nc r="C230" t="inlineStr">
      <is>
        <t>Istanbul Gold Refinery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41" sId="5" odxf="1" dxf="1">
    <nc r="D230" t="inlineStr">
      <is>
        <t>Istanbul Gold Refinery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42" sId="5" odxf="1" dxf="1">
    <oc r="E230">
      <f>IF(ISERROR($V230),"",OFFSET('Smelter Look-up'!$D$4,$V230-4,0)&amp;"")</f>
    </oc>
    <nc r="E230"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43" sId="5" odxf="1" dxf="1">
    <oc r="F230">
      <f>IF(ISERROR($V230),"",OFFSET('Smelter Look-up'!$E$4,$V230-4,0))</f>
    </oc>
    <nc r="F230" t="inlineStr">
      <is>
        <t>CID000814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44" sId="5" odxf="1" dxf="1">
    <oc r="G230">
      <f>IF(C230=$X$4,"Enter smelter details", IF(ISERROR($V230),"",OFFSET('Smelter Look-up'!$F$4,$V230-4,0)))</f>
    </oc>
    <nc r="G23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45" sId="5" odxf="1" dxf="1">
    <oc r="H230">
      <f>IF(ISERROR($V230),"",OFFSET('Smelter Look-up'!$G$4,$V230-4,0))</f>
    </oc>
    <nc r="H23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46" sId="5" odxf="1" dxf="1">
    <oc r="I230">
      <f>IF(ISERROR($V230),"",OFFSET('Smelter Look-up'!$H$4,$V230-4,0))</f>
    </oc>
    <nc r="I23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47" sId="5" odxf="1" dxf="1">
    <oc r="J230">
      <f>IF(ISERROR($V230),"",OFFSET('Smelter Look-up'!$I$4,$V230-4,0))</f>
    </oc>
    <nc r="J23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0" start="0" length="0">
    <dxf>
      <alignment vertical="bottom" wrapText="0"/>
      <border outline="0">
        <left/>
        <right/>
        <top/>
        <bottom/>
      </border>
    </dxf>
  </rfmt>
  <rfmt sheetId="5" sqref="L230" start="0" length="0">
    <dxf>
      <alignment vertical="bottom" wrapText="0"/>
      <border outline="0">
        <left/>
        <right/>
        <top/>
        <bottom/>
      </border>
    </dxf>
  </rfmt>
  <rcc rId="2548" sId="5" odxf="1" dxf="1">
    <nc r="M23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49" sId="5" odxf="1" dxf="1">
    <nc r="N230" t="inlineStr">
      <is>
        <t>Not disclosed per LBMA,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50" sId="5" odxf="1" dxf="1">
    <nc r="O230"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51" sId="5" odxf="1" dxf="1">
    <nc r="P23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552" sId="5" odxf="1" dxf="1">
    <nc r="Q230" t="inlineStr">
      <is>
        <t>LBMA REGISTERED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553" sId="5" odxf="1" dxf="1">
    <oc r="B231">
      <f>IF(LEN(A231)=0,"",INDEX('Smelter Look-up'!$A:$A,MATCH($A231,'Smelter Look-up'!$E:$E,0)))</f>
    </oc>
    <nc r="B23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54" sId="5" odxf="1" dxf="1">
    <oc r="C231">
      <f>IF(LEN(A231)=0,"",INDEX('Smelter Look-up'!$C:$C,MATCH($A231,'Smelter Look-up'!$E:$E,0)))</f>
    </oc>
    <nc r="C231" t="inlineStr">
      <is>
        <t>Istanbul Gold Refinery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55" sId="5" odxf="1" dxf="1">
    <nc r="D231" t="inlineStr">
      <is>
        <t>Istanbul Gold Refinery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56" sId="5" odxf="1" dxf="1">
    <oc r="E231">
      <f>IF(ISERROR($V231),"",OFFSET('Smelter Look-up'!$D$4,$V231-4,0)&amp;"")</f>
    </oc>
    <nc r="E231"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57" sId="5" odxf="1" dxf="1">
    <oc r="F231">
      <f>IF(ISERROR($V231),"",OFFSET('Smelter Look-up'!$E$4,$V231-4,0))</f>
    </oc>
    <nc r="F231" t="inlineStr">
      <is>
        <t>CID000814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58" sId="5" odxf="1" dxf="1">
    <oc r="G231">
      <f>IF(C231=$X$4,"Enter smelter details", IF(ISERROR($V231),"",OFFSET('Smelter Look-up'!$F$4,$V231-4,0)))</f>
    </oc>
    <nc r="G23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59" sId="5" odxf="1" dxf="1">
    <oc r="H231">
      <f>IF(ISERROR($V231),"",OFFSET('Smelter Look-up'!$G$4,$V231-4,0))</f>
    </oc>
    <nc r="H23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60" sId="5" odxf="1" dxf="1">
    <oc r="I231">
      <f>IF(ISERROR($V231),"",OFFSET('Smelter Look-up'!$H$4,$V231-4,0))</f>
    </oc>
    <nc r="I23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61" sId="5" odxf="1" dxf="1">
    <oc r="J231">
      <f>IF(ISERROR($V231),"",OFFSET('Smelter Look-up'!$I$4,$V231-4,0))</f>
    </oc>
    <nc r="J23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1" start="0" length="0">
    <dxf>
      <alignment vertical="bottom" wrapText="0"/>
      <border outline="0">
        <left/>
        <right/>
        <top/>
        <bottom/>
      </border>
    </dxf>
  </rfmt>
  <rfmt sheetId="5" sqref="L231" start="0" length="0">
    <dxf>
      <alignment vertical="bottom" wrapText="0"/>
      <border outline="0">
        <left/>
        <right/>
        <top/>
        <bottom/>
      </border>
    </dxf>
  </rfmt>
  <rfmt sheetId="5" sqref="M231" start="0" length="0">
    <dxf>
      <alignment vertical="bottom" wrapText="0"/>
      <border outline="0">
        <left/>
        <right/>
        <top/>
        <bottom/>
      </border>
    </dxf>
  </rfmt>
  <rfmt sheetId="5" sqref="N231" start="0" length="0">
    <dxf>
      <alignment vertical="bottom" wrapText="0"/>
      <border outline="0">
        <left/>
        <right/>
        <top/>
        <bottom/>
      </border>
    </dxf>
  </rfmt>
  <rfmt sheetId="5" sqref="O231" start="0" length="0">
    <dxf>
      <alignment vertical="bottom" wrapText="0"/>
      <border outline="0">
        <left/>
        <right/>
        <top/>
        <bottom/>
      </border>
    </dxf>
  </rfmt>
  <rfmt sheetId="5" sqref="P231" start="0" length="0">
    <dxf>
      <fill>
        <patternFill patternType="none"/>
      </fill>
      <alignment horizontal="general" vertical="bottom" wrapText="0"/>
      <border outline="0">
        <left/>
        <right/>
        <top/>
      </border>
    </dxf>
  </rfmt>
  <rfmt sheetId="5" sqref="Q231" start="0" length="0">
    <dxf>
      <alignment vertical="bottom" wrapText="0"/>
      <border outline="0">
        <left/>
        <right/>
        <top/>
        <bottom/>
      </border>
    </dxf>
  </rfmt>
  <rcc rId="2562" sId="5" odxf="1" dxf="1">
    <oc r="B232">
      <f>IF(LEN(A232)=0,"",INDEX('Smelter Look-up'!$A:$A,MATCH($A232,'Smelter Look-up'!$E:$E,0)))</f>
    </oc>
    <nc r="B23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63" sId="5" odxf="1" dxf="1">
    <oc r="C232">
      <f>IF(LEN(A232)=0,"",INDEX('Smelter Look-up'!$C:$C,MATCH($A232,'Smelter Look-up'!$E:$E,0)))</f>
    </oc>
    <nc r="C232" t="inlineStr">
      <is>
        <t>Japan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64" sId="5" odxf="1" dxf="1">
    <nc r="D232" t="inlineStr">
      <is>
        <t>Japan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65" sId="5" odxf="1" dxf="1">
    <oc r="E232">
      <f>IF(ISERROR($V232),"",OFFSET('Smelter Look-up'!$D$4,$V232-4,0)&amp;"")</f>
    </oc>
    <nc r="E23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66" sId="5" odxf="1" dxf="1">
    <oc r="F232">
      <f>IF(ISERROR($V232),"",OFFSET('Smelter Look-up'!$E$4,$V232-4,0))</f>
    </oc>
    <nc r="F232" t="inlineStr">
      <is>
        <t>CID000823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67" sId="5" odxf="1" dxf="1">
    <oc r="G232">
      <f>IF(C232=$X$4,"Enter smelter details", IF(ISERROR($V232),"",OFFSET('Smelter Look-up'!$F$4,$V232-4,0)))</f>
    </oc>
    <nc r="G23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68" sId="5" odxf="1" dxf="1">
    <oc r="H232">
      <f>IF(ISERROR($V232),"",OFFSET('Smelter Look-up'!$G$4,$V232-4,0))</f>
    </oc>
    <nc r="H23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69" sId="5" odxf="1" dxf="1">
    <oc r="I232">
      <f>IF(ISERROR($V232),"",OFFSET('Smelter Look-up'!$H$4,$V232-4,0))</f>
    </oc>
    <nc r="I23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70" sId="5" odxf="1" dxf="1">
    <oc r="J232">
      <f>IF(ISERROR($V232),"",OFFSET('Smelter Look-up'!$I$4,$V232-4,0))</f>
    </oc>
    <nc r="J23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2" start="0" length="0">
    <dxf>
      <alignment vertical="bottom" wrapText="0"/>
      <border outline="0">
        <left/>
        <right/>
        <top/>
        <bottom/>
      </border>
    </dxf>
  </rfmt>
  <rfmt sheetId="5" sqref="L232" start="0" length="0">
    <dxf>
      <alignment vertical="bottom" wrapText="0"/>
      <border outline="0">
        <left/>
        <right/>
        <top/>
        <bottom/>
      </border>
    </dxf>
  </rfmt>
  <rcc rId="2571" sId="5" odxf="1" dxf="1">
    <nc r="M23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72" sId="5" odxf="1" dxf="1">
    <nc r="N232"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73" sId="5" odxf="1" dxf="1">
    <nc r="O232"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574" sId="5" odxf="1" dxf="1">
    <nc r="P23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575" sId="5" odxf="1" dxf="1">
    <nc r="Q232" t="inlineStr">
      <is>
        <t>LBMA REGISTERED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576" sId="5" odxf="1" dxf="1">
    <oc r="B233">
      <f>IF(LEN(A233)=0,"",INDEX('Smelter Look-up'!$A:$A,MATCH($A233,'Smelter Look-up'!$E:$E,0)))</f>
    </oc>
    <nc r="B23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77" sId="5" odxf="1" dxf="1">
    <oc r="C233">
      <f>IF(LEN(A233)=0,"",INDEX('Smelter Look-up'!$C:$C,MATCH($A233,'Smelter Look-up'!$E:$E,0)))</f>
    </oc>
    <nc r="C233" t="inlineStr">
      <is>
        <t>Japan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78" sId="5" odxf="1" dxf="1">
    <nc r="D233" t="inlineStr">
      <is>
        <t>Japan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79" sId="5" odxf="1" dxf="1">
    <oc r="E233">
      <f>IF(ISERROR($V233),"",OFFSET('Smelter Look-up'!$D$4,$V233-4,0)&amp;"")</f>
    </oc>
    <nc r="E23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80" sId="5" odxf="1" dxf="1">
    <oc r="F233">
      <f>IF(ISERROR($V233),"",OFFSET('Smelter Look-up'!$E$4,$V233-4,0))</f>
    </oc>
    <nc r="F233" t="inlineStr">
      <is>
        <t>CID000823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81" sId="5" odxf="1" dxf="1">
    <oc r="G233">
      <f>IF(C233=$X$4,"Enter smelter details", IF(ISERROR($V233),"",OFFSET('Smelter Look-up'!$F$4,$V233-4,0)))</f>
    </oc>
    <nc r="G23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82" sId="5" odxf="1" dxf="1">
    <oc r="H233">
      <f>IF(ISERROR($V233),"",OFFSET('Smelter Look-up'!$G$4,$V233-4,0))</f>
    </oc>
    <nc r="H233"/>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83" sId="5" odxf="1" dxf="1">
    <oc r="I233">
      <f>IF(ISERROR($V233),"",OFFSET('Smelter Look-up'!$H$4,$V233-4,0))</f>
    </oc>
    <nc r="I23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84" sId="5" odxf="1" dxf="1">
    <oc r="J233">
      <f>IF(ISERROR($V233),"",OFFSET('Smelter Look-up'!$I$4,$V233-4,0))</f>
    </oc>
    <nc r="J23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3" start="0" length="0">
    <dxf>
      <alignment vertical="bottom" wrapText="0"/>
      <border outline="0">
        <left/>
        <right/>
        <top/>
        <bottom/>
      </border>
    </dxf>
  </rfmt>
  <rfmt sheetId="5" sqref="L233" start="0" length="0">
    <dxf>
      <alignment vertical="bottom" wrapText="0"/>
      <border outline="0">
        <left/>
        <right/>
        <top/>
        <bottom/>
      </border>
    </dxf>
  </rfmt>
  <rfmt sheetId="5" sqref="M233" start="0" length="0">
    <dxf>
      <alignment vertical="bottom" wrapText="0"/>
      <border outline="0">
        <left/>
        <right/>
        <top/>
        <bottom/>
      </border>
    </dxf>
  </rfmt>
  <rfmt sheetId="5" sqref="N233" start="0" length="0">
    <dxf>
      <alignment vertical="bottom" wrapText="0"/>
      <border outline="0">
        <left/>
        <right/>
        <top/>
        <bottom/>
      </border>
    </dxf>
  </rfmt>
  <rfmt sheetId="5" sqref="O233" start="0" length="0">
    <dxf>
      <alignment vertical="bottom" wrapText="0"/>
      <border outline="0">
        <left/>
        <right/>
        <top/>
        <bottom/>
      </border>
    </dxf>
  </rfmt>
  <rfmt sheetId="5" sqref="P233" start="0" length="0">
    <dxf>
      <fill>
        <patternFill patternType="none"/>
      </fill>
      <alignment horizontal="general" vertical="bottom" wrapText="0"/>
      <border outline="0">
        <left/>
        <right/>
        <top/>
      </border>
    </dxf>
  </rfmt>
  <rfmt sheetId="5" sqref="Q233" start="0" length="0">
    <dxf>
      <alignment vertical="bottom" wrapText="0"/>
      <border outline="0">
        <left/>
        <right/>
        <top/>
        <bottom/>
      </border>
    </dxf>
  </rfmt>
  <rcc rId="2585" sId="5" odxf="1" dxf="1">
    <oc r="B234">
      <f>IF(LEN(A234)=0,"",INDEX('Smelter Look-up'!$A:$A,MATCH($A234,'Smelter Look-up'!$E:$E,0)))</f>
    </oc>
    <nc r="B234"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86" sId="5" odxf="1" dxf="1">
    <oc r="C234">
      <f>IF(LEN(A234)=0,"",INDEX('Smelter Look-up'!$C:$C,MATCH($A234,'Smelter Look-up'!$E:$E,0)))</f>
    </oc>
    <nc r="C234" t="inlineStr">
      <is>
        <t>Japan New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87" sId="5" odxf="1" dxf="1">
    <nc r="D234" t="inlineStr">
      <is>
        <t>Japan New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88" sId="5" odxf="1" dxf="1">
    <oc r="E234">
      <f>IF(ISERROR($V234),"",OFFSET('Smelter Look-up'!$D$4,$V234-4,0)&amp;"")</f>
    </oc>
    <nc r="E23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89" sId="5" odxf="1" dxf="1">
    <oc r="F234">
      <f>IF(ISERROR($V234),"",OFFSET('Smelter Look-up'!$E$4,$V234-4,0))</f>
    </oc>
    <nc r="F234" t="inlineStr">
      <is>
        <t>CID000825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90" sId="5" odxf="1" dxf="1">
    <oc r="G234">
      <f>IF(C234=$X$4,"Enter smelter details", IF(ISERROR($V234),"",OFFSET('Smelter Look-up'!$F$4,$V234-4,0)))</f>
    </oc>
    <nc r="G23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91" sId="5" odxf="1" dxf="1">
    <oc r="H234">
      <f>IF(ISERROR($V234),"",OFFSET('Smelter Look-up'!$G$4,$V234-4,0))</f>
    </oc>
    <nc r="H23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592" sId="5" odxf="1" dxf="1">
    <oc r="I234">
      <f>IF(ISERROR($V234),"",OFFSET('Smelter Look-up'!$H$4,$V234-4,0))</f>
    </oc>
    <nc r="I234" t="inlineStr">
      <is>
        <t>Akita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593" sId="5" odxf="1" dxf="1">
    <oc r="J234">
      <f>IF(ISERROR($V234),"",OFFSET('Smelter Look-up'!$I$4,$V234-4,0))</f>
    </oc>
    <nc r="J234"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4" start="0" length="0">
    <dxf>
      <alignment vertical="bottom" wrapText="0"/>
      <border outline="0">
        <left/>
        <right/>
        <top/>
        <bottom/>
      </border>
    </dxf>
  </rfmt>
  <rfmt sheetId="5" sqref="L234" start="0" length="0">
    <dxf>
      <alignment vertical="bottom" wrapText="0"/>
      <border outline="0">
        <left/>
        <right/>
        <top/>
        <bottom/>
      </border>
    </dxf>
  </rfmt>
  <rcc rId="2594" sId="5" odxf="1" dxf="1">
    <nc r="M23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34" start="0" length="0">
    <dxf>
      <alignment vertical="bottom" wrapText="0"/>
      <border outline="0">
        <left/>
        <right/>
        <top/>
        <bottom/>
      </border>
    </dxf>
  </rfmt>
  <rcc rId="2595" sId="5" odxf="1" dxf="1">
    <nc r="O234"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34" start="0" length="0">
    <dxf>
      <fill>
        <patternFill patternType="none"/>
      </fill>
      <alignment horizontal="general" vertical="bottom" wrapText="0"/>
      <border outline="0">
        <left/>
        <right/>
        <top/>
      </border>
    </dxf>
  </rfmt>
  <rfmt sheetId="5" sqref="Q234" start="0" length="0">
    <dxf>
      <alignment vertical="bottom" wrapText="0"/>
      <border outline="0">
        <left/>
        <right/>
        <top/>
        <bottom/>
      </border>
    </dxf>
  </rfmt>
  <rcc rId="2596" sId="5" odxf="1" dxf="1">
    <oc r="B235">
      <f>IF(LEN(A235)=0,"",INDEX('Smelter Look-up'!$A:$A,MATCH($A235,'Smelter Look-up'!$E:$E,0)))</f>
    </oc>
    <nc r="B235"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97" sId="5" odxf="1" dxf="1">
    <oc r="C235">
      <f>IF(LEN(A235)=0,"",INDEX('Smelter Look-up'!$C:$C,MATCH($A235,'Smelter Look-up'!$E:$E,0)))</f>
    </oc>
    <nc r="C235" t="inlineStr">
      <is>
        <t>Japan New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598" sId="5" odxf="1" dxf="1">
    <nc r="D235" t="inlineStr">
      <is>
        <t>Japan New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599" sId="5" odxf="1" dxf="1">
    <oc r="E235">
      <f>IF(ISERROR($V235),"",OFFSET('Smelter Look-up'!$D$4,$V235-4,0)&amp;"")</f>
    </oc>
    <nc r="E23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00" sId="5" odxf="1" dxf="1">
    <oc r="F235">
      <f>IF(ISERROR($V235),"",OFFSET('Smelter Look-up'!$E$4,$V235-4,0))</f>
    </oc>
    <nc r="F235" t="inlineStr">
      <is>
        <t>CID000825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01" sId="5" odxf="1" dxf="1">
    <oc r="G235">
      <f>IF(C235=$X$4,"Enter smelter details", IF(ISERROR($V235),"",OFFSET('Smelter Look-up'!$F$4,$V235-4,0)))</f>
    </oc>
    <nc r="G23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02" sId="5" odxf="1" dxf="1">
    <oc r="H235">
      <f>IF(ISERROR($V235),"",OFFSET('Smelter Look-up'!$G$4,$V235-4,0))</f>
    </oc>
    <nc r="H23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03" sId="5" odxf="1" dxf="1">
    <oc r="I235">
      <f>IF(ISERROR($V235),"",OFFSET('Smelter Look-up'!$H$4,$V235-4,0))</f>
    </oc>
    <nc r="I235" t="inlineStr">
      <is>
        <t>Akita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04" sId="5" odxf="1" dxf="1">
    <oc r="J235">
      <f>IF(ISERROR($V235),"",OFFSET('Smelter Look-up'!$I$4,$V235-4,0))</f>
    </oc>
    <nc r="J235" t="inlineStr">
      <is>
        <t>Akita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5" start="0" length="0">
    <dxf>
      <alignment vertical="bottom" wrapText="0"/>
      <border outline="0">
        <left/>
        <right/>
        <top/>
        <bottom/>
      </border>
    </dxf>
  </rfmt>
  <rfmt sheetId="5" sqref="L235" start="0" length="0">
    <dxf>
      <alignment vertical="bottom" wrapText="0"/>
      <border outline="0">
        <left/>
        <right/>
        <top/>
        <bottom/>
      </border>
    </dxf>
  </rfmt>
  <rfmt sheetId="5" sqref="M235" start="0" length="0">
    <dxf>
      <alignment vertical="bottom" wrapText="0"/>
      <border outline="0">
        <left/>
        <right/>
        <top/>
        <bottom/>
      </border>
    </dxf>
  </rfmt>
  <rcc rId="2605" sId="5" odxf="1" dxf="1">
    <nc r="N235"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606" sId="5" odxf="1" dxf="1">
    <nc r="O235"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607" sId="5" odxf="1" dxf="1">
    <nc r="P23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608" sId="5" odxf="1" dxf="1">
    <nc r="Q235"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609" sId="5" odxf="1" dxf="1">
    <oc r="B236">
      <f>IF(LEN(A236)=0,"",INDEX('Smelter Look-up'!$A:$A,MATCH($A236,'Smelter Look-up'!$E:$E,0)))</f>
    </oc>
    <nc r="B23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10" sId="5" odxf="1" dxf="1">
    <oc r="C236">
      <f>IF(LEN(A236)=0,"",INDEX('Smelter Look-up'!$C:$C,MATCH($A236,'Smelter Look-up'!$E:$E,0)))</f>
    </oc>
    <nc r="C236" t="inlineStr">
      <is>
        <t>Jiangxi Copper Company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11" sId="5" odxf="1" dxf="1">
    <nc r="D236" t="inlineStr">
      <is>
        <t>Jiangxi Copper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12" sId="5" odxf="1" dxf="1">
    <oc r="E236">
      <f>IF(ISERROR($V236),"",OFFSET('Smelter Look-up'!$D$4,$V236-4,0)&amp;"")</f>
    </oc>
    <nc r="E23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13" sId="5" odxf="1" dxf="1">
    <oc r="F236">
      <f>IF(ISERROR($V236),"",OFFSET('Smelter Look-up'!$E$4,$V236-4,0))</f>
    </oc>
    <nc r="F236" t="inlineStr">
      <is>
        <t>CID000855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14" sId="5" odxf="1" dxf="1">
    <oc r="G236">
      <f>IF(C236=$X$4,"Enter smelter details", IF(ISERROR($V236),"",OFFSET('Smelter Look-up'!$F$4,$V236-4,0)))</f>
    </oc>
    <nc r="G23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15" sId="5" odxf="1" dxf="1">
    <oc r="H236">
      <f>IF(ISERROR($V236),"",OFFSET('Smelter Look-up'!$G$4,$V236-4,0))</f>
    </oc>
    <nc r="H23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16" sId="5" odxf="1" dxf="1">
    <oc r="I236">
      <f>IF(ISERROR($V236),"",OFFSET('Smelter Look-up'!$H$4,$V236-4,0))</f>
    </oc>
    <nc r="I236" t="inlineStr">
      <is>
        <t>Guixi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17" sId="5" odxf="1" dxf="1">
    <oc r="J236">
      <f>IF(ISERROR($V236),"",OFFSET('Smelter Look-up'!$I$4,$V236-4,0))</f>
    </oc>
    <nc r="J236"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6" start="0" length="0">
    <dxf>
      <alignment vertical="bottom" wrapText="0"/>
      <border outline="0">
        <left/>
        <right/>
        <top/>
        <bottom/>
      </border>
    </dxf>
  </rfmt>
  <rfmt sheetId="5" sqref="L236" start="0" length="0">
    <dxf>
      <alignment vertical="bottom" wrapText="0"/>
      <border outline="0">
        <left/>
        <right/>
        <top/>
        <bottom/>
      </border>
    </dxf>
  </rfmt>
  <rcc rId="2618" sId="5" odxf="1" dxf="1">
    <nc r="M23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36" start="0" length="0">
    <dxf>
      <alignment vertical="bottom" wrapText="0"/>
      <border outline="0">
        <left/>
        <right/>
        <top/>
        <bottom/>
      </border>
    </dxf>
  </rfmt>
  <rcc rId="2619" sId="5" odxf="1" dxf="1">
    <nc r="O23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36" start="0" length="0">
    <dxf>
      <fill>
        <patternFill patternType="none"/>
      </fill>
      <alignment horizontal="general" vertical="bottom" wrapText="0"/>
      <border outline="0">
        <left/>
        <right/>
        <top/>
      </border>
    </dxf>
  </rfmt>
  <rfmt sheetId="5" sqref="Q236" start="0" length="0">
    <dxf>
      <alignment vertical="bottom" wrapText="0"/>
      <border outline="0">
        <left/>
        <right/>
        <top/>
        <bottom/>
      </border>
    </dxf>
  </rfmt>
  <rcc rId="2620" sId="5" odxf="1" dxf="1">
    <oc r="B237">
      <f>IF(LEN(A237)=0,"",INDEX('Smelter Look-up'!$A:$A,MATCH($A237,'Smelter Look-up'!$E:$E,0)))</f>
    </oc>
    <nc r="B23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21" sId="5" odxf="1" dxf="1">
    <oc r="C237">
      <f>IF(LEN(A237)=0,"",INDEX('Smelter Look-up'!$C:$C,MATCH($A237,'Smelter Look-up'!$E:$E,0)))</f>
    </oc>
    <nc r="C237" t="inlineStr">
      <is>
        <t>Jiangxi Copper Company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22" sId="5" odxf="1" dxf="1">
    <nc r="D237" t="inlineStr">
      <is>
        <t>Jiangxi Copper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23" sId="5" odxf="1" dxf="1">
    <oc r="E237">
      <f>IF(ISERROR($V237),"",OFFSET('Smelter Look-up'!$D$4,$V237-4,0)&amp;"")</f>
    </oc>
    <nc r="E23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24" sId="5" odxf="1" dxf="1">
    <oc r="F237">
      <f>IF(ISERROR($V237),"",OFFSET('Smelter Look-up'!$E$4,$V237-4,0))</f>
    </oc>
    <nc r="F237" t="inlineStr">
      <is>
        <t>CID000855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25" sId="5" odxf="1" dxf="1">
    <oc r="G237">
      <f>IF(C237=$X$4,"Enter smelter details", IF(ISERROR($V237),"",OFFSET('Smelter Look-up'!$F$4,$V237-4,0)))</f>
    </oc>
    <nc r="G23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26" sId="5" odxf="1" dxf="1">
    <oc r="H237">
      <f>IF(ISERROR($V237),"",OFFSET('Smelter Look-up'!$G$4,$V237-4,0))</f>
    </oc>
    <nc r="H23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27" sId="5" odxf="1" dxf="1">
    <oc r="I237">
      <f>IF(ISERROR($V237),"",OFFSET('Smelter Look-up'!$H$4,$V237-4,0))</f>
    </oc>
    <nc r="I23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28" sId="5" odxf="1" dxf="1">
    <oc r="J237">
      <f>IF(ISERROR($V237),"",OFFSET('Smelter Look-up'!$I$4,$V237-4,0))</f>
    </oc>
    <nc r="J23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7" start="0" length="0">
    <dxf>
      <alignment vertical="bottom" wrapText="0"/>
      <border outline="0">
        <left/>
        <right/>
        <top/>
        <bottom/>
      </border>
    </dxf>
  </rfmt>
  <rfmt sheetId="5" sqref="L237" start="0" length="0">
    <dxf>
      <alignment vertical="bottom" wrapText="0"/>
      <border outline="0">
        <left/>
        <right/>
        <top/>
        <bottom/>
      </border>
    </dxf>
  </rfmt>
  <rfmt sheetId="5" sqref="M237" start="0" length="0">
    <dxf>
      <alignment vertical="bottom" wrapText="0"/>
      <border outline="0">
        <left/>
        <right/>
        <top/>
        <bottom/>
      </border>
    </dxf>
  </rfmt>
  <rfmt sheetId="5" sqref="N237" start="0" length="0">
    <dxf>
      <alignment vertical="bottom" wrapText="0"/>
      <border outline="0">
        <left/>
        <right/>
        <top/>
        <bottom/>
      </border>
    </dxf>
  </rfmt>
  <rfmt sheetId="5" sqref="O237" start="0" length="0">
    <dxf>
      <alignment vertical="bottom" wrapText="0"/>
      <border outline="0">
        <left/>
        <right/>
        <top/>
        <bottom/>
      </border>
    </dxf>
  </rfmt>
  <rfmt sheetId="5" sqref="P237" start="0" length="0">
    <dxf>
      <fill>
        <patternFill patternType="none"/>
      </fill>
      <alignment horizontal="general" vertical="bottom" wrapText="0"/>
      <border outline="0">
        <left/>
        <right/>
        <top/>
      </border>
    </dxf>
  </rfmt>
  <rfmt sheetId="5" sqref="Q237" start="0" length="0">
    <dxf>
      <alignment vertical="bottom" wrapText="0"/>
      <border outline="0">
        <left/>
        <right/>
        <top/>
        <bottom/>
      </border>
    </dxf>
  </rfmt>
  <rcc rId="2629" sId="5" odxf="1" dxf="1">
    <oc r="B238">
      <f>IF(LEN(A238)=0,"",INDEX('Smelter Look-up'!$A:$A,MATCH($A238,'Smelter Look-up'!$E:$E,0)))</f>
    </oc>
    <nc r="B23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30" sId="5" odxf="1" dxf="1">
    <oc r="C238">
      <f>IF(LEN(A238)=0,"",INDEX('Smelter Look-up'!$C:$C,MATCH($A238,'Smelter Look-up'!$E:$E,0)))</f>
    </oc>
    <nc r="C238" t="inlineStr">
      <is>
        <t>Jiangxi Nanshan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31" sId="5" odxf="1" dxf="1">
    <nc r="D238" t="inlineStr">
      <is>
        <t>Jiangxi Nanshan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32" sId="5" odxf="1" dxf="1">
    <oc r="E238">
      <f>IF(ISERROR($V238),"",OFFSET('Smelter Look-up'!$D$4,$V238-4,0)&amp;"")</f>
    </oc>
    <nc r="E23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33" sId="5" odxf="1" dxf="1">
    <oc r="F238">
      <f>IF(ISERROR($V238),"",OFFSET('Smelter Look-up'!$E$4,$V238-4,0))</f>
    </oc>
    <nc r="F238" t="inlineStr">
      <is>
        <t>CID000864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34" sId="5" odxf="1" dxf="1">
    <oc r="G238">
      <f>IF(C238=$X$4,"Enter smelter details", IF(ISERROR($V238),"",OFFSET('Smelter Look-up'!$F$4,$V238-4,0)))</f>
    </oc>
    <nc r="G23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35" sId="5" odxf="1" dxf="1">
    <oc r="H238">
      <f>IF(ISERROR($V238),"",OFFSET('Smelter Look-up'!$G$4,$V238-4,0))</f>
    </oc>
    <nc r="H238" t="inlineStr">
      <is>
        <t>Jiangxi Nankang Luo industrial zone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36" sId="5" odxf="1" dxf="1">
    <oc r="I238">
      <f>IF(ISERROR($V238),"",OFFSET('Smelter Look-up'!$H$4,$V238-4,0))</f>
    </oc>
    <nc r="I238" t="inlineStr">
      <is>
        <t>Nankang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37" sId="5" odxf="1" dxf="1">
    <oc r="J238">
      <f>IF(ISERROR($V238),"",OFFSET('Smelter Look-up'!$I$4,$V238-4,0))</f>
    </oc>
    <nc r="J238"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8" start="0" length="0">
    <dxf>
      <alignment vertical="bottom" wrapText="0"/>
      <border outline="0">
        <left/>
        <right/>
        <top/>
        <bottom/>
      </border>
    </dxf>
  </rfmt>
  <rfmt sheetId="5" sqref="L238" start="0" length="0">
    <dxf>
      <alignment vertical="bottom" wrapText="0"/>
      <border outline="0">
        <left/>
        <right/>
        <top/>
        <bottom/>
      </border>
    </dxf>
  </rfmt>
  <rcc rId="2638" sId="5" odxf="1" dxf="1">
    <nc r="M238" t="inlineStr">
      <is>
        <t>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639" sId="5" odxf="1" dxf="1">
    <nc r="N23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640" sId="5" odxf="1" dxf="1">
    <nc r="O23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38" start="0" length="0">
    <dxf>
      <fill>
        <patternFill patternType="none"/>
      </fill>
      <alignment horizontal="general" vertical="bottom" wrapText="0"/>
      <border outline="0">
        <left/>
        <right/>
        <top/>
      </border>
    </dxf>
  </rfmt>
  <rfmt sheetId="5" sqref="Q238" start="0" length="0">
    <dxf>
      <alignment vertical="bottom" wrapText="0"/>
      <border outline="0">
        <left/>
        <right/>
        <top/>
        <bottom/>
      </border>
    </dxf>
  </rfmt>
  <rcc rId="2641" sId="5" odxf="1" dxf="1">
    <oc r="B239">
      <f>IF(LEN(A239)=0,"",INDEX('Smelter Look-up'!$A:$A,MATCH($A239,'Smelter Look-up'!$E:$E,0)))</f>
    </oc>
    <nc r="B239"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42" sId="5" odxf="1" dxf="1">
    <oc r="C239">
      <f>IF(LEN(A239)=0,"",INDEX('Smelter Look-up'!$C:$C,MATCH($A239,'Smelter Look-up'!$E:$E,0)))</f>
    </oc>
    <nc r="C239" t="inlineStr">
      <is>
        <t>Ganzhou Non-ferrous Metals Smelting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43" sId="5" odxf="1" dxf="1">
    <nc r="D239" t="inlineStr">
      <is>
        <t>Ganzhou Non-ferrous Metals Smelting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44" sId="5" odxf="1" dxf="1">
    <oc r="E239">
      <f>IF(ISERROR($V239),"",OFFSET('Smelter Look-up'!$D$4,$V239-4,0)&amp;"")</f>
    </oc>
    <nc r="E23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45" sId="5" odxf="1" dxf="1">
    <oc r="F239">
      <f>IF(ISERROR($V239),"",OFFSET('Smelter Look-up'!$E$4,$V239-4,0))</f>
    </oc>
    <nc r="F239" t="inlineStr">
      <is>
        <t>CID000868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46" sId="5" odxf="1" dxf="1">
    <oc r="G239">
      <f>IF(C239=$X$4,"Enter smelter details", IF(ISERROR($V239),"",OFFSET('Smelter Look-up'!$F$4,$V239-4,0)))</f>
    </oc>
    <nc r="G23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47" sId="5" odxf="1" dxf="1">
    <oc r="H239">
      <f>IF(ISERROR($V239),"",OFFSET('Smelter Look-up'!$G$4,$V239-4,0))</f>
    </oc>
    <nc r="H23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48" sId="5" odxf="1" dxf="1">
    <oc r="I239">
      <f>IF(ISERROR($V239),"",OFFSET('Smelter Look-up'!$H$4,$V239-4,0))</f>
    </oc>
    <nc r="I239"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49" sId="5" odxf="1" dxf="1">
    <oc r="J239">
      <f>IF(ISERROR($V239),"",OFFSET('Smelter Look-up'!$I$4,$V239-4,0))</f>
    </oc>
    <nc r="J239"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39" start="0" length="0">
    <dxf>
      <alignment vertical="bottom" wrapText="0"/>
      <border outline="0">
        <left/>
        <right/>
        <top/>
        <bottom/>
      </border>
    </dxf>
  </rfmt>
  <rfmt sheetId="5" sqref="L239" start="0" length="0">
    <dxf>
      <alignment vertical="bottom" wrapText="0"/>
      <border outline="0">
        <left/>
        <right/>
        <top/>
        <bottom/>
      </border>
    </dxf>
  </rfmt>
  <rcc rId="2650" sId="5" odxf="1" dxf="1">
    <nc r="M239"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39" start="0" length="0">
    <dxf>
      <alignment vertical="bottom" wrapText="0"/>
      <border outline="0">
        <left/>
        <right/>
        <top/>
        <bottom/>
      </border>
    </dxf>
  </rfmt>
  <rcc rId="2651" sId="5" odxf="1" dxf="1">
    <nc r="O23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39" start="0" length="0">
    <dxf>
      <fill>
        <patternFill patternType="none"/>
      </fill>
      <alignment horizontal="general" vertical="bottom" wrapText="0"/>
      <border outline="0">
        <left/>
        <right/>
        <top/>
      </border>
    </dxf>
  </rfmt>
  <rfmt sheetId="5" sqref="Q239" start="0" length="0">
    <dxf>
      <alignment vertical="bottom" wrapText="0"/>
      <border outline="0">
        <left/>
        <right/>
        <top/>
        <bottom/>
      </border>
    </dxf>
  </rfmt>
  <rcc rId="2652" sId="5" odxf="1" dxf="1">
    <oc r="B240">
      <f>IF(LEN(A240)=0,"",INDEX('Smelter Look-up'!$A:$A,MATCH($A240,'Smelter Look-up'!$E:$E,0)))</f>
    </oc>
    <nc r="B240"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53" sId="5" odxf="1" dxf="1">
    <oc r="C240">
      <f>IF(LEN(A240)=0,"",INDEX('Smelter Look-up'!$C:$C,MATCH($A240,'Smelter Look-up'!$E:$E,0)))</f>
    </oc>
    <nc r="C240" t="inlineStr">
      <is>
        <t>Ganzhou Huaxing Tungsten Products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54" sId="5" odxf="1" dxf="1">
    <nc r="D240" t="inlineStr">
      <is>
        <t>Ganzhou Huaxing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55" sId="5" odxf="1" dxf="1">
    <oc r="E240">
      <f>IF(ISERROR($V240),"",OFFSET('Smelter Look-up'!$D$4,$V240-4,0)&amp;"")</f>
    </oc>
    <nc r="E24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56" sId="5" odxf="1" dxf="1">
    <oc r="F240">
      <f>IF(ISERROR($V240),"",OFFSET('Smelter Look-up'!$E$4,$V240-4,0))</f>
    </oc>
    <nc r="F240" t="inlineStr">
      <is>
        <t>CID000875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57" sId="5" odxf="1" dxf="1">
    <oc r="G240">
      <f>IF(C240=$X$4,"Enter smelter details", IF(ISERROR($V240),"",OFFSET('Smelter Look-up'!$F$4,$V240-4,0)))</f>
    </oc>
    <nc r="G24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58" sId="5" odxf="1" dxf="1">
    <oc r="H240">
      <f>IF(ISERROR($V240),"",OFFSET('Smelter Look-up'!$G$4,$V240-4,0))</f>
    </oc>
    <nc r="H24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59" sId="5" odxf="1" dxf="1">
    <oc r="I240">
      <f>IF(ISERROR($V240),"",OFFSET('Smelter Look-up'!$H$4,$V240-4,0))</f>
    </oc>
    <nc r="I240" t="inlineStr">
      <is>
        <t>Ganzhou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60" sId="5" odxf="1" dxf="1">
    <oc r="J240">
      <f>IF(ISERROR($V240),"",OFFSET('Smelter Look-up'!$I$4,$V240-4,0))</f>
    </oc>
    <nc r="J240"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40" start="0" length="0">
    <dxf>
      <alignment vertical="bottom" wrapText="0"/>
      <border outline="0">
        <left/>
        <right/>
        <top/>
        <bottom/>
      </border>
    </dxf>
  </rfmt>
  <rfmt sheetId="5" sqref="L240" start="0" length="0">
    <dxf>
      <alignment vertical="bottom" wrapText="0"/>
      <border outline="0">
        <left/>
        <right/>
        <top/>
        <bottom/>
      </border>
    </dxf>
  </rfmt>
  <rfmt sheetId="5" sqref="M240" start="0" length="0">
    <dxf>
      <alignment vertical="bottom" wrapText="0"/>
      <border outline="0">
        <left/>
        <right/>
        <top/>
        <bottom/>
      </border>
    </dxf>
  </rfmt>
  <rfmt sheetId="5" sqref="N240" start="0" length="0">
    <dxf>
      <alignment vertical="bottom" wrapText="0"/>
      <border outline="0">
        <left/>
        <right/>
        <top/>
        <bottom/>
      </border>
    </dxf>
  </rfmt>
  <rfmt sheetId="5" sqref="O240" start="0" length="0">
    <dxf>
      <alignment vertical="bottom" wrapText="0"/>
      <border outline="0">
        <left/>
        <right/>
        <top/>
        <bottom/>
      </border>
    </dxf>
  </rfmt>
  <rfmt sheetId="5" sqref="P240" start="0" length="0">
    <dxf>
      <fill>
        <patternFill patternType="none"/>
      </fill>
      <alignment horizontal="general" vertical="bottom" wrapText="0"/>
      <border outline="0">
        <left/>
        <right/>
        <top/>
      </border>
    </dxf>
  </rfmt>
  <rfmt sheetId="5" sqref="Q240" start="0" length="0">
    <dxf>
      <alignment vertical="bottom" wrapText="0"/>
      <border outline="0">
        <left/>
        <right/>
        <top/>
        <bottom/>
      </border>
    </dxf>
  </rfmt>
  <rcc rId="2661" sId="5" odxf="1" dxf="1">
    <oc r="B241">
      <f>IF(LEN(A241)=0,"",INDEX('Smelter Look-up'!$A:$A,MATCH($A241,'Smelter Look-up'!$E:$E,0)))</f>
    </oc>
    <nc r="B24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62" sId="5" odxf="1" dxf="1">
    <oc r="C241">
      <f>IF(LEN(A241)=0,"",INDEX('Smelter Look-up'!$C:$C,MATCH($A241,'Smelter Look-up'!$E:$E,0)))</f>
    </oc>
    <nc r="C241" t="inlineStr">
      <is>
        <t>Ganzhou Huaxing Tungsten Products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63" sId="5" odxf="1" dxf="1">
    <nc r="D241" t="inlineStr">
      <is>
        <t>Ganzhou Huaxing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64" sId="5" odxf="1" dxf="1">
    <oc r="E241">
      <f>IF(ISERROR($V241),"",OFFSET('Smelter Look-up'!$D$4,$V241-4,0)&amp;"")</f>
    </oc>
    <nc r="E24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65" sId="5" odxf="1" dxf="1">
    <oc r="F241">
      <f>IF(ISERROR($V241),"",OFFSET('Smelter Look-up'!$E$4,$V241-4,0))</f>
    </oc>
    <nc r="F241" t="inlineStr">
      <is>
        <t>CID000875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66" sId="5" odxf="1" dxf="1">
    <oc r="G241">
      <f>IF(C241=$X$4,"Enter smelter details", IF(ISERROR($V241),"",OFFSET('Smelter Look-up'!$F$4,$V241-4,0)))</f>
    </oc>
    <nc r="G24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67" sId="5" odxf="1" dxf="1">
    <oc r="H241">
      <f>IF(ISERROR($V241),"",OFFSET('Smelter Look-up'!$G$4,$V241-4,0))</f>
    </oc>
    <nc r="H24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68" sId="5" odxf="1" dxf="1">
    <oc r="I241">
      <f>IF(ISERROR($V241),"",OFFSET('Smelter Look-up'!$H$4,$V241-4,0))</f>
    </oc>
    <nc r="I241"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69" sId="5" odxf="1" dxf="1">
    <oc r="J241">
      <f>IF(ISERROR($V241),"",OFFSET('Smelter Look-up'!$I$4,$V241-4,0))</f>
    </oc>
    <nc r="J241"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41" start="0" length="0">
    <dxf>
      <alignment vertical="bottom" wrapText="0"/>
      <border outline="0">
        <left/>
        <right/>
        <top/>
        <bottom/>
      </border>
    </dxf>
  </rfmt>
  <rfmt sheetId="5" sqref="L241" start="0" length="0">
    <dxf>
      <alignment vertical="bottom" wrapText="0"/>
      <border outline="0">
        <left/>
        <right/>
        <top/>
        <bottom/>
      </border>
    </dxf>
  </rfmt>
  <rfmt sheetId="5" sqref="M241" start="0" length="0">
    <dxf>
      <alignment vertical="bottom" wrapText="0"/>
      <border outline="0">
        <left/>
        <right/>
        <top/>
        <bottom/>
      </border>
    </dxf>
  </rfmt>
  <rfmt sheetId="5" sqref="N241" start="0" length="0">
    <dxf>
      <alignment vertical="bottom" wrapText="0"/>
      <border outline="0">
        <left/>
        <right/>
        <top/>
        <bottom/>
      </border>
    </dxf>
  </rfmt>
  <rfmt sheetId="5" sqref="O241" start="0" length="0">
    <dxf>
      <alignment vertical="bottom" wrapText="0"/>
      <border outline="0">
        <left/>
        <right/>
        <top/>
        <bottom/>
      </border>
    </dxf>
  </rfmt>
  <rfmt sheetId="5" sqref="P241" start="0" length="0">
    <dxf>
      <fill>
        <patternFill patternType="none"/>
      </fill>
      <alignment horizontal="general" vertical="bottom" wrapText="0"/>
      <border outline="0">
        <left/>
        <right/>
        <top/>
      </border>
    </dxf>
  </rfmt>
  <rfmt sheetId="5" sqref="Q241" start="0" length="0">
    <dxf>
      <alignment vertical="bottom" wrapText="0"/>
      <border outline="0">
        <left/>
        <right/>
        <top/>
        <bottom/>
      </border>
    </dxf>
  </rfmt>
  <rcc rId="2670" sId="5" odxf="1" dxf="1">
    <oc r="B242">
      <f>IF(LEN(A242)=0,"",INDEX('Smelter Look-up'!$A:$A,MATCH($A242,'Smelter Look-up'!$E:$E,0)))</f>
    </oc>
    <nc r="B242"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71" sId="5" odxf="1" dxf="1">
    <oc r="C242">
      <f>IF(LEN(A242)=0,"",INDEX('Smelter Look-up'!$C:$C,MATCH($A242,'Smelter Look-up'!$E:$E,0)))</f>
    </oc>
    <nc r="C242" t="inlineStr">
      <is>
        <t>Ganzhou Huaxing Tungsten Products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72" sId="5" odxf="1" dxf="1">
    <nc r="D242" t="inlineStr">
      <is>
        <t>Ganzhou Huaxing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73" sId="5" odxf="1" dxf="1">
    <oc r="E242">
      <f>IF(ISERROR($V242),"",OFFSET('Smelter Look-up'!$D$4,$V242-4,0)&amp;"")</f>
    </oc>
    <nc r="E24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74" sId="5" odxf="1" dxf="1">
    <oc r="F242">
      <f>IF(ISERROR($V242),"",OFFSET('Smelter Look-up'!$E$4,$V242-4,0))</f>
    </oc>
    <nc r="F242" t="inlineStr">
      <is>
        <t>CID000875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75" sId="5" odxf="1" dxf="1">
    <oc r="G242">
      <f>IF(C242=$X$4,"Enter smelter details", IF(ISERROR($V242),"",OFFSET('Smelter Look-up'!$F$4,$V242-4,0)))</f>
    </oc>
    <nc r="G24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76" sId="5" odxf="1" dxf="1">
    <oc r="H242">
      <f>IF(ISERROR($V242),"",OFFSET('Smelter Look-up'!$G$4,$V242-4,0))</f>
    </oc>
    <nc r="H242" t="inlineStr">
      <is>
        <t>Maxiafang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77" sId="5" odxf="1" dxf="1">
    <oc r="I242">
      <f>IF(ISERROR($V242),"",OFFSET('Smelter Look-up'!$H$4,$V242-4,0))</f>
    </oc>
    <nc r="I242"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78" sId="5" odxf="1" dxf="1">
    <oc r="J242">
      <f>IF(ISERROR($V242),"",OFFSET('Smelter Look-up'!$I$4,$V242-4,0))</f>
    </oc>
    <nc r="J242"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79" sId="5" odxf="1" dxf="1">
    <nc r="K242" t="inlineStr">
      <is>
        <t>Mr. Chang Yu Zhoug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680" sId="5" odxf="1" dxf="1">
    <nc r="L242" t="inlineStr">
      <is>
        <t>dept1@cniecjx.com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681" sId="5" odxf="1" dxf="1">
    <nc r="M242"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682" sId="5" odxf="1" dxf="1">
    <nc r="N242" t="inlineStr">
      <is>
        <t>Domestic mine. Not recycle.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683" sId="5" odxf="1" dxf="1">
    <nc r="O242"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684" sId="5" odxf="1" dxf="1">
    <nc r="P24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685" sId="5" odxf="1" dxf="1">
    <nc r="Q242" t="inlineStr">
      <is>
        <t>CFS Compliant Tungsten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686" sId="5" odxf="1" dxf="1">
    <oc r="B243">
      <f>IF(LEN(A243)=0,"",INDEX('Smelter Look-up'!$A:$A,MATCH($A243,'Smelter Look-up'!$E:$E,0)))</f>
    </oc>
    <nc r="B243"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87" sId="5" odxf="1" dxf="1">
    <oc r="C243">
      <f>IF(LEN(A243)=0,"",INDEX('Smelter Look-up'!$C:$C,MATCH($A243,'Smelter Look-up'!$E:$E,0)))</f>
    </oc>
    <nc r="C243" t="inlineStr">
      <is>
        <t>Ganzhou Huaxing Tungsten Products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88" sId="5" odxf="1" dxf="1">
    <nc r="D243" t="inlineStr">
      <is>
        <t>Ganzhou Huaxing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89" sId="5" odxf="1" dxf="1">
    <oc r="E243">
      <f>IF(ISERROR($V243),"",OFFSET('Smelter Look-up'!$D$4,$V243-4,0)&amp;"")</f>
    </oc>
    <nc r="E24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90" sId="5" odxf="1" dxf="1">
    <oc r="F243">
      <f>IF(ISERROR($V243),"",OFFSET('Smelter Look-up'!$E$4,$V243-4,0))</f>
    </oc>
    <nc r="F243" t="inlineStr">
      <is>
        <t>CID000875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91" sId="5" odxf="1" dxf="1">
    <oc r="G243">
      <f>IF(C243=$X$4,"Enter smelter details", IF(ISERROR($V243),"",OFFSET('Smelter Look-up'!$F$4,$V243-4,0)))</f>
    </oc>
    <nc r="G24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92" sId="5" odxf="1" dxf="1">
    <oc r="H243">
      <f>IF(ISERROR($V243),"",OFFSET('Smelter Look-up'!$G$4,$V243-4,0))</f>
    </oc>
    <nc r="H24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693" sId="5" odxf="1" dxf="1">
    <oc r="I243">
      <f>IF(ISERROR($V243),"",OFFSET('Smelter Look-up'!$H$4,$V243-4,0))</f>
    </oc>
    <nc r="I243"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694" sId="5" odxf="1" dxf="1">
    <oc r="J243">
      <f>IF(ISERROR($V243),"",OFFSET('Smelter Look-up'!$I$4,$V243-4,0))</f>
    </oc>
    <nc r="J243"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43" start="0" length="0">
    <dxf>
      <alignment vertical="bottom" wrapText="0"/>
      <border outline="0">
        <left/>
        <right/>
        <top/>
        <bottom/>
      </border>
    </dxf>
  </rfmt>
  <rfmt sheetId="5" sqref="L243" start="0" length="0">
    <dxf>
      <alignment vertical="bottom" wrapText="0"/>
      <border outline="0">
        <left/>
        <right/>
        <top/>
        <bottom/>
      </border>
    </dxf>
  </rfmt>
  <rcc rId="2695" sId="5" odxf="1" dxf="1">
    <nc r="M24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43" start="0" length="0">
    <dxf>
      <alignment vertical="bottom" wrapText="0"/>
      <border outline="0">
        <left/>
        <right/>
        <top/>
        <bottom/>
      </border>
    </dxf>
  </rfmt>
  <rcc rId="2696" sId="5" odxf="1" dxf="1">
    <nc r="O243"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43" start="0" length="0">
    <dxf>
      <fill>
        <patternFill patternType="none"/>
      </fill>
      <alignment horizontal="general" vertical="bottom" wrapText="0"/>
      <border outline="0">
        <left/>
        <right/>
        <top/>
      </border>
    </dxf>
  </rfmt>
  <rfmt sheetId="5" sqref="Q243" start="0" length="0">
    <dxf>
      <alignment vertical="bottom" wrapText="0"/>
      <border outline="0">
        <left/>
        <right/>
        <top/>
        <bottom/>
      </border>
    </dxf>
  </rfmt>
  <rcc rId="2697" sId="5" odxf="1" dxf="1">
    <oc r="B244">
      <f>IF(LEN(A244)=0,"",INDEX('Smelter Look-up'!$A:$A,MATCH($A244,'Smelter Look-up'!$E:$E,0)))</f>
    </oc>
    <nc r="B244"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698" sId="5" odxf="1" dxf="1">
    <oc r="C244">
      <f>IF(LEN(A244)=0,"",INDEX('Smelter Look-up'!$C:$C,MATCH($A244,'Smelter Look-up'!$E:$E,0)))</f>
    </oc>
    <nc r="C244" t="inlineStr">
      <is>
        <t>Ganzhou Huaxing Tungsten Products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699" sId="5" odxf="1" dxf="1">
    <nc r="D244" t="inlineStr">
      <is>
        <t>Ganzhou Huaxing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00" sId="5" odxf="1" dxf="1">
    <oc r="E244">
      <f>IF(ISERROR($V244),"",OFFSET('Smelter Look-up'!$D$4,$V244-4,0)&amp;"")</f>
    </oc>
    <nc r="E24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01" sId="5" odxf="1" dxf="1">
    <oc r="F244">
      <f>IF(ISERROR($V244),"",OFFSET('Smelter Look-up'!$E$4,$V244-4,0))</f>
    </oc>
    <nc r="F244" t="inlineStr">
      <is>
        <t>CID000875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02" sId="5" odxf="1" dxf="1">
    <oc r="G244">
      <f>IF(C244=$X$4,"Enter smelter details", IF(ISERROR($V244),"",OFFSET('Smelter Look-up'!$F$4,$V244-4,0)))</f>
    </oc>
    <nc r="G24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03" sId="5" odxf="1" dxf="1">
    <oc r="H244">
      <f>IF(ISERROR($V244),"",OFFSET('Smelter Look-up'!$G$4,$V244-4,0))</f>
    </oc>
    <nc r="H24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04" sId="5" odxf="1" dxf="1">
    <oc r="I244">
      <f>IF(ISERROR($V244),"",OFFSET('Smelter Look-up'!$H$4,$V244-4,0))</f>
    </oc>
    <nc r="I244"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05" sId="5" odxf="1" dxf="1">
    <oc r="J244">
      <f>IF(ISERROR($V244),"",OFFSET('Smelter Look-up'!$I$4,$V244-4,0))</f>
    </oc>
    <nc r="J244"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44" start="0" length="0">
    <dxf>
      <alignment vertical="bottom" wrapText="0"/>
      <border outline="0">
        <left/>
        <right/>
        <top/>
        <bottom/>
      </border>
    </dxf>
  </rfmt>
  <rfmt sheetId="5" sqref="L244" start="0" length="0">
    <dxf>
      <alignment vertical="bottom" wrapText="0"/>
      <border outline="0">
        <left/>
        <right/>
        <top/>
        <bottom/>
      </border>
    </dxf>
  </rfmt>
  <rfmt sheetId="5" sqref="M244" start="0" length="0">
    <dxf>
      <alignment vertical="bottom" wrapText="0"/>
      <border outline="0">
        <left/>
        <right/>
        <top/>
        <bottom/>
      </border>
    </dxf>
  </rfmt>
  <rfmt sheetId="5" sqref="N244" start="0" length="0">
    <dxf>
      <alignment vertical="bottom" wrapText="0"/>
      <border outline="0">
        <left/>
        <right/>
        <top/>
        <bottom/>
      </border>
    </dxf>
  </rfmt>
  <rfmt sheetId="5" sqref="O244" start="0" length="0">
    <dxf>
      <alignment vertical="bottom" wrapText="0"/>
      <border outline="0">
        <left/>
        <right/>
        <top/>
        <bottom/>
      </border>
    </dxf>
  </rfmt>
  <rcc rId="2706" sId="5" odxf="1" dxf="1">
    <nc r="P24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707" sId="5" odxf="1" dxf="1">
    <nc r="Q244"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708" sId="5" odxf="1" dxf="1">
    <oc r="B245">
      <f>IF(LEN(A245)=0,"",INDEX('Smelter Look-up'!$A:$A,MATCH($A245,'Smelter Look-up'!$E:$E,0)))</f>
    </oc>
    <nc r="B245"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09" sId="5" odxf="1" dxf="1">
    <oc r="C245">
      <f>IF(LEN(A245)=0,"",INDEX('Smelter Look-up'!$C:$C,MATCH($A245,'Smelter Look-up'!$E:$E,0)))</f>
    </oc>
    <nc r="C245" t="inlineStr">
      <is>
        <t>Ganzhou Huaxing Tungsten Products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710" sId="5" odxf="1" dxf="1">
    <nc r="D245" t="inlineStr">
      <is>
        <t>Ganzhou Huaxing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11" sId="5" odxf="1" dxf="1">
    <oc r="E245">
      <f>IF(ISERROR($V245),"",OFFSET('Smelter Look-up'!$D$4,$V245-4,0)&amp;"")</f>
    </oc>
    <nc r="E24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12" sId="5" odxf="1" dxf="1">
    <oc r="F245">
      <f>IF(ISERROR($V245),"",OFFSET('Smelter Look-up'!$E$4,$V245-4,0))</f>
    </oc>
    <nc r="F245" t="inlineStr">
      <is>
        <t>CID000875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13" sId="5" odxf="1" dxf="1">
    <oc r="G245">
      <f>IF(C245=$X$4,"Enter smelter details", IF(ISERROR($V245),"",OFFSET('Smelter Look-up'!$F$4,$V245-4,0)))</f>
    </oc>
    <nc r="G24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14" sId="5" odxf="1" dxf="1">
    <oc r="H245">
      <f>IF(ISERROR($V245),"",OFFSET('Smelter Look-up'!$G$4,$V245-4,0))</f>
    </oc>
    <nc r="H245" t="inlineStr">
      <is>
        <t xml:space="preserve">Maxiafang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15" sId="5" odxf="1" dxf="1">
    <oc r="I245">
      <f>IF(ISERROR($V245),"",OFFSET('Smelter Look-up'!$H$4,$V245-4,0))</f>
    </oc>
    <nc r="I245"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16" sId="5" odxf="1" dxf="1">
    <oc r="J245">
      <f>IF(ISERROR($V245),"",OFFSET('Smelter Look-up'!$I$4,$V245-4,0))</f>
    </oc>
    <nc r="J245"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17" sId="5" odxf="1" dxf="1">
    <nc r="K245" t="inlineStr">
      <is>
        <t>Mr. Chang Yu Zhoug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18" sId="5" odxf="1" dxf="1">
    <nc r="L245" t="inlineStr">
      <is>
        <t>dept1@cniecjx.com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245" start="0" length="0">
    <dxf>
      <alignment vertical="bottom" wrapText="0"/>
      <border outline="0">
        <left/>
        <right/>
        <top/>
        <bottom/>
      </border>
    </dxf>
  </rfmt>
  <rcc rId="2719" sId="5" odxf="1" dxf="1">
    <nc r="N245" t="inlineStr">
      <is>
        <t>Jiangxi Dajichan Tungsten Industry Ltd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20" sId="5" odxf="1" dxf="1">
    <nc r="O245"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21" sId="5" odxf="1" dxf="1">
    <nc r="P24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45" start="0" length="0">
    <dxf>
      <alignment vertical="bottom" wrapText="0"/>
      <border outline="0">
        <left/>
        <right/>
        <top/>
        <bottom/>
      </border>
    </dxf>
  </rfmt>
  <rcc rId="2722" sId="5" odxf="1" dxf="1">
    <oc r="B246">
      <f>IF(LEN(A246)=0,"",INDEX('Smelter Look-up'!$A:$A,MATCH($A246,'Smelter Look-up'!$E:$E,0)))</f>
    </oc>
    <nc r="B246"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23" sId="5" odxf="1" dxf="1">
    <oc r="C246">
      <f>IF(LEN(A246)=0,"",INDEX('Smelter Look-up'!$C:$C,MATCH($A246,'Smelter Look-up'!$E:$E,0)))</f>
    </oc>
    <nc r="C246" t="inlineStr">
      <is>
        <t>Jiangxi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724" sId="5" odxf="1" dxf="1">
    <nc r="D246" t="inlineStr">
      <is>
        <t>Ganzhou Huaxing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25" sId="5" odxf="1" dxf="1">
    <oc r="E246">
      <f>IF(ISERROR($V246),"",OFFSET('Smelter Look-up'!$D$4,$V246-4,0)&amp;"")</f>
    </oc>
    <nc r="E24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26" sId="5" odxf="1" dxf="1">
    <oc r="F246">
      <f>IF(ISERROR($V246),"",OFFSET('Smelter Look-up'!$E$4,$V246-4,0))</f>
    </oc>
    <nc r="F246" t="inlineStr">
      <is>
        <t>CID000875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27" sId="5" odxf="1" dxf="1">
    <oc r="G246">
      <f>IF(C246=$X$4,"Enter smelter details", IF(ISERROR($V246),"",OFFSET('Smelter Look-up'!$F$4,$V246-4,0)))</f>
    </oc>
    <nc r="G24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28" sId="5" odxf="1" dxf="1">
    <oc r="H246">
      <f>IF(ISERROR($V246),"",OFFSET('Smelter Look-up'!$G$4,$V246-4,0))</f>
    </oc>
    <nc r="H24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29" sId="5" odxf="1" dxf="1">
    <oc r="I246">
      <f>IF(ISERROR($V246),"",OFFSET('Smelter Look-up'!$H$4,$V246-4,0))</f>
    </oc>
    <nc r="I246"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30" sId="5" odxf="1" dxf="1">
    <oc r="J246">
      <f>IF(ISERROR($V246),"",OFFSET('Smelter Look-up'!$I$4,$V246-4,0))</f>
    </oc>
    <nc r="J246"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46" start="0" length="0">
    <dxf>
      <alignment vertical="bottom" wrapText="0"/>
      <border outline="0">
        <left/>
        <right/>
        <top/>
        <bottom/>
      </border>
    </dxf>
  </rfmt>
  <rfmt sheetId="5" sqref="L246" start="0" length="0">
    <dxf>
      <alignment vertical="bottom" wrapText="0"/>
      <border outline="0">
        <left/>
        <right/>
        <top/>
        <bottom/>
      </border>
    </dxf>
  </rfmt>
  <rfmt sheetId="5" sqref="M246" start="0" length="0">
    <dxf>
      <alignment vertical="bottom" wrapText="0"/>
      <border outline="0">
        <left/>
        <right/>
        <top/>
        <bottom/>
      </border>
    </dxf>
  </rfmt>
  <rfmt sheetId="5" sqref="N246" start="0" length="0">
    <dxf>
      <alignment vertical="bottom" wrapText="0"/>
      <border outline="0">
        <left/>
        <right/>
        <top/>
        <bottom/>
      </border>
    </dxf>
  </rfmt>
  <rfmt sheetId="5" sqref="O246" start="0" length="0">
    <dxf>
      <alignment vertical="bottom" wrapText="0"/>
      <border outline="0">
        <left/>
        <right/>
        <top/>
        <bottom/>
      </border>
    </dxf>
  </rfmt>
  <rfmt sheetId="5" sqref="P246" start="0" length="0">
    <dxf>
      <fill>
        <patternFill patternType="none"/>
      </fill>
      <alignment horizontal="general" vertical="bottom" wrapText="0"/>
      <border outline="0">
        <left/>
        <right/>
        <top/>
      </border>
    </dxf>
  </rfmt>
  <rfmt sheetId="5" sqref="Q246" start="0" length="0">
    <dxf>
      <alignment vertical="bottom" wrapText="0"/>
      <border outline="0">
        <left/>
        <right/>
        <top/>
        <bottom/>
      </border>
    </dxf>
  </rfmt>
  <rcc rId="2731" sId="5" odxf="1" dxf="1">
    <oc r="B247">
      <f>IF(LEN(A247)=0,"",INDEX('Smelter Look-up'!$A:$A,MATCH($A247,'Smelter Look-up'!$E:$E,0)))</f>
    </oc>
    <nc r="B247"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32" sId="5" odxf="1" dxf="1">
    <oc r="C247">
      <f>IF(LEN(A247)=0,"",INDEX('Smelter Look-up'!$C:$C,MATCH($A247,'Smelter Look-up'!$E:$E,0)))</f>
    </oc>
    <nc r="C247" t="inlineStr">
      <is>
        <t>JiuJiang JinXin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733" sId="5" odxf="1" dxf="1">
    <nc r="D247" t="inlineStr">
      <is>
        <t>JiuJiang JinXin Nonferrous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34" sId="5" odxf="1" dxf="1">
    <oc r="E247">
      <f>IF(ISERROR($V247),"",OFFSET('Smelter Look-up'!$D$4,$V247-4,0)&amp;"")</f>
    </oc>
    <nc r="E24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35" sId="5" odxf="1" dxf="1">
    <oc r="F247">
      <f>IF(ISERROR($V247),"",OFFSET('Smelter Look-up'!$E$4,$V247-4,0))</f>
    </oc>
    <nc r="F247" t="inlineStr">
      <is>
        <t>CID000914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36" sId="5" odxf="1" dxf="1">
    <oc r="G247">
      <f>IF(C247=$X$4,"Enter smelter details", IF(ISERROR($V247),"",OFFSET('Smelter Look-up'!$F$4,$V247-4,0)))</f>
    </oc>
    <nc r="G24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37" sId="5" odxf="1" dxf="1">
    <oc r="H247">
      <f>IF(ISERROR($V247),"",OFFSET('Smelter Look-up'!$G$4,$V247-4,0))</f>
    </oc>
    <nc r="H24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38" sId="5" odxf="1" dxf="1">
    <oc r="I247">
      <f>IF(ISERROR($V247),"",OFFSET('Smelter Look-up'!$H$4,$V247-4,0))</f>
    </oc>
    <nc r="I247" t="inlineStr">
      <is>
        <t>Jiujiang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39" sId="5" odxf="1" dxf="1">
    <oc r="J247">
      <f>IF(ISERROR($V247),"",OFFSET('Smelter Look-up'!$I$4,$V247-4,0))</f>
    </oc>
    <nc r="J247"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47" start="0" length="0">
    <dxf>
      <alignment vertical="bottom" wrapText="0"/>
      <border outline="0">
        <left/>
        <right/>
        <top/>
        <bottom/>
      </border>
    </dxf>
  </rfmt>
  <rfmt sheetId="5" sqref="L247" start="0" length="0">
    <dxf>
      <alignment vertical="bottom" wrapText="0"/>
      <border outline="0">
        <left/>
        <right/>
        <top/>
        <bottom/>
      </border>
    </dxf>
  </rfmt>
  <rfmt sheetId="5" sqref="M247" start="0" length="0">
    <dxf>
      <alignment vertical="bottom" wrapText="0"/>
      <border outline="0">
        <left/>
        <right/>
        <top/>
        <bottom/>
      </border>
    </dxf>
  </rfmt>
  <rfmt sheetId="5" sqref="N247" start="0" length="0">
    <dxf>
      <alignment vertical="bottom" wrapText="0"/>
      <border outline="0">
        <left/>
        <right/>
        <top/>
        <bottom/>
      </border>
    </dxf>
  </rfmt>
  <rfmt sheetId="5" sqref="O247" start="0" length="0">
    <dxf>
      <alignment vertical="bottom" wrapText="0"/>
      <border outline="0">
        <left/>
        <right/>
        <top/>
        <bottom/>
      </border>
    </dxf>
  </rfmt>
  <rfmt sheetId="5" sqref="P247" start="0" length="0">
    <dxf>
      <fill>
        <patternFill patternType="none"/>
      </fill>
      <alignment horizontal="general" vertical="bottom" wrapText="0"/>
      <border outline="0">
        <left/>
        <right/>
        <top/>
      </border>
    </dxf>
  </rfmt>
  <rfmt sheetId="5" sqref="Q247" start="0" length="0">
    <dxf>
      <alignment vertical="bottom" wrapText="0"/>
      <border outline="0">
        <left/>
        <right/>
        <top/>
        <bottom/>
      </border>
    </dxf>
  </rfmt>
  <rcc rId="2740" sId="5" odxf="1" dxf="1">
    <oc r="B248">
      <f>IF(LEN(A248)=0,"",INDEX('Smelter Look-up'!$A:$A,MATCH($A248,'Smelter Look-up'!$E:$E,0)))</f>
    </oc>
    <nc r="B24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41" sId="5" odxf="1" dxf="1">
    <oc r="C248">
      <f>IF(LEN(A248)=0,"",INDEX('Smelter Look-up'!$C:$C,MATCH($A248,'Smelter Look-up'!$E:$E,0)))</f>
    </oc>
    <nc r="C248" t="inlineStr">
      <is>
        <t>JiuJiang JinXin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742" sId="5" odxf="1" dxf="1">
    <nc r="D248" t="inlineStr">
      <is>
        <t>JiuJiang JinXin Nonferrous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43" sId="5" odxf="1" dxf="1">
    <oc r="E248">
      <f>IF(ISERROR($V248),"",OFFSET('Smelter Look-up'!$D$4,$V248-4,0)&amp;"")</f>
    </oc>
    <nc r="E24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44" sId="5" odxf="1" dxf="1">
    <oc r="F248">
      <f>IF(ISERROR($V248),"",OFFSET('Smelter Look-up'!$E$4,$V248-4,0))</f>
    </oc>
    <nc r="F248" t="inlineStr">
      <is>
        <t>CID000914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45" sId="5" odxf="1" dxf="1">
    <oc r="G248">
      <f>IF(C248=$X$4,"Enter smelter details", IF(ISERROR($V248),"",OFFSET('Smelter Look-up'!$F$4,$V248-4,0)))</f>
    </oc>
    <nc r="G24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46" sId="5" odxf="1" dxf="1">
    <oc r="H248">
      <f>IF(ISERROR($V248),"",OFFSET('Smelter Look-up'!$G$4,$V248-4,0))</f>
    </oc>
    <nc r="H24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47" sId="5" odxf="1" dxf="1">
    <oc r="I248">
      <f>IF(ISERROR($V248),"",OFFSET('Smelter Look-up'!$H$4,$V248-4,0))</f>
    </oc>
    <nc r="I248" t="inlineStr">
      <is>
        <t>Jiujiang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48" sId="5" odxf="1" dxf="1">
    <oc r="J248">
      <f>IF(ISERROR($V248),"",OFFSET('Smelter Look-up'!$I$4,$V248-4,0))</f>
    </oc>
    <nc r="J248"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48" start="0" length="0">
    <dxf>
      <alignment vertical="bottom" wrapText="0"/>
      <border outline="0">
        <left/>
        <right/>
        <top/>
        <bottom/>
      </border>
    </dxf>
  </rfmt>
  <rfmt sheetId="5" sqref="L248" start="0" length="0">
    <dxf>
      <alignment vertical="bottom" wrapText="0"/>
      <border outline="0">
        <left/>
        <right/>
        <top/>
        <bottom/>
      </border>
    </dxf>
  </rfmt>
  <rcc rId="2749" sId="5" odxf="1" dxf="1">
    <nc r="M24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48" start="0" length="0">
    <dxf>
      <alignment vertical="bottom" wrapText="0"/>
      <border outline="0">
        <left/>
        <right/>
        <top/>
        <bottom/>
      </border>
    </dxf>
  </rfmt>
  <rcc rId="2750" sId="5" odxf="1" dxf="1">
    <nc r="O248" t="inlineStr">
      <is>
        <t>DRC adjoining countries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48" start="0" length="0">
    <dxf>
      <fill>
        <patternFill patternType="none"/>
      </fill>
      <alignment horizontal="general" vertical="bottom" wrapText="0"/>
      <border outline="0">
        <left/>
        <right/>
        <top/>
      </border>
    </dxf>
  </rfmt>
  <rcc rId="2751" sId="5" odxf="1" dxf="1">
    <nc r="Q248"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752" sId="5" odxf="1" dxf="1">
    <oc r="B249">
      <f>IF(LEN(A249)=0,"",INDEX('Smelter Look-up'!$A:$A,MATCH($A249,'Smelter Look-up'!$E:$E,0)))</f>
    </oc>
    <nc r="B24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53" sId="5" odxf="1" dxf="1">
    <oc r="C249">
      <f>IF(LEN(A249)=0,"",INDEX('Smelter Look-up'!$C:$C,MATCH($A249,'Smelter Look-up'!$E:$E,0)))</f>
    </oc>
    <nc r="C249" t="inlineStr">
      <is>
        <t>JiuJiang JinXin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754" sId="5" odxf="1" dxf="1">
    <nc r="D249" t="inlineStr">
      <is>
        <t>JiuJiang JinXin Nonferrous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55" sId="5" odxf="1" dxf="1">
    <oc r="E249">
      <f>IF(ISERROR($V249),"",OFFSET('Smelter Look-up'!$D$4,$V249-4,0)&amp;"")</f>
    </oc>
    <nc r="E24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56" sId="5" odxf="1" dxf="1">
    <oc r="F249">
      <f>IF(ISERROR($V249),"",OFFSET('Smelter Look-up'!$E$4,$V249-4,0))</f>
    </oc>
    <nc r="F249" t="inlineStr">
      <is>
        <t>CID000914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57" sId="5" odxf="1" dxf="1">
    <oc r="G249">
      <f>IF(C249=$X$4,"Enter smelter details", IF(ISERROR($V249),"",OFFSET('Smelter Look-up'!$F$4,$V249-4,0)))</f>
    </oc>
    <nc r="G24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58" sId="5" odxf="1" dxf="1">
    <oc r="H249">
      <f>IF(ISERROR($V249),"",OFFSET('Smelter Look-up'!$G$4,$V249-4,0))</f>
    </oc>
    <nc r="H249" t="inlineStr">
      <is>
        <t>Room 1101,Oriental Junotower,Changhong Road 198#</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59" sId="5" odxf="1" dxf="1">
    <oc r="I249">
      <f>IF(ISERROR($V249),"",OFFSET('Smelter Look-up'!$H$4,$V249-4,0))</f>
    </oc>
    <nc r="I249" t="inlineStr">
      <is>
        <t>Jiujiang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60" sId="5" odxf="1" dxf="1">
    <oc r="J249">
      <f>IF(ISERROR($V249),"",OFFSET('Smelter Look-up'!$I$4,$V249-4,0))</f>
    </oc>
    <nc r="J249" t="inlineStr">
      <is>
        <t>Jiangxi province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49" start="0" length="0">
    <dxf>
      <alignment vertical="bottom" wrapText="0"/>
      <border outline="0">
        <left/>
        <right/>
        <top/>
        <bottom/>
      </border>
    </dxf>
  </rfmt>
  <rfmt sheetId="5" sqref="L249" start="0" length="0">
    <dxf>
      <alignment vertical="bottom" wrapText="0"/>
      <border outline="0">
        <left/>
        <right/>
        <top/>
        <bottom/>
      </border>
    </dxf>
  </rfmt>
  <rcc rId="2761" sId="5" odxf="1" dxf="1">
    <nc r="M24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62" sId="5" odxf="1" dxf="1">
    <nc r="N249"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63" sId="5" odxf="1" dxf="1">
    <nc r="O249" t="inlineStr">
      <is>
        <t>L3</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49" start="0" length="0">
    <dxf>
      <fill>
        <patternFill patternType="none"/>
      </fill>
      <alignment horizontal="general" vertical="bottom" wrapText="0"/>
      <border outline="0">
        <left/>
        <right/>
        <top/>
      </border>
    </dxf>
  </rfmt>
  <rcc rId="2764" sId="5" odxf="1" dxf="1">
    <nc r="Q249"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765" sId="5" odxf="1" dxf="1">
    <oc r="B250">
      <f>IF(LEN(A250)=0,"",INDEX('Smelter Look-up'!$A:$A,MATCH($A250,'Smelter Look-up'!$E:$E,0)))</f>
    </oc>
    <nc r="B25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66" sId="5" odxf="1" dxf="1">
    <oc r="C250">
      <f>IF(LEN(A250)=0,"",INDEX('Smelter Look-up'!$C:$C,MATCH($A250,'Smelter Look-up'!$E:$E,0)))</f>
    </oc>
    <nc r="C250" t="inlineStr">
      <is>
        <t>Jiujiang Tanbre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767" sId="5" odxf="1" dxf="1">
    <nc r="D250" t="inlineStr">
      <is>
        <t>Jiujiang Tanbre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68" sId="5" odxf="1" dxf="1">
    <oc r="E250">
      <f>IF(ISERROR($V250),"",OFFSET('Smelter Look-up'!$D$4,$V250-4,0)&amp;"")</f>
    </oc>
    <nc r="E25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69" sId="5" odxf="1" dxf="1">
    <oc r="F250">
      <f>IF(ISERROR($V250),"",OFFSET('Smelter Look-up'!$E$4,$V250-4,0))</f>
    </oc>
    <nc r="F250" t="inlineStr">
      <is>
        <t>CID000917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70" sId="5" odxf="1" dxf="1">
    <oc r="G250">
      <f>IF(C250=$X$4,"Enter smelter details", IF(ISERROR($V250),"",OFFSET('Smelter Look-up'!$F$4,$V250-4,0)))</f>
    </oc>
    <nc r="G25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71" sId="5" odxf="1" dxf="1">
    <oc r="H250">
      <f>IF(ISERROR($V250),"",OFFSET('Smelter Look-up'!$G$4,$V250-4,0))</f>
    </oc>
    <nc r="H25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72" sId="5" odxf="1" dxf="1">
    <oc r="I250">
      <f>IF(ISERROR($V250),"",OFFSET('Smelter Look-up'!$H$4,$V250-4,0))</f>
    </oc>
    <nc r="I250" t="inlineStr">
      <is>
        <t>Jiujiang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73" sId="5" odxf="1" dxf="1">
    <oc r="J250">
      <f>IF(ISERROR($V250),"",OFFSET('Smelter Look-up'!$I$4,$V250-4,0))</f>
    </oc>
    <nc r="J250"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0" start="0" length="0">
    <dxf>
      <alignment vertical="bottom" wrapText="0"/>
      <border outline="0">
        <left/>
        <right/>
        <top/>
        <bottom/>
      </border>
    </dxf>
  </rfmt>
  <rfmt sheetId="5" sqref="L250" start="0" length="0">
    <dxf>
      <alignment vertical="bottom" wrapText="0"/>
      <border outline="0">
        <left/>
        <right/>
        <top/>
        <bottom/>
      </border>
    </dxf>
  </rfmt>
  <rfmt sheetId="5" sqref="M250" start="0" length="0">
    <dxf>
      <alignment vertical="bottom" wrapText="0"/>
      <border outline="0">
        <left/>
        <right/>
        <top/>
        <bottom/>
      </border>
    </dxf>
  </rfmt>
  <rfmt sheetId="5" sqref="N250" start="0" length="0">
    <dxf>
      <alignment vertical="bottom" wrapText="0"/>
      <border outline="0">
        <left/>
        <right/>
        <top/>
        <bottom/>
      </border>
    </dxf>
  </rfmt>
  <rfmt sheetId="5" sqref="O250" start="0" length="0">
    <dxf>
      <alignment vertical="bottom" wrapText="0"/>
      <border outline="0">
        <left/>
        <right/>
        <top/>
        <bottom/>
      </border>
    </dxf>
  </rfmt>
  <rfmt sheetId="5" sqref="P250" start="0" length="0">
    <dxf>
      <fill>
        <patternFill patternType="none"/>
      </fill>
      <alignment horizontal="general" vertical="bottom" wrapText="0"/>
      <border outline="0">
        <left/>
        <right/>
        <top/>
      </border>
    </dxf>
  </rfmt>
  <rfmt sheetId="5" sqref="Q250" start="0" length="0">
    <dxf>
      <alignment vertical="bottom" wrapText="0"/>
      <border outline="0">
        <left/>
        <right/>
        <top/>
        <bottom/>
      </border>
    </dxf>
  </rfmt>
  <rcc rId="2774" sId="5" odxf="1" dxf="1">
    <oc r="B251">
      <f>IF(LEN(A251)=0,"",INDEX('Smelter Look-up'!$A:$A,MATCH($A251,'Smelter Look-up'!$E:$E,0)))</f>
    </oc>
    <nc r="B25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75" sId="5" odxf="1" dxf="1">
    <oc r="C251">
      <f>IF(LEN(A251)=0,"",INDEX('Smelter Look-up'!$C:$C,MATCH($A251,'Smelter Look-up'!$E:$E,0)))</f>
    </oc>
    <nc r="C251" t="inlineStr">
      <is>
        <t>Jiujiang Tanbre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776" sId="5" odxf="1" dxf="1">
    <nc r="D251" t="inlineStr">
      <is>
        <t>Jiujiang Tanbre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77" sId="5" odxf="1" dxf="1">
    <oc r="E251">
      <f>IF(ISERROR($V251),"",OFFSET('Smelter Look-up'!$D$4,$V251-4,0)&amp;"")</f>
    </oc>
    <nc r="E25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78" sId="5" odxf="1" dxf="1">
    <oc r="F251">
      <f>IF(ISERROR($V251),"",OFFSET('Smelter Look-up'!$E$4,$V251-4,0))</f>
    </oc>
    <nc r="F251" t="inlineStr">
      <is>
        <t>CID000917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79" sId="5" odxf="1" dxf="1">
    <oc r="G251">
      <f>IF(C251=$X$4,"Enter smelter details", IF(ISERROR($V251),"",OFFSET('Smelter Look-up'!$F$4,$V251-4,0)))</f>
    </oc>
    <nc r="G25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80" sId="5" odxf="1" dxf="1">
    <oc r="H251">
      <f>IF(ISERROR($V251),"",OFFSET('Smelter Look-up'!$G$4,$V251-4,0))</f>
    </oc>
    <nc r="H25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81" sId="5" odxf="1" dxf="1">
    <oc r="I251">
      <f>IF(ISERROR($V251),"",OFFSET('Smelter Look-up'!$H$4,$V251-4,0))</f>
    </oc>
    <nc r="I251" t="inlineStr">
      <is>
        <t>Jiujiang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82" sId="5" odxf="1" dxf="1">
    <oc r="J251">
      <f>IF(ISERROR($V251),"",OFFSET('Smelter Look-up'!$I$4,$V251-4,0))</f>
    </oc>
    <nc r="J251"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1" start="0" length="0">
    <dxf>
      <alignment vertical="bottom" wrapText="0"/>
      <border outline="0">
        <left/>
        <right/>
        <top/>
        <bottom/>
      </border>
    </dxf>
  </rfmt>
  <rfmt sheetId="5" sqref="L251" start="0" length="0">
    <dxf>
      <alignment vertical="bottom" wrapText="0"/>
      <border outline="0">
        <left/>
        <right/>
        <top/>
        <bottom/>
      </border>
    </dxf>
  </rfmt>
  <rcc rId="2783" sId="5" odxf="1" dxf="1">
    <nc r="M25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51" start="0" length="0">
    <dxf>
      <alignment vertical="bottom" wrapText="0"/>
      <border outline="0">
        <left/>
        <right/>
        <top/>
        <bottom/>
      </border>
    </dxf>
  </rfmt>
  <rcc rId="2784" sId="5" odxf="1" dxf="1">
    <nc r="O251" t="inlineStr">
      <is>
        <t>Various countries, DRC adjoining countries, countries known to export/smuggle out of the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51" start="0" length="0">
    <dxf>
      <fill>
        <patternFill patternType="none"/>
      </fill>
      <alignment horizontal="general" vertical="bottom" wrapText="0"/>
      <border outline="0">
        <left/>
        <right/>
        <top/>
      </border>
    </dxf>
  </rfmt>
  <rcc rId="2785" sId="5" odxf="1" dxf="1">
    <nc r="Q251"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786" sId="5" odxf="1" dxf="1">
    <oc r="B252">
      <f>IF(LEN(A252)=0,"",INDEX('Smelter Look-up'!$A:$A,MATCH($A252,'Smelter Look-up'!$E:$E,0)))</f>
    </oc>
    <nc r="B25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87" sId="5" odxf="1" dxf="1">
    <oc r="C252">
      <f>IF(LEN(A252)=0,"",INDEX('Smelter Look-up'!$C:$C,MATCH($A252,'Smelter Look-up'!$E:$E,0)))</f>
    </oc>
    <nc r="C252" t="inlineStr">
      <is>
        <t>Jiujiang Tanbre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788" sId="5" odxf="1" dxf="1">
    <nc r="D252" t="inlineStr">
      <is>
        <t>Jiujiang Tanbre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89" sId="5" odxf="1" dxf="1">
    <oc r="E252">
      <f>IF(ISERROR($V252),"",OFFSET('Smelter Look-up'!$D$4,$V252-4,0)&amp;"")</f>
    </oc>
    <nc r="E25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90" sId="5" odxf="1" dxf="1">
    <oc r="F252">
      <f>IF(ISERROR($V252),"",OFFSET('Smelter Look-up'!$E$4,$V252-4,0))</f>
    </oc>
    <nc r="F252" t="inlineStr">
      <is>
        <t>CID000917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91" sId="5" odxf="1" dxf="1">
    <oc r="G252">
      <f>IF(C252=$X$4,"Enter smelter details", IF(ISERROR($V252),"",OFFSET('Smelter Look-up'!$F$4,$V252-4,0)))</f>
    </oc>
    <nc r="G25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792" sId="5" odxf="1" dxf="1">
    <oc r="H252">
      <f>IF(ISERROR($V252),"",OFFSET('Smelter Look-up'!$G$4,$V252-4,0))</f>
    </oc>
    <nc r="H252" t="inlineStr">
      <is>
        <t>332014  P.O. Box 19</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793" sId="5" odxf="1" dxf="1">
    <oc r="I252">
      <f>IF(ISERROR($V252),"",OFFSET('Smelter Look-up'!$H$4,$V252-4,0))</f>
    </oc>
    <nc r="I252" t="inlineStr">
      <is>
        <t>Jiujiang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794" sId="5" odxf="1" dxf="1">
    <oc r="J252">
      <f>IF(ISERROR($V252),"",OFFSET('Smelter Look-up'!$I$4,$V252-4,0))</f>
    </oc>
    <nc r="J252"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2" start="0" length="0">
    <dxf>
      <alignment vertical="bottom" wrapText="0"/>
      <border outline="0">
        <left/>
        <right/>
        <top/>
        <bottom/>
      </border>
    </dxf>
  </rfmt>
  <rfmt sheetId="5" sqref="L252" start="0" length="0">
    <dxf>
      <alignment vertical="bottom" wrapText="0"/>
      <border outline="0">
        <left/>
        <right/>
        <top/>
        <bottom/>
      </border>
    </dxf>
  </rfmt>
  <rcc rId="2795" sId="5" odxf="1" dxf="1">
    <nc r="M25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96" sId="5" odxf="1" dxf="1">
    <nc r="N252"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97" sId="5" odxf="1" dxf="1">
    <nc r="O252" t="inlineStr">
      <is>
        <t>L1, L2 ,L3, DRC,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798" sId="5" odxf="1" dxf="1">
    <nc r="P25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799" sId="5" odxf="1" dxf="1">
    <nc r="Q252"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800" sId="5" odxf="1" dxf="1">
    <oc r="B253">
      <f>IF(LEN(A253)=0,"",INDEX('Smelter Look-up'!$A:$A,MATCH($A253,'Smelter Look-up'!$E:$E,0)))</f>
    </oc>
    <nc r="B25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01" sId="5" odxf="1" dxf="1">
    <oc r="C253">
      <f>IF(LEN(A253)=0,"",INDEX('Smelter Look-up'!$C:$C,MATCH($A253,'Smelter Look-up'!$E:$E,0)))</f>
    </oc>
    <nc r="C253" t="inlineStr">
      <is>
        <t>Johnson Matthey Inc. (USA)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02" sId="5" odxf="1" dxf="1">
    <nc r="D253" t="inlineStr">
      <is>
        <t>Asahi Refining USA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03" sId="5" odxf="1" dxf="1">
    <oc r="E253">
      <f>IF(ISERROR($V253),"",OFFSET('Smelter Look-up'!$D$4,$V253-4,0)&amp;"")</f>
    </oc>
    <nc r="E25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04" sId="5" odxf="1" dxf="1">
    <oc r="F253">
      <f>IF(ISERROR($V253),"",OFFSET('Smelter Look-up'!$E$4,$V253-4,0))</f>
    </oc>
    <nc r="F253"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05" sId="5" odxf="1" dxf="1">
    <oc r="G253">
      <f>IF(C253=$X$4,"Enter smelter details", IF(ISERROR($V253),"",OFFSET('Smelter Look-up'!$F$4,$V253-4,0)))</f>
    </oc>
    <nc r="G25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06" sId="5" odxf="1" dxf="1">
    <oc r="H253">
      <f>IF(ISERROR($V253),"",OFFSET('Smelter Look-up'!$G$4,$V253-4,0))</f>
    </oc>
    <nc r="H25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07" sId="5" odxf="1" dxf="1">
    <oc r="I253">
      <f>IF(ISERROR($V253),"",OFFSET('Smelter Look-up'!$H$4,$V253-4,0))</f>
    </oc>
    <nc r="I253" t="inlineStr">
      <is>
        <t>Salt Lake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08" sId="5" odxf="1" dxf="1">
    <oc r="J253">
      <f>IF(ISERROR($V253),"",OFFSET('Smelter Look-up'!$I$4,$V253-4,0))</f>
    </oc>
    <nc r="J253"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3" start="0" length="0">
    <dxf>
      <alignment vertical="bottom" wrapText="0"/>
      <border outline="0">
        <left/>
        <right/>
        <top/>
        <bottom/>
      </border>
    </dxf>
  </rfmt>
  <rfmt sheetId="5" sqref="L253" start="0" length="0">
    <dxf>
      <alignment vertical="bottom" wrapText="0"/>
      <border outline="0">
        <left/>
        <right/>
        <top/>
        <bottom/>
      </border>
    </dxf>
  </rfmt>
  <rfmt sheetId="5" sqref="M253" start="0" length="0">
    <dxf>
      <alignment vertical="bottom" wrapText="0"/>
      <border outline="0">
        <left/>
        <right/>
        <top/>
        <bottom/>
      </border>
    </dxf>
  </rfmt>
  <rfmt sheetId="5" sqref="N253" start="0" length="0">
    <dxf>
      <alignment vertical="bottom" wrapText="0"/>
      <border outline="0">
        <left/>
        <right/>
        <top/>
        <bottom/>
      </border>
    </dxf>
  </rfmt>
  <rfmt sheetId="5" sqref="O253" start="0" length="0">
    <dxf>
      <alignment vertical="bottom" wrapText="0"/>
      <border outline="0">
        <left/>
        <right/>
        <top/>
        <bottom/>
      </border>
    </dxf>
  </rfmt>
  <rfmt sheetId="5" sqref="P253" start="0" length="0">
    <dxf>
      <fill>
        <patternFill patternType="none"/>
      </fill>
      <alignment horizontal="general" vertical="bottom" wrapText="0"/>
      <border outline="0">
        <left/>
        <right/>
        <top/>
      </border>
    </dxf>
  </rfmt>
  <rcc rId="2809" sId="5" odxf="1" dxf="1">
    <nc r="Q253"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810" sId="5" odxf="1" dxf="1">
    <oc r="B254">
      <f>IF(LEN(A254)=0,"",INDEX('Smelter Look-up'!$A:$A,MATCH($A254,'Smelter Look-up'!$E:$E,0)))</f>
    </oc>
    <nc r="B25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11" sId="5" odxf="1" dxf="1">
    <oc r="C254">
      <f>IF(LEN(A254)=0,"",INDEX('Smelter Look-up'!$C:$C,MATCH($A254,'Smelter Look-up'!$E:$E,0)))</f>
    </oc>
    <nc r="C254" t="inlineStr">
      <is>
        <t>Johnson Matthey Inc. (USA)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12" sId="5" odxf="1" dxf="1">
    <nc r="D254" t="inlineStr">
      <is>
        <t>Asahi Refining USA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13" sId="5" odxf="1" dxf="1">
    <oc r="E254">
      <f>IF(ISERROR($V254),"",OFFSET('Smelter Look-up'!$D$4,$V254-4,0)&amp;"")</f>
    </oc>
    <nc r="E25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14" sId="5" odxf="1" dxf="1">
    <oc r="F254">
      <f>IF(ISERROR($V254),"",OFFSET('Smelter Look-up'!$E$4,$V254-4,0))</f>
    </oc>
    <nc r="F254"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15" sId="5" odxf="1" dxf="1">
    <oc r="G254">
      <f>IF(C254=$X$4,"Enter smelter details", IF(ISERROR($V254),"",OFFSET('Smelter Look-up'!$F$4,$V254-4,0)))</f>
    </oc>
    <nc r="G25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16" sId="5" odxf="1" dxf="1">
    <oc r="H254">
      <f>IF(ISERROR($V254),"",OFFSET('Smelter Look-up'!$G$4,$V254-4,0))</f>
    </oc>
    <nc r="H25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17" sId="5" odxf="1" dxf="1">
    <oc r="I254">
      <f>IF(ISERROR($V254),"",OFFSET('Smelter Look-up'!$H$4,$V254-4,0))</f>
    </oc>
    <nc r="I254" t="inlineStr">
      <is>
        <t>Salt Lake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18" sId="5" odxf="1" dxf="1">
    <oc r="J254">
      <f>IF(ISERROR($V254),"",OFFSET('Smelter Look-up'!$I$4,$V254-4,0))</f>
    </oc>
    <nc r="J254"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4" start="0" length="0">
    <dxf>
      <alignment vertical="bottom" wrapText="0"/>
      <border outline="0">
        <left/>
        <right/>
        <top/>
        <bottom/>
      </border>
    </dxf>
  </rfmt>
  <rfmt sheetId="5" sqref="L254" start="0" length="0">
    <dxf>
      <alignment vertical="bottom" wrapText="0"/>
      <border outline="0">
        <left/>
        <right/>
        <top/>
        <bottom/>
      </border>
    </dxf>
  </rfmt>
  <rcc rId="2819" sId="5" odxf="1" dxf="1">
    <nc r="M254"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54" start="0" length="0">
    <dxf>
      <alignment vertical="bottom" wrapText="0"/>
      <border outline="0">
        <left/>
        <right/>
        <top/>
        <bottom/>
      </border>
    </dxf>
  </rfmt>
  <rfmt sheetId="5" sqref="O254" start="0" length="0">
    <dxf>
      <alignment vertical="bottom" wrapText="0"/>
      <border outline="0">
        <left/>
        <right/>
        <top/>
        <bottom/>
      </border>
    </dxf>
  </rfmt>
  <rfmt sheetId="5" sqref="P254" start="0" length="0">
    <dxf>
      <fill>
        <patternFill patternType="none"/>
      </fill>
      <alignment horizontal="general" vertical="bottom" wrapText="0"/>
      <border outline="0">
        <left/>
        <right/>
        <top/>
      </border>
    </dxf>
  </rfmt>
  <rcc rId="2820" sId="5" odxf="1" dxf="1">
    <nc r="Q254"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821" sId="5" odxf="1" dxf="1">
    <oc r="B255">
      <f>IF(LEN(A255)=0,"",INDEX('Smelter Look-up'!$A:$A,MATCH($A255,'Smelter Look-up'!$E:$E,0)))</f>
    </oc>
    <nc r="B25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22" sId="5" odxf="1" dxf="1">
    <oc r="C255">
      <f>IF(LEN(A255)=0,"",INDEX('Smelter Look-up'!$C:$C,MATCH($A255,'Smelter Look-up'!$E:$E,0)))</f>
    </oc>
    <nc r="C255" t="inlineStr">
      <is>
        <t>Johnson Matthey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23" sId="5" odxf="1" dxf="1">
    <nc r="D255" t="inlineStr">
      <is>
        <t>Asahi Refining USA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24" sId="5" odxf="1" dxf="1">
    <oc r="E255">
      <f>IF(ISERROR($V255),"",OFFSET('Smelter Look-up'!$D$4,$V255-4,0)&amp;"")</f>
    </oc>
    <nc r="E255"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25" sId="5" odxf="1" dxf="1">
    <oc r="F255">
      <f>IF(ISERROR($V255),"",OFFSET('Smelter Look-up'!$E$4,$V255-4,0))</f>
    </oc>
    <nc r="F255"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26" sId="5" odxf="1" dxf="1">
    <oc r="G255">
      <f>IF(C255=$X$4,"Enter smelter details", IF(ISERROR($V255),"",OFFSET('Smelter Look-up'!$F$4,$V255-4,0)))</f>
    </oc>
    <nc r="G25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27" sId="5" odxf="1" dxf="1">
    <oc r="H255">
      <f>IF(ISERROR($V255),"",OFFSET('Smelter Look-up'!$G$4,$V255-4,0))</f>
    </oc>
    <nc r="H25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28" sId="5" odxf="1" dxf="1">
    <oc r="I255">
      <f>IF(ISERROR($V255),"",OFFSET('Smelter Look-up'!$H$4,$V255-4,0))</f>
    </oc>
    <nc r="I255" t="inlineStr">
      <is>
        <t>Salt Lake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29" sId="5" odxf="1" dxf="1">
    <oc r="J255">
      <f>IF(ISERROR($V255),"",OFFSET('Smelter Look-up'!$I$4,$V255-4,0))</f>
    </oc>
    <nc r="J255"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5" start="0" length="0">
    <dxf>
      <alignment vertical="bottom" wrapText="0"/>
      <border outline="0">
        <left/>
        <right/>
        <top/>
        <bottom/>
      </border>
    </dxf>
  </rfmt>
  <rfmt sheetId="5" sqref="L255" start="0" length="0">
    <dxf>
      <alignment vertical="bottom" wrapText="0"/>
      <border outline="0">
        <left/>
        <right/>
        <top/>
        <bottom/>
      </border>
    </dxf>
  </rfmt>
  <rfmt sheetId="5" sqref="M255" start="0" length="0">
    <dxf>
      <alignment vertical="bottom" wrapText="0"/>
      <border outline="0">
        <left/>
        <right/>
        <top/>
        <bottom/>
      </border>
    </dxf>
  </rfmt>
  <rfmt sheetId="5" sqref="N255" start="0" length="0">
    <dxf>
      <alignment vertical="bottom" wrapText="0"/>
      <border outline="0">
        <left/>
        <right/>
        <top/>
        <bottom/>
      </border>
    </dxf>
  </rfmt>
  <rfmt sheetId="5" sqref="O255" start="0" length="0">
    <dxf>
      <alignment vertical="bottom" wrapText="0"/>
      <border outline="0">
        <left/>
        <right/>
        <top/>
        <bottom/>
      </border>
    </dxf>
  </rfmt>
  <rfmt sheetId="5" sqref="P255" start="0" length="0">
    <dxf>
      <fill>
        <patternFill patternType="none"/>
      </fill>
      <alignment horizontal="general" vertical="bottom" wrapText="0"/>
      <border outline="0">
        <left/>
        <right/>
        <top/>
      </border>
    </dxf>
  </rfmt>
  <rfmt sheetId="5" sqref="Q255" start="0" length="0">
    <dxf>
      <alignment vertical="bottom" wrapText="0"/>
      <border outline="0">
        <left/>
        <right/>
        <top/>
        <bottom/>
      </border>
    </dxf>
  </rfmt>
  <rcc rId="2830" sId="5" odxf="1" dxf="1">
    <oc r="B256">
      <f>IF(LEN(A256)=0,"",INDEX('Smelter Look-up'!$A:$A,MATCH($A256,'Smelter Look-up'!$E:$E,0)))</f>
    </oc>
    <nc r="B25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31" sId="5" odxf="1" dxf="1">
    <oc r="C256">
      <f>IF(LEN(A256)=0,"",INDEX('Smelter Look-up'!$C:$C,MATCH($A256,'Smelter Look-up'!$E:$E,0)))</f>
    </oc>
    <nc r="C256" t="inlineStr">
      <is>
        <t>Johnson Matthey Inc. (USA)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32" sId="5" odxf="1" dxf="1">
    <nc r="D256" t="inlineStr">
      <is>
        <t>Asahi Refining USA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33" sId="5" odxf="1" dxf="1">
    <oc r="E256">
      <f>IF(ISERROR($V256),"",OFFSET('Smelter Look-up'!$D$4,$V256-4,0)&amp;"")</f>
    </oc>
    <nc r="E256"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34" sId="5" odxf="1" dxf="1">
    <oc r="F256">
      <f>IF(ISERROR($V256),"",OFFSET('Smelter Look-up'!$E$4,$V256-4,0))</f>
    </oc>
    <nc r="F256"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35" sId="5" odxf="1" dxf="1">
    <oc r="G256">
      <f>IF(C256=$X$4,"Enter smelter details", IF(ISERROR($V256),"",OFFSET('Smelter Look-up'!$F$4,$V256-4,0)))</f>
    </oc>
    <nc r="G25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36" sId="5" odxf="1" dxf="1">
    <oc r="H256">
      <f>IF(ISERROR($V256),"",OFFSET('Smelter Look-up'!$G$4,$V256-4,0))</f>
    </oc>
    <nc r="H25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37" sId="5" odxf="1" dxf="1">
    <oc r="I256">
      <f>IF(ISERROR($V256),"",OFFSET('Smelter Look-up'!$H$4,$V256-4,0))</f>
    </oc>
    <nc r="I256" t="inlineStr">
      <is>
        <t>Salt Lake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38" sId="5" odxf="1" dxf="1">
    <oc r="J256">
      <f>IF(ISERROR($V256),"",OFFSET('Smelter Look-up'!$I$4,$V256-4,0))</f>
    </oc>
    <nc r="J256"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6" start="0" length="0">
    <dxf>
      <alignment vertical="bottom" wrapText="0"/>
      <border outline="0">
        <left/>
        <right/>
        <top/>
        <bottom/>
      </border>
    </dxf>
  </rfmt>
  <rfmt sheetId="5" sqref="L256" start="0" length="0">
    <dxf>
      <alignment vertical="bottom" wrapText="0"/>
      <border outline="0">
        <left/>
        <right/>
        <top/>
        <bottom/>
      </border>
    </dxf>
  </rfmt>
  <rfmt sheetId="5" sqref="M256" start="0" length="0">
    <dxf>
      <alignment vertical="bottom" wrapText="0"/>
      <border outline="0">
        <left/>
        <right/>
        <top/>
        <bottom/>
      </border>
    </dxf>
  </rfmt>
  <rfmt sheetId="5" sqref="N256" start="0" length="0">
    <dxf>
      <alignment vertical="bottom" wrapText="0"/>
      <border outline="0">
        <left/>
        <right/>
        <top/>
        <bottom/>
      </border>
    </dxf>
  </rfmt>
  <rfmt sheetId="5" sqref="O256" start="0" length="0">
    <dxf>
      <alignment vertical="bottom" wrapText="0"/>
      <border outline="0">
        <left/>
        <right/>
        <top/>
        <bottom/>
      </border>
    </dxf>
  </rfmt>
  <rfmt sheetId="5" sqref="P256" start="0" length="0">
    <dxf>
      <fill>
        <patternFill patternType="none"/>
      </fill>
      <alignment horizontal="general" vertical="bottom" wrapText="0"/>
      <border outline="0">
        <left/>
        <right/>
        <top/>
      </border>
    </dxf>
  </rfmt>
  <rfmt sheetId="5" sqref="Q256" start="0" length="0">
    <dxf>
      <alignment vertical="bottom" wrapText="0"/>
      <border outline="0">
        <left/>
        <right/>
        <top/>
        <bottom/>
      </border>
    </dxf>
  </rfmt>
  <rcc rId="2839" sId="5" odxf="1" dxf="1">
    <oc r="B257">
      <f>IF(LEN(A257)=0,"",INDEX('Smelter Look-up'!$A:$A,MATCH($A257,'Smelter Look-up'!$E:$E,0)))</f>
    </oc>
    <nc r="B25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40" sId="5" odxf="1" dxf="1">
    <oc r="C257">
      <f>IF(LEN(A257)=0,"",INDEX('Smelter Look-up'!$C:$C,MATCH($A257,'Smelter Look-up'!$E:$E,0)))</f>
    </oc>
    <nc r="C257" t="inlineStr">
      <is>
        <t>Asahi Refining USA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41" sId="5" odxf="1" dxf="1">
    <nc r="D257" t="inlineStr">
      <is>
        <t>Asahi Refining USA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42" sId="5" odxf="1" dxf="1">
    <oc r="E257">
      <f>IF(ISERROR($V257),"",OFFSET('Smelter Look-up'!$D$4,$V257-4,0)&amp;"")</f>
    </oc>
    <nc r="E257"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43" sId="5" odxf="1" dxf="1">
    <oc r="F257">
      <f>IF(ISERROR($V257),"",OFFSET('Smelter Look-up'!$E$4,$V257-4,0))</f>
    </oc>
    <nc r="F257"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44" sId="5" odxf="1" dxf="1">
    <oc r="G257">
      <f>IF(C257=$X$4,"Enter smelter details", IF(ISERROR($V257),"",OFFSET('Smelter Look-up'!$F$4,$V257-4,0)))</f>
    </oc>
    <nc r="G25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45" sId="5" odxf="1" dxf="1">
    <oc r="H257">
      <f>IF(ISERROR($V257),"",OFFSET('Smelter Look-up'!$G$4,$V257-4,0))</f>
    </oc>
    <nc r="H25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46" sId="5" odxf="1" dxf="1">
    <oc r="I257">
      <f>IF(ISERROR($V257),"",OFFSET('Smelter Look-up'!$H$4,$V257-4,0))</f>
    </oc>
    <nc r="I257" t="inlineStr">
      <is>
        <t>Salt Lake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47" sId="5" odxf="1" dxf="1">
    <oc r="J257">
      <f>IF(ISERROR($V257),"",OFFSET('Smelter Look-up'!$I$4,$V257-4,0))</f>
    </oc>
    <nc r="J257"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7" start="0" length="0">
    <dxf>
      <alignment vertical="bottom" wrapText="0"/>
      <border outline="0">
        <left/>
        <right/>
        <top/>
        <bottom/>
      </border>
    </dxf>
  </rfmt>
  <rfmt sheetId="5" sqref="L257" start="0" length="0">
    <dxf>
      <alignment vertical="bottom" wrapText="0"/>
      <border outline="0">
        <left/>
        <right/>
        <top/>
        <bottom/>
      </border>
    </dxf>
  </rfmt>
  <rcc rId="2848" sId="5" odxf="1" dxf="1">
    <nc r="M25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57" start="0" length="0">
    <dxf>
      <alignment vertical="bottom" wrapText="0"/>
      <border outline="0">
        <left/>
        <right/>
        <top/>
        <bottom/>
      </border>
    </dxf>
  </rfmt>
  <rcc rId="2849" sId="5" odxf="1" dxf="1">
    <nc r="O25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57" start="0" length="0">
    <dxf>
      <fill>
        <patternFill patternType="none"/>
      </fill>
      <alignment horizontal="general" vertical="bottom" wrapText="0"/>
      <border outline="0">
        <left/>
        <right/>
        <top/>
      </border>
    </dxf>
  </rfmt>
  <rfmt sheetId="5" sqref="Q257" start="0" length="0">
    <dxf>
      <alignment vertical="bottom" wrapText="0"/>
      <border outline="0">
        <left/>
        <right/>
        <top/>
        <bottom/>
      </border>
    </dxf>
  </rfmt>
  <rcc rId="2850" sId="5" odxf="1" dxf="1">
    <oc r="B258">
      <f>IF(LEN(A258)=0,"",INDEX('Smelter Look-up'!$A:$A,MATCH($A258,'Smelter Look-up'!$E:$E,0)))</f>
    </oc>
    <nc r="B25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51" sId="5" odxf="1" dxf="1">
    <oc r="C258">
      <f>IF(LEN(A258)=0,"",INDEX('Smelter Look-up'!$C:$C,MATCH($A258,'Smelter Look-up'!$E:$E,0)))</f>
    </oc>
    <nc r="C258" t="inlineStr">
      <is>
        <t>Asahi Refining USA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52" sId="5" odxf="1" dxf="1">
    <nc r="D258" t="inlineStr">
      <is>
        <t>Asahi Refining USA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53" sId="5" odxf="1" dxf="1">
    <oc r="E258">
      <f>IF(ISERROR($V258),"",OFFSET('Smelter Look-up'!$D$4,$V258-4,0)&amp;"")</f>
    </oc>
    <nc r="E25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54" sId="5" odxf="1" dxf="1">
    <oc r="F258">
      <f>IF(ISERROR($V258),"",OFFSET('Smelter Look-up'!$E$4,$V258-4,0))</f>
    </oc>
    <nc r="F258"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55" sId="5" odxf="1" dxf="1">
    <oc r="G258">
      <f>IF(C258=$X$4,"Enter smelter details", IF(ISERROR($V258),"",OFFSET('Smelter Look-up'!$F$4,$V258-4,0)))</f>
    </oc>
    <nc r="G25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56" sId="5" odxf="1" dxf="1">
    <oc r="H258">
      <f>IF(ISERROR($V258),"",OFFSET('Smelter Look-up'!$G$4,$V258-4,0))</f>
    </oc>
    <nc r="H25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57" sId="5" odxf="1" dxf="1">
    <oc r="I258">
      <f>IF(ISERROR($V258),"",OFFSET('Smelter Look-up'!$H$4,$V258-4,0))</f>
    </oc>
    <nc r="I258" t="inlineStr">
      <is>
        <t>Salt Lake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58" sId="5" odxf="1" dxf="1">
    <oc r="J258">
      <f>IF(ISERROR($V258),"",OFFSET('Smelter Look-up'!$I$4,$V258-4,0))</f>
    </oc>
    <nc r="J258"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58" start="0" length="0">
    <dxf>
      <alignment vertical="bottom" wrapText="0"/>
      <border outline="0">
        <left/>
        <right/>
        <top/>
        <bottom/>
      </border>
    </dxf>
  </rfmt>
  <rfmt sheetId="5" sqref="L258" start="0" length="0">
    <dxf>
      <alignment vertical="bottom" wrapText="0"/>
      <border outline="0">
        <left/>
        <right/>
        <top/>
        <bottom/>
      </border>
    </dxf>
  </rfmt>
  <rfmt sheetId="5" sqref="M258" start="0" length="0">
    <dxf>
      <alignment vertical="bottom" wrapText="0"/>
      <border outline="0">
        <left/>
        <right/>
        <top/>
        <bottom/>
      </border>
    </dxf>
  </rfmt>
  <rfmt sheetId="5" sqref="N258" start="0" length="0">
    <dxf>
      <alignment vertical="bottom" wrapText="0"/>
      <border outline="0">
        <left/>
        <right/>
        <top/>
        <bottom/>
      </border>
    </dxf>
  </rfmt>
  <rfmt sheetId="5" sqref="O258" start="0" length="0">
    <dxf>
      <alignment vertical="bottom" wrapText="0"/>
      <border outline="0">
        <left/>
        <right/>
        <top/>
        <bottom/>
      </border>
    </dxf>
  </rfmt>
  <rfmt sheetId="5" sqref="P258" start="0" length="0">
    <dxf>
      <fill>
        <patternFill patternType="none"/>
      </fill>
      <alignment horizontal="general" vertical="bottom" wrapText="0"/>
      <border outline="0">
        <left/>
        <right/>
        <top/>
      </border>
    </dxf>
  </rfmt>
  <rcc rId="2859" sId="5" odxf="1" dxf="1">
    <nc r="Q25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860" sId="5" odxf="1" dxf="1">
    <oc r="B259">
      <f>IF(LEN(A259)=0,"",INDEX('Smelter Look-up'!$A:$A,MATCH($A259,'Smelter Look-up'!$E:$E,0)))</f>
    </oc>
    <nc r="B25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61" sId="5" odxf="1" dxf="1">
    <oc r="C259">
      <f>IF(LEN(A259)=0,"",INDEX('Smelter Look-up'!$C:$C,MATCH($A259,'Smelter Look-up'!$E:$E,0)))</f>
    </oc>
    <nc r="C259" t="inlineStr">
      <is>
        <t>Johnson Matthey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62" sId="5" odxf="1" dxf="1">
    <nc r="D259" t="inlineStr">
      <is>
        <t>Johnson Matthey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63" sId="5" odxf="1" dxf="1">
    <oc r="E259">
      <f>IF(ISERROR($V259),"",OFFSET('Smelter Look-up'!$D$4,$V259-4,0)&amp;"")</f>
    </oc>
    <nc r="E25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64" sId="5" odxf="1" dxf="1">
    <oc r="F259">
      <f>IF(ISERROR($V259),"",OFFSET('Smelter Look-up'!$E$4,$V259-4,0))</f>
    </oc>
    <nc r="F259"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65" sId="5" odxf="1" dxf="1">
    <oc r="G259">
      <f>IF(C259=$X$4,"Enter smelter details", IF(ISERROR($V259),"",OFFSET('Smelter Look-up'!$F$4,$V259-4,0)))</f>
    </oc>
    <nc r="G25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66" sId="5" odxf="1" dxf="1">
    <oc r="H259">
      <f>IF(ISERROR($V259),"",OFFSET('Smelter Look-up'!$G$4,$V259-4,0))</f>
    </oc>
    <nc r="H259" t="inlineStr">
      <is>
        <t>4601 West 2100 South</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67" sId="5" odxf="1" dxf="1">
    <oc r="I259">
      <f>IF(ISERROR($V259),"",OFFSET('Smelter Look-up'!$H$4,$V259-4,0))</f>
    </oc>
    <nc r="I259" t="inlineStr">
      <is>
        <t>Salt Lake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68" sId="5" odxf="1" dxf="1">
    <oc r="J259">
      <f>IF(ISERROR($V259),"",OFFSET('Smelter Look-up'!$I$4,$V259-4,0))</f>
    </oc>
    <nc r="J259" t="inlineStr">
      <is>
        <t>Utah 84120</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69" sId="5" odxf="1" dxf="1">
    <nc r="K259" t="inlineStr">
      <is>
        <t>Jerry Gill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870" sId="5" odxf="1" dxf="1">
    <nc r="L259" t="inlineStr">
      <is>
        <t>Gilljt@jmusa.com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871" sId="5" odxf="1" dxf="1">
    <nc r="M25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872" sId="5" odxf="1" dxf="1">
    <nc r="N25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873" sId="5" odxf="1" dxf="1">
    <nc r="O25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874" sId="5" odxf="1" dxf="1">
    <nc r="P25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2875" sId="5" odxf="1" dxf="1">
    <nc r="Q259" t="inlineStr">
      <is>
        <t>LBMA REGISTERED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876" sId="5" odxf="1" dxf="1">
    <oc r="B260">
      <f>IF(LEN(A260)=0,"",INDEX('Smelter Look-up'!$A:$A,MATCH($A260,'Smelter Look-up'!$E:$E,0)))</f>
    </oc>
    <nc r="B26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77" sId="5" odxf="1" dxf="1">
    <oc r="C260">
      <f>IF(LEN(A260)=0,"",INDEX('Smelter Look-up'!$C:$C,MATCH($A260,'Smelter Look-up'!$E:$E,0)))</f>
    </oc>
    <nc r="C260" t="inlineStr">
      <is>
        <t>Johnson Matthey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78" sId="5" odxf="1" dxf="1">
    <nc r="D260" t="inlineStr">
      <is>
        <t>Johnson Matthey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79" sId="5" odxf="1" dxf="1">
    <oc r="E260">
      <f>IF(ISERROR($V260),"",OFFSET('Smelter Look-up'!$D$4,$V260-4,0)&amp;"")</f>
    </oc>
    <nc r="E26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80" sId="5" odxf="1" dxf="1">
    <oc r="F260">
      <f>IF(ISERROR($V260),"",OFFSET('Smelter Look-up'!$E$4,$V260-4,0))</f>
    </oc>
    <nc r="F260"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81" sId="5" odxf="1" dxf="1">
    <oc r="G260">
      <f>IF(C260=$X$4,"Enter smelter details", IF(ISERROR($V260),"",OFFSET('Smelter Look-up'!$F$4,$V260-4,0)))</f>
    </oc>
    <nc r="G26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82" sId="5" odxf="1" dxf="1">
    <oc r="H260">
      <f>IF(ISERROR($V260),"",OFFSET('Smelter Look-up'!$G$4,$V260-4,0))</f>
    </oc>
    <nc r="H26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83" sId="5" odxf="1" dxf="1">
    <oc r="I260">
      <f>IF(ISERROR($V260),"",OFFSET('Smelter Look-up'!$H$4,$V260-4,0))</f>
    </oc>
    <nc r="I26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84" sId="5" odxf="1" dxf="1">
    <oc r="J260">
      <f>IF(ISERROR($V260),"",OFFSET('Smelter Look-up'!$I$4,$V260-4,0))</f>
    </oc>
    <nc r="J26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60" start="0" length="0">
    <dxf>
      <alignment vertical="bottom" wrapText="0"/>
      <border outline="0">
        <left/>
        <right/>
        <top/>
        <bottom/>
      </border>
    </dxf>
  </rfmt>
  <rfmt sheetId="5" sqref="L260" start="0" length="0">
    <dxf>
      <alignment vertical="bottom" wrapText="0"/>
      <border outline="0">
        <left/>
        <right/>
        <top/>
        <bottom/>
      </border>
    </dxf>
  </rfmt>
  <rfmt sheetId="5" sqref="M260" start="0" length="0">
    <dxf>
      <alignment vertical="bottom" wrapText="0"/>
      <border outline="0">
        <left/>
        <right/>
        <top/>
        <bottom/>
      </border>
    </dxf>
  </rfmt>
  <rfmt sheetId="5" sqref="N260" start="0" length="0">
    <dxf>
      <alignment vertical="bottom" wrapText="0"/>
      <border outline="0">
        <left/>
        <right/>
        <top/>
        <bottom/>
      </border>
    </dxf>
  </rfmt>
  <rfmt sheetId="5" sqref="O260" start="0" length="0">
    <dxf>
      <alignment vertical="bottom" wrapText="0"/>
      <border outline="0">
        <left/>
        <right/>
        <top/>
        <bottom/>
      </border>
    </dxf>
  </rfmt>
  <rfmt sheetId="5" sqref="P260" start="0" length="0">
    <dxf>
      <fill>
        <patternFill patternType="none"/>
      </fill>
      <alignment horizontal="general" vertical="bottom" wrapText="0"/>
      <border outline="0">
        <left/>
        <right/>
        <top/>
      </border>
    </dxf>
  </rfmt>
  <rcc rId="2885" sId="5" odxf="1" dxf="1">
    <nc r="Q260"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886" sId="5" odxf="1" dxf="1">
    <oc r="B261">
      <f>IF(LEN(A261)=0,"",INDEX('Smelter Look-up'!$A:$A,MATCH($A261,'Smelter Look-up'!$E:$E,0)))</f>
    </oc>
    <nc r="B26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87" sId="5" odxf="1" dxf="1">
    <oc r="C261">
      <f>IF(LEN(A261)=0,"",INDEX('Smelter Look-up'!$C:$C,MATCH($A261,'Smelter Look-up'!$E:$E,0)))</f>
    </oc>
    <nc r="C261" t="inlineStr">
      <is>
        <t>Johnson Matthey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88" sId="5" odxf="1" dxf="1">
    <nc r="D261" t="inlineStr">
      <is>
        <t>Johnson Matthey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89" sId="5" odxf="1" dxf="1">
    <oc r="E261">
      <f>IF(ISERROR($V261),"",OFFSET('Smelter Look-up'!$D$4,$V261-4,0)&amp;"")</f>
    </oc>
    <nc r="E261"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90" sId="5" odxf="1" dxf="1">
    <oc r="F261">
      <f>IF(ISERROR($V261),"",OFFSET('Smelter Look-up'!$E$4,$V261-4,0))</f>
    </oc>
    <nc r="F261"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91" sId="5" odxf="1" dxf="1">
    <oc r="G261">
      <f>IF(C261=$X$4,"Enter smelter details", IF(ISERROR($V261),"",OFFSET('Smelter Look-up'!$F$4,$V261-4,0)))</f>
    </oc>
    <nc r="G26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92" sId="5" odxf="1" dxf="1">
    <oc r="H261">
      <f>IF(ISERROR($V261),"",OFFSET('Smelter Look-up'!$G$4,$V261-4,0))</f>
    </oc>
    <nc r="H26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893" sId="5" odxf="1" dxf="1">
    <oc r="I261">
      <f>IF(ISERROR($V261),"",OFFSET('Smelter Look-up'!$H$4,$V261-4,0))</f>
    </oc>
    <nc r="I26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894" sId="5" odxf="1" dxf="1">
    <oc r="J261">
      <f>IF(ISERROR($V261),"",OFFSET('Smelter Look-up'!$I$4,$V261-4,0))</f>
    </oc>
    <nc r="J26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61" start="0" length="0">
    <dxf>
      <alignment vertical="bottom" wrapText="0"/>
      <border outline="0">
        <left/>
        <right/>
        <top/>
        <bottom/>
      </border>
    </dxf>
  </rfmt>
  <rfmt sheetId="5" sqref="L261" start="0" length="0">
    <dxf>
      <alignment vertical="bottom" wrapText="0"/>
      <border outline="0">
        <left/>
        <right/>
        <top/>
        <bottom/>
      </border>
    </dxf>
  </rfmt>
  <rfmt sheetId="5" sqref="M261" start="0" length="0">
    <dxf>
      <alignment vertical="bottom" wrapText="0"/>
      <border outline="0">
        <left/>
        <right/>
        <top/>
        <bottom/>
      </border>
    </dxf>
  </rfmt>
  <rfmt sheetId="5" sqref="N261" start="0" length="0">
    <dxf>
      <alignment vertical="bottom" wrapText="0"/>
      <border outline="0">
        <left/>
        <right/>
        <top/>
        <bottom/>
      </border>
    </dxf>
  </rfmt>
  <rfmt sheetId="5" sqref="O261" start="0" length="0">
    <dxf>
      <alignment vertical="bottom" wrapText="0"/>
      <border outline="0">
        <left/>
        <right/>
        <top/>
        <bottom/>
      </border>
    </dxf>
  </rfmt>
  <rfmt sheetId="5" sqref="P261" start="0" length="0">
    <dxf>
      <fill>
        <patternFill patternType="none"/>
      </fill>
      <alignment horizontal="general" vertical="bottom" wrapText="0"/>
      <border outline="0">
        <left/>
        <right/>
        <top/>
      </border>
    </dxf>
  </rfmt>
  <rfmt sheetId="5" sqref="Q261" start="0" length="0">
    <dxf>
      <alignment vertical="bottom" wrapText="0"/>
      <border outline="0">
        <left/>
        <right/>
        <top/>
        <bottom/>
      </border>
    </dxf>
  </rfmt>
  <rcc rId="2895" sId="5" odxf="1" dxf="1">
    <oc r="B262">
      <f>IF(LEN(A262)=0,"",INDEX('Smelter Look-up'!$A:$A,MATCH($A262,'Smelter Look-up'!$E:$E,0)))</f>
    </oc>
    <nc r="B26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96" sId="5" odxf="1" dxf="1">
    <oc r="C262">
      <f>IF(LEN(A262)=0,"",INDEX('Smelter Look-up'!$C:$C,MATCH($A262,'Smelter Look-up'!$E:$E,0)))</f>
    </oc>
    <nc r="C262" t="inlineStr">
      <is>
        <t>Johnson Matthey Inc. (USA)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897" sId="5" odxf="1" dxf="1">
    <nc r="D262" t="inlineStr">
      <is>
        <t>Johnson Matthey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98" sId="5" odxf="1" dxf="1">
    <oc r="E262">
      <f>IF(ISERROR($V262),"",OFFSET('Smelter Look-up'!$D$4,$V262-4,0)&amp;"")</f>
    </oc>
    <nc r="E26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899" sId="5" odxf="1" dxf="1">
    <oc r="F262">
      <f>IF(ISERROR($V262),"",OFFSET('Smelter Look-up'!$E$4,$V262-4,0))</f>
    </oc>
    <nc r="F262"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00" sId="5" odxf="1" dxf="1">
    <oc r="G262">
      <f>IF(C262=$X$4,"Enter smelter details", IF(ISERROR($V262),"",OFFSET('Smelter Look-up'!$F$4,$V262-4,0)))</f>
    </oc>
    <nc r="G26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01" sId="5" odxf="1" dxf="1">
    <oc r="H262">
      <f>IF(ISERROR($V262),"",OFFSET('Smelter Look-up'!$G$4,$V262-4,0))</f>
    </oc>
    <nc r="H26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02" sId="5" odxf="1" dxf="1">
    <oc r="I262">
      <f>IF(ISERROR($V262),"",OFFSET('Smelter Look-up'!$H$4,$V262-4,0))</f>
    </oc>
    <nc r="I26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03" sId="5" odxf="1" dxf="1">
    <oc r="J262">
      <f>IF(ISERROR($V262),"",OFFSET('Smelter Look-up'!$I$4,$V262-4,0))</f>
    </oc>
    <nc r="J26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62" start="0" length="0">
    <dxf>
      <alignment vertical="bottom" wrapText="0"/>
      <border outline="0">
        <left/>
        <right/>
        <top/>
        <bottom/>
      </border>
    </dxf>
  </rfmt>
  <rfmt sheetId="5" sqref="L262" start="0" length="0">
    <dxf>
      <alignment vertical="bottom" wrapText="0"/>
      <border outline="0">
        <left/>
        <right/>
        <top/>
        <bottom/>
      </border>
    </dxf>
  </rfmt>
  <rfmt sheetId="5" sqref="M262" start="0" length="0">
    <dxf>
      <alignment vertical="bottom" wrapText="0"/>
      <border outline="0">
        <left/>
        <right/>
        <top/>
        <bottom/>
      </border>
    </dxf>
  </rfmt>
  <rfmt sheetId="5" sqref="N262" start="0" length="0">
    <dxf>
      <alignment vertical="bottom" wrapText="0"/>
      <border outline="0">
        <left/>
        <right/>
        <top/>
        <bottom/>
      </border>
    </dxf>
  </rfmt>
  <rfmt sheetId="5" sqref="O262" start="0" length="0">
    <dxf>
      <alignment vertical="bottom" wrapText="0"/>
      <border outline="0">
        <left/>
        <right/>
        <top/>
        <bottom/>
      </border>
    </dxf>
  </rfmt>
  <rfmt sheetId="5" sqref="P262" start="0" length="0">
    <dxf>
      <fill>
        <patternFill patternType="none"/>
      </fill>
      <alignment horizontal="general" vertical="bottom" wrapText="0"/>
      <border outline="0">
        <left/>
        <right/>
        <top/>
      </border>
    </dxf>
  </rfmt>
  <rfmt sheetId="5" sqref="Q262" start="0" length="0">
    <dxf>
      <alignment vertical="bottom" wrapText="0"/>
      <border outline="0">
        <left/>
        <right/>
        <top/>
        <bottom/>
      </border>
    </dxf>
  </rfmt>
  <rcc rId="2904" sId="5" odxf="1" dxf="1">
    <oc r="B263">
      <f>IF(LEN(A263)=0,"",INDEX('Smelter Look-up'!$A:$A,MATCH($A263,'Smelter Look-up'!$E:$E,0)))</f>
    </oc>
    <nc r="B26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05" sId="5" odxf="1" dxf="1">
    <oc r="C263">
      <f>IF(LEN(A263)=0,"",INDEX('Smelter Look-up'!$C:$C,MATCH($A263,'Smelter Look-up'!$E:$E,0)))</f>
    </oc>
    <nc r="C263" t="inlineStr">
      <is>
        <t>Johnson Matthey Inc. (USA)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06" sId="5" odxf="1" dxf="1">
    <nc r="D263" t="inlineStr">
      <is>
        <t>Asahi Refining USA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07" sId="5" odxf="1" dxf="1">
    <oc r="E263">
      <f>IF(ISERROR($V263),"",OFFSET('Smelter Look-up'!$D$4,$V263-4,0)&amp;"")</f>
    </oc>
    <nc r="E26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08" sId="5" odxf="1" dxf="1">
    <oc r="F263">
      <f>IF(ISERROR($V263),"",OFFSET('Smelter Look-up'!$E$4,$V263-4,0))</f>
    </oc>
    <nc r="F263" t="inlineStr">
      <is>
        <t>CID000920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09" sId="5" odxf="1" dxf="1">
    <oc r="G263">
      <f>IF(C263=$X$4,"Enter smelter details", IF(ISERROR($V263),"",OFFSET('Smelter Look-up'!$F$4,$V263-4,0)))</f>
    </oc>
    <nc r="G26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10" sId="5" odxf="1" dxf="1">
    <oc r="H263">
      <f>IF(ISERROR($V263),"",OFFSET('Smelter Look-up'!$G$4,$V263-4,0))</f>
    </oc>
    <nc r="H263" t="inlineStr">
      <is>
        <t>4601 West 2100 South</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11" sId="5" odxf="1" dxf="1">
    <oc r="I263">
      <f>IF(ISERROR($V263),"",OFFSET('Smelter Look-up'!$H$4,$V263-4,0))</f>
    </oc>
    <nc r="I263" t="inlineStr">
      <is>
        <t>Salt Lake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12" sId="5" odxf="1" dxf="1">
    <oc r="J263">
      <f>IF(ISERROR($V263),"",OFFSET('Smelter Look-up'!$I$4,$V263-4,0))</f>
    </oc>
    <nc r="J263"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13" sId="5" odxf="1" dxf="1">
    <nc r="K263" t="inlineStr">
      <is>
        <t>Jerry Gill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14" sId="5" odxf="1" dxf="1">
    <nc r="L263" t="inlineStr">
      <is>
        <t>Gilljt@jmusa.com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263" start="0" length="0">
    <dxf>
      <alignment vertical="bottom" wrapText="0"/>
      <border outline="0">
        <left/>
        <right/>
        <top/>
        <bottom/>
      </border>
    </dxf>
  </rfmt>
  <rfmt sheetId="5" sqref="N263" start="0" length="0">
    <dxf>
      <alignment vertical="bottom" wrapText="0"/>
      <border outline="0">
        <left/>
        <right/>
        <top/>
        <bottom/>
      </border>
    </dxf>
  </rfmt>
  <rfmt sheetId="5" sqref="O263" start="0" length="0">
    <dxf>
      <alignment vertical="bottom" wrapText="0"/>
      <border outline="0">
        <left/>
        <right/>
        <top/>
        <bottom/>
      </border>
    </dxf>
  </rfmt>
  <rfmt sheetId="5" sqref="P263" start="0" length="0">
    <dxf>
      <fill>
        <patternFill patternType="none"/>
      </fill>
      <alignment horizontal="general" vertical="bottom" wrapText="0"/>
      <border outline="0">
        <left/>
        <right/>
        <top/>
      </border>
    </dxf>
  </rfmt>
  <rfmt sheetId="5" sqref="Q263" start="0" length="0">
    <dxf>
      <alignment vertical="bottom" wrapText="0"/>
      <border outline="0">
        <left/>
        <right/>
        <top/>
        <bottom/>
      </border>
    </dxf>
  </rfmt>
  <rcc rId="2915" sId="5" odxf="1" dxf="1">
    <oc r="B264">
      <f>IF(LEN(A264)=0,"",INDEX('Smelter Look-up'!$A:$A,MATCH($A264,'Smelter Look-up'!$E:$E,0)))</f>
    </oc>
    <nc r="B26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16" sId="5" odxf="1" dxf="1">
    <oc r="C264">
      <f>IF(LEN(A264)=0,"",INDEX('Smelter Look-up'!$C:$C,MATCH($A264,'Smelter Look-up'!$E:$E,0)))</f>
    </oc>
    <nc r="C264" t="inlineStr">
      <is>
        <t>Johnson Matthey Canada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17" sId="5" odxf="1" dxf="1">
    <nc r="D264" t="inlineStr">
      <is>
        <t>Asahi Refining Canada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18" sId="5" odxf="1" dxf="1">
    <oc r="E264">
      <f>IF(ISERROR($V264),"",OFFSET('Smelter Look-up'!$D$4,$V264-4,0)&amp;"")</f>
    </oc>
    <nc r="E264"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19" sId="5" odxf="1" dxf="1">
    <oc r="F264">
      <f>IF(ISERROR($V264),"",OFFSET('Smelter Look-up'!$E$4,$V264-4,0))</f>
    </oc>
    <nc r="F264" t="inlineStr">
      <is>
        <t>CID000924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20" sId="5" odxf="1" dxf="1">
    <oc r="G264">
      <f>IF(C264=$X$4,"Enter smelter details", IF(ISERROR($V264),"",OFFSET('Smelter Look-up'!$F$4,$V264-4,0)))</f>
    </oc>
    <nc r="G26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21" sId="5" odxf="1" dxf="1">
    <oc r="H264">
      <f>IF(ISERROR($V264),"",OFFSET('Smelter Look-up'!$G$4,$V264-4,0))</f>
    </oc>
    <nc r="H26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22" sId="5" odxf="1" dxf="1">
    <oc r="I264">
      <f>IF(ISERROR($V264),"",OFFSET('Smelter Look-up'!$H$4,$V264-4,0))</f>
    </oc>
    <nc r="I264" t="inlineStr">
      <is>
        <t>Brampton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23" sId="5" odxf="1" dxf="1">
    <oc r="J264">
      <f>IF(ISERROR($V264),"",OFFSET('Smelter Look-up'!$I$4,$V264-4,0))</f>
    </oc>
    <nc r="J264"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64" start="0" length="0">
    <dxf>
      <alignment vertical="bottom" wrapText="0"/>
      <border outline="0">
        <left/>
        <right/>
        <top/>
        <bottom/>
      </border>
    </dxf>
  </rfmt>
  <rfmt sheetId="5" sqref="L264" start="0" length="0">
    <dxf>
      <alignment vertical="bottom" wrapText="0"/>
      <border outline="0">
        <left/>
        <right/>
        <top/>
        <bottom/>
      </border>
    </dxf>
  </rfmt>
  <rfmt sheetId="5" sqref="M264" start="0" length="0">
    <dxf>
      <alignment vertical="bottom" wrapText="0"/>
      <border outline="0">
        <left/>
        <right/>
        <top/>
        <bottom/>
      </border>
    </dxf>
  </rfmt>
  <rfmt sheetId="5" sqref="N264" start="0" length="0">
    <dxf>
      <alignment vertical="bottom" wrapText="0"/>
      <border outline="0">
        <left/>
        <right/>
        <top/>
        <bottom/>
      </border>
    </dxf>
  </rfmt>
  <rfmt sheetId="5" sqref="O264" start="0" length="0">
    <dxf>
      <alignment vertical="bottom" wrapText="0"/>
      <border outline="0">
        <left/>
        <right/>
        <top/>
        <bottom/>
      </border>
    </dxf>
  </rfmt>
  <rfmt sheetId="5" sqref="P264" start="0" length="0">
    <dxf>
      <fill>
        <patternFill patternType="none"/>
      </fill>
      <alignment horizontal="general" vertical="bottom" wrapText="0"/>
      <border outline="0">
        <left/>
        <right/>
        <top/>
      </border>
    </dxf>
  </rfmt>
  <rcc rId="2924" sId="5" odxf="1" dxf="1">
    <nc r="Q264"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925" sId="5" odxf="1" dxf="1">
    <oc r="B265">
      <f>IF(LEN(A265)=0,"",INDEX('Smelter Look-up'!$A:$A,MATCH($A265,'Smelter Look-up'!$E:$E,0)))</f>
    </oc>
    <nc r="B26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26" sId="5" odxf="1" dxf="1">
    <oc r="C265">
      <f>IF(LEN(A265)=0,"",INDEX('Smelter Look-up'!$C:$C,MATCH($A265,'Smelter Look-up'!$E:$E,0)))</f>
    </oc>
    <nc r="C265" t="inlineStr">
      <is>
        <t>Johnson Matthey Canada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27" sId="5" odxf="1" dxf="1">
    <nc r="D265" t="inlineStr">
      <is>
        <t>Asahi Refining Canada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28" sId="5" odxf="1" dxf="1">
    <oc r="E265">
      <f>IF(ISERROR($V265),"",OFFSET('Smelter Look-up'!$D$4,$V265-4,0)&amp;"")</f>
    </oc>
    <nc r="E265"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29" sId="5" odxf="1" dxf="1">
    <oc r="F265">
      <f>IF(ISERROR($V265),"",OFFSET('Smelter Look-up'!$E$4,$V265-4,0))</f>
    </oc>
    <nc r="F265" t="inlineStr">
      <is>
        <t>CID000924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30" sId="5" odxf="1" dxf="1">
    <oc r="G265">
      <f>IF(C265=$X$4,"Enter smelter details", IF(ISERROR($V265),"",OFFSET('Smelter Look-up'!$F$4,$V265-4,0)))</f>
    </oc>
    <nc r="G26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31" sId="5" odxf="1" dxf="1">
    <oc r="H265">
      <f>IF(ISERROR($V265),"",OFFSET('Smelter Look-up'!$G$4,$V265-4,0))</f>
    </oc>
    <nc r="H26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32" sId="5" odxf="1" dxf="1">
    <oc r="I265">
      <f>IF(ISERROR($V265),"",OFFSET('Smelter Look-up'!$H$4,$V265-4,0))</f>
    </oc>
    <nc r="I265" t="inlineStr">
      <is>
        <t>Brampton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33" sId="5" odxf="1" dxf="1">
    <oc r="J265">
      <f>IF(ISERROR($V265),"",OFFSET('Smelter Look-up'!$I$4,$V265-4,0))</f>
    </oc>
    <nc r="J265"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65" start="0" length="0">
    <dxf>
      <alignment vertical="bottom" wrapText="0"/>
      <border outline="0">
        <left/>
        <right/>
        <top/>
        <bottom/>
      </border>
    </dxf>
  </rfmt>
  <rfmt sheetId="5" sqref="L265" start="0" length="0">
    <dxf>
      <alignment vertical="bottom" wrapText="0"/>
      <border outline="0">
        <left/>
        <right/>
        <top/>
        <bottom/>
      </border>
    </dxf>
  </rfmt>
  <rcc rId="2934" sId="5" odxf="1" dxf="1">
    <nc r="M265"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65" start="0" length="0">
    <dxf>
      <alignment vertical="bottom" wrapText="0"/>
      <border outline="0">
        <left/>
        <right/>
        <top/>
        <bottom/>
      </border>
    </dxf>
  </rfmt>
  <rfmt sheetId="5" sqref="O265" start="0" length="0">
    <dxf>
      <alignment vertical="bottom" wrapText="0"/>
      <border outline="0">
        <left/>
        <right/>
        <top/>
        <bottom/>
      </border>
    </dxf>
  </rfmt>
  <rfmt sheetId="5" sqref="P265" start="0" length="0">
    <dxf>
      <fill>
        <patternFill patternType="none"/>
      </fill>
      <alignment horizontal="general" vertical="bottom" wrapText="0"/>
      <border outline="0">
        <left/>
        <right/>
        <top/>
      </border>
    </dxf>
  </rfmt>
  <rcc rId="2935" sId="5" odxf="1" dxf="1">
    <nc r="Q265"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936" sId="5" odxf="1" dxf="1">
    <oc r="B266">
      <f>IF(LEN(A266)=0,"",INDEX('Smelter Look-up'!$A:$A,MATCH($A266,'Smelter Look-up'!$E:$E,0)))</f>
    </oc>
    <nc r="B26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37" sId="5" odxf="1" dxf="1">
    <oc r="C266">
      <f>IF(LEN(A266)=0,"",INDEX('Smelter Look-up'!$C:$C,MATCH($A266,'Smelter Look-up'!$E:$E,0)))</f>
    </oc>
    <nc r="C266" t="inlineStr">
      <is>
        <t>Asahi Refining Canada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38" sId="5" odxf="1" dxf="1">
    <nc r="D266" t="inlineStr">
      <is>
        <t>Asahi Refining Canada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39" sId="5" odxf="1" dxf="1">
    <oc r="E266">
      <f>IF(ISERROR($V266),"",OFFSET('Smelter Look-up'!$D$4,$V266-4,0)&amp;"")</f>
    </oc>
    <nc r="E266"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40" sId="5" odxf="1" dxf="1">
    <oc r="F266">
      <f>IF(ISERROR($V266),"",OFFSET('Smelter Look-up'!$E$4,$V266-4,0))</f>
    </oc>
    <nc r="F266" t="inlineStr">
      <is>
        <t>CID000924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41" sId="5" odxf="1" dxf="1">
    <oc r="G266">
      <f>IF(C266=$X$4,"Enter smelter details", IF(ISERROR($V266),"",OFFSET('Smelter Look-up'!$F$4,$V266-4,0)))</f>
    </oc>
    <nc r="G26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42" sId="5" odxf="1" dxf="1">
    <oc r="H266">
      <f>IF(ISERROR($V266),"",OFFSET('Smelter Look-up'!$G$4,$V266-4,0))</f>
    </oc>
    <nc r="H26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43" sId="5" odxf="1" dxf="1">
    <oc r="I266">
      <f>IF(ISERROR($V266),"",OFFSET('Smelter Look-up'!$H$4,$V266-4,0))</f>
    </oc>
    <nc r="I266" t="inlineStr">
      <is>
        <t>Brampton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44" sId="5" odxf="1" dxf="1">
    <oc r="J266">
      <f>IF(ISERROR($V266),"",OFFSET('Smelter Look-up'!$I$4,$V266-4,0))</f>
    </oc>
    <nc r="J266"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66" start="0" length="0">
    <dxf>
      <alignment vertical="bottom" wrapText="0"/>
      <border outline="0">
        <left/>
        <right/>
        <top/>
        <bottom/>
      </border>
    </dxf>
  </rfmt>
  <rfmt sheetId="5" sqref="L266" start="0" length="0">
    <dxf>
      <alignment vertical="bottom" wrapText="0"/>
      <border outline="0">
        <left/>
        <right/>
        <top/>
        <bottom/>
      </border>
    </dxf>
  </rfmt>
  <rcc rId="2945" sId="5" odxf="1" dxf="1">
    <nc r="M26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66" start="0" length="0">
    <dxf>
      <alignment vertical="bottom" wrapText="0"/>
      <border outline="0">
        <left/>
        <right/>
        <top/>
        <bottom/>
      </border>
    </dxf>
  </rfmt>
  <rcc rId="2946" sId="5" odxf="1" dxf="1">
    <nc r="O26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66" start="0" length="0">
    <dxf>
      <fill>
        <patternFill patternType="none"/>
      </fill>
      <alignment horizontal="general" vertical="bottom" wrapText="0"/>
      <border outline="0">
        <left/>
        <right/>
        <top/>
      </border>
    </dxf>
  </rfmt>
  <rfmt sheetId="5" sqref="Q266" start="0" length="0">
    <dxf>
      <alignment vertical="bottom" wrapText="0"/>
      <border outline="0">
        <left/>
        <right/>
        <top/>
        <bottom/>
      </border>
    </dxf>
  </rfmt>
  <rcc rId="2947" sId="5" odxf="1" dxf="1">
    <oc r="B267">
      <f>IF(LEN(A267)=0,"",INDEX('Smelter Look-up'!$A:$A,MATCH($A267,'Smelter Look-up'!$E:$E,0)))</f>
    </oc>
    <nc r="B26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48" sId="5" odxf="1" dxf="1">
    <oc r="C267">
      <f>IF(LEN(A267)=0,"",INDEX('Smelter Look-up'!$C:$C,MATCH($A267,'Smelter Look-up'!$E:$E,0)))</f>
    </oc>
    <nc r="C267" t="inlineStr">
      <is>
        <t>Asahi Refining Canada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49" sId="5" odxf="1" dxf="1">
    <nc r="D267" t="inlineStr">
      <is>
        <t>Asahi Refining Canada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50" sId="5" odxf="1" dxf="1">
    <oc r="E267">
      <f>IF(ISERROR($V267),"",OFFSET('Smelter Look-up'!$D$4,$V267-4,0)&amp;"")</f>
    </oc>
    <nc r="E267"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51" sId="5" odxf="1" dxf="1">
    <oc r="F267">
      <f>IF(ISERROR($V267),"",OFFSET('Smelter Look-up'!$E$4,$V267-4,0))</f>
    </oc>
    <nc r="F267" t="inlineStr">
      <is>
        <t>CID000924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52" sId="5" odxf="1" dxf="1">
    <oc r="G267">
      <f>IF(C267=$X$4,"Enter smelter details", IF(ISERROR($V267),"",OFFSET('Smelter Look-up'!$F$4,$V267-4,0)))</f>
    </oc>
    <nc r="G26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53" sId="5" odxf="1" dxf="1">
    <oc r="H267">
      <f>IF(ISERROR($V267),"",OFFSET('Smelter Look-up'!$G$4,$V267-4,0))</f>
    </oc>
    <nc r="H26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54" sId="5" odxf="1" dxf="1">
    <oc r="I267">
      <f>IF(ISERROR($V267),"",OFFSET('Smelter Look-up'!$H$4,$V267-4,0))</f>
    </oc>
    <nc r="I267" t="inlineStr">
      <is>
        <t>Brampton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55" sId="5" odxf="1" dxf="1">
    <oc r="J267">
      <f>IF(ISERROR($V267),"",OFFSET('Smelter Look-up'!$I$4,$V267-4,0))</f>
    </oc>
    <nc r="J267"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67" start="0" length="0">
    <dxf>
      <alignment vertical="bottom" wrapText="0"/>
      <border outline="0">
        <left/>
        <right/>
        <top/>
        <bottom/>
      </border>
    </dxf>
  </rfmt>
  <rfmt sheetId="5" sqref="L267" start="0" length="0">
    <dxf>
      <alignment vertical="bottom" wrapText="0"/>
      <border outline="0">
        <left/>
        <right/>
        <top/>
        <bottom/>
      </border>
    </dxf>
  </rfmt>
  <rfmt sheetId="5" sqref="M267" start="0" length="0">
    <dxf>
      <alignment vertical="bottom" wrapText="0"/>
      <border outline="0">
        <left/>
        <right/>
        <top/>
        <bottom/>
      </border>
    </dxf>
  </rfmt>
  <rfmt sheetId="5" sqref="N267" start="0" length="0">
    <dxf>
      <alignment vertical="bottom" wrapText="0"/>
      <border outline="0">
        <left/>
        <right/>
        <top/>
        <bottom/>
      </border>
    </dxf>
  </rfmt>
  <rfmt sheetId="5" sqref="O267" start="0" length="0">
    <dxf>
      <alignment vertical="bottom" wrapText="0"/>
      <border outline="0">
        <left/>
        <right/>
        <top/>
        <bottom/>
      </border>
    </dxf>
  </rfmt>
  <rfmt sheetId="5" sqref="P267" start="0" length="0">
    <dxf>
      <fill>
        <patternFill patternType="none"/>
      </fill>
      <alignment horizontal="general" vertical="bottom" wrapText="0"/>
      <border outline="0">
        <left/>
        <right/>
        <top/>
      </border>
    </dxf>
  </rfmt>
  <rcc rId="2956" sId="5" odxf="1" dxf="1">
    <nc r="Q26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2957" sId="5" odxf="1" dxf="1">
    <oc r="B268">
      <f>IF(LEN(A268)=0,"",INDEX('Smelter Look-up'!$A:$A,MATCH($A268,'Smelter Look-up'!$E:$E,0)))</f>
    </oc>
    <nc r="B26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58" sId="5" odxf="1" dxf="1">
    <oc r="C268">
      <f>IF(LEN(A268)=0,"",INDEX('Smelter Look-up'!$C:$C,MATCH($A268,'Smelter Look-up'!$E:$E,0)))</f>
    </oc>
    <nc r="C268" t="inlineStr">
      <is>
        <t>Johnson Matthey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59" sId="5" odxf="1" dxf="1">
    <nc r="D268" t="inlineStr">
      <is>
        <t>Johnson Matthey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60" sId="5" odxf="1" dxf="1">
    <oc r="E268">
      <f>IF(ISERROR($V268),"",OFFSET('Smelter Look-up'!$D$4,$V268-4,0)&amp;"")</f>
    </oc>
    <nc r="E268"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61" sId="5" odxf="1" dxf="1">
    <oc r="F268">
      <f>IF(ISERROR($V268),"",OFFSET('Smelter Look-up'!$E$4,$V268-4,0))</f>
    </oc>
    <nc r="F268" t="inlineStr">
      <is>
        <t>CID000924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62" sId="5" odxf="1" dxf="1">
    <oc r="G268">
      <f>IF(C268=$X$4,"Enter smelter details", IF(ISERROR($V268),"",OFFSET('Smelter Look-up'!$F$4,$V268-4,0)))</f>
    </oc>
    <nc r="G26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63" sId="5" odxf="1" dxf="1">
    <oc r="H268">
      <f>IF(ISERROR($V268),"",OFFSET('Smelter Look-up'!$G$4,$V268-4,0))</f>
    </oc>
    <nc r="H268" t="inlineStr">
      <is>
        <t>130 Glidden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64" sId="5" odxf="1" dxf="1">
    <oc r="I268">
      <f>IF(ISERROR($V268),"",OFFSET('Smelter Look-up'!$H$4,$V268-4,0))</f>
    </oc>
    <nc r="I268" t="inlineStr">
      <is>
        <t>Brampton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65" sId="5" odxf="1" dxf="1">
    <oc r="J268">
      <f>IF(ISERROR($V268),"",OFFSET('Smelter Look-up'!$I$4,$V268-4,0))</f>
    </oc>
    <nc r="J268"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66" sId="5" odxf="1" dxf="1">
    <nc r="K268" t="inlineStr">
      <is>
        <t>Dave Murray</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67" sId="5" odxf="1" dxf="1">
    <nc r="L268" t="inlineStr">
      <is>
        <t>murraydj@matthey.com / sustainability@matthey.com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68" sId="5" odxf="1" dxf="1">
    <nc r="M26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69" sId="5" odxf="1" dxf="1">
    <nc r="N268"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70" sId="5" odxf="1" dxf="1">
    <nc r="O268"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2971" sId="5" odxf="1" dxf="1">
    <nc r="P26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68" start="0" length="0">
    <dxf>
      <alignment vertical="bottom" wrapText="0"/>
      <border outline="0">
        <left/>
        <right/>
        <top/>
        <bottom/>
      </border>
    </dxf>
  </rfmt>
  <rcc rId="2972" sId="5" odxf="1" dxf="1">
    <oc r="B269">
      <f>IF(LEN(A269)=0,"",INDEX('Smelter Look-up'!$A:$A,MATCH($A269,'Smelter Look-up'!$E:$E,0)))</f>
    </oc>
    <nc r="B26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73" sId="5" odxf="1" dxf="1">
    <oc r="C269">
      <f>IF(LEN(A269)=0,"",INDEX('Smelter Look-up'!$C:$C,MATCH($A269,'Smelter Look-up'!$E:$E,0)))</f>
    </oc>
    <nc r="C269" t="inlineStr">
      <is>
        <t>Johnson Matthey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74" sId="5" odxf="1" dxf="1">
    <nc r="D269" t="inlineStr">
      <is>
        <t>Johnson Matthey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75" sId="5" odxf="1" dxf="1">
    <oc r="E269">
      <f>IF(ISERROR($V269),"",OFFSET('Smelter Look-up'!$D$4,$V269-4,0)&amp;"")</f>
    </oc>
    <nc r="E269"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76" sId="5" odxf="1" dxf="1">
    <oc r="F269">
      <f>IF(ISERROR($V269),"",OFFSET('Smelter Look-up'!$E$4,$V269-4,0))</f>
    </oc>
    <nc r="F269" t="inlineStr">
      <is>
        <t>CID000924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77" sId="5" odxf="1" dxf="1">
    <oc r="G269">
      <f>IF(C269=$X$4,"Enter smelter details", IF(ISERROR($V269),"",OFFSET('Smelter Look-up'!$F$4,$V269-4,0)))</f>
    </oc>
    <nc r="G26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78" sId="5" odxf="1" dxf="1">
    <oc r="H269">
      <f>IF(ISERROR($V269),"",OFFSET('Smelter Look-up'!$G$4,$V269-4,0))</f>
    </oc>
    <nc r="H26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79" sId="5" odxf="1" dxf="1">
    <oc r="I269">
      <f>IF(ISERROR($V269),"",OFFSET('Smelter Look-up'!$H$4,$V269-4,0))</f>
    </oc>
    <nc r="I26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80" sId="5" odxf="1" dxf="1">
    <oc r="J269">
      <f>IF(ISERROR($V269),"",OFFSET('Smelter Look-up'!$I$4,$V269-4,0))</f>
    </oc>
    <nc r="J26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69" start="0" length="0">
    <dxf>
      <alignment vertical="bottom" wrapText="0"/>
      <border outline="0">
        <left/>
        <right/>
        <top/>
        <bottom/>
      </border>
    </dxf>
  </rfmt>
  <rfmt sheetId="5" sqref="L269" start="0" length="0">
    <dxf>
      <alignment vertical="bottom" wrapText="0"/>
      <border outline="0">
        <left/>
        <right/>
        <top/>
        <bottom/>
      </border>
    </dxf>
  </rfmt>
  <rfmt sheetId="5" sqref="M269" start="0" length="0">
    <dxf>
      <alignment vertical="bottom" wrapText="0"/>
      <border outline="0">
        <left/>
        <right/>
        <top/>
        <bottom/>
      </border>
    </dxf>
  </rfmt>
  <rfmt sheetId="5" sqref="N269" start="0" length="0">
    <dxf>
      <alignment vertical="bottom" wrapText="0"/>
      <border outline="0">
        <left/>
        <right/>
        <top/>
        <bottom/>
      </border>
    </dxf>
  </rfmt>
  <rfmt sheetId="5" sqref="O269" start="0" length="0">
    <dxf>
      <alignment vertical="bottom" wrapText="0"/>
      <border outline="0">
        <left/>
        <right/>
        <top/>
        <bottom/>
      </border>
    </dxf>
  </rfmt>
  <rfmt sheetId="5" sqref="P269" start="0" length="0">
    <dxf>
      <fill>
        <patternFill patternType="none"/>
      </fill>
      <alignment horizontal="general" vertical="bottom" wrapText="0"/>
      <border outline="0">
        <left/>
        <right/>
        <top/>
      </border>
    </dxf>
  </rfmt>
  <rfmt sheetId="5" sqref="Q269" start="0" length="0">
    <dxf>
      <alignment vertical="bottom" wrapText="0"/>
      <border outline="0">
        <left/>
        <right/>
        <top/>
        <bottom/>
      </border>
    </dxf>
  </rfmt>
  <rcc rId="2981" sId="5" odxf="1" dxf="1">
    <oc r="B270">
      <f>IF(LEN(A270)=0,"",INDEX('Smelter Look-up'!$A:$A,MATCH($A270,'Smelter Look-up'!$E:$E,0)))</f>
    </oc>
    <nc r="B27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82" sId="5" odxf="1" dxf="1">
    <oc r="C270">
      <f>IF(LEN(A270)=0,"",INDEX('Smelter Look-up'!$C:$C,MATCH($A270,'Smelter Look-up'!$E:$E,0)))</f>
    </oc>
    <nc r="C270" t="inlineStr">
      <is>
        <t>Johnson Matthey Canada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83" sId="5" odxf="1" dxf="1">
    <nc r="D270" t="inlineStr">
      <is>
        <t>Asahi Refining Canada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84" sId="5" odxf="1" dxf="1">
    <oc r="E270">
      <f>IF(ISERROR($V270),"",OFFSET('Smelter Look-up'!$D$4,$V270-4,0)&amp;"")</f>
    </oc>
    <nc r="E270"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85" sId="5" odxf="1" dxf="1">
    <oc r="F270">
      <f>IF(ISERROR($V270),"",OFFSET('Smelter Look-up'!$E$4,$V270-4,0))</f>
    </oc>
    <nc r="F270" t="inlineStr">
      <is>
        <t>CID000924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86" sId="5" odxf="1" dxf="1">
    <oc r="G270">
      <f>IF(C270=$X$4,"Enter smelter details", IF(ISERROR($V270),"",OFFSET('Smelter Look-up'!$F$4,$V270-4,0)))</f>
    </oc>
    <nc r="G27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87" sId="5" odxf="1" dxf="1">
    <oc r="H270">
      <f>IF(ISERROR($V270),"",OFFSET('Smelter Look-up'!$G$4,$V270-4,0))</f>
    </oc>
    <nc r="H27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88" sId="5" odxf="1" dxf="1">
    <oc r="I270">
      <f>IF(ISERROR($V270),"",OFFSET('Smelter Look-up'!$H$4,$V270-4,0))</f>
    </oc>
    <nc r="I270" t="inlineStr">
      <is>
        <t>Brampton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89" sId="5" odxf="1" dxf="1">
    <oc r="J270">
      <f>IF(ISERROR($V270),"",OFFSET('Smelter Look-up'!$I$4,$V270-4,0))</f>
    </oc>
    <nc r="J270"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70" start="0" length="0">
    <dxf>
      <alignment vertical="bottom" wrapText="0"/>
      <border outline="0">
        <left/>
        <right/>
        <top/>
        <bottom/>
      </border>
    </dxf>
  </rfmt>
  <rfmt sheetId="5" sqref="L270" start="0" length="0">
    <dxf>
      <alignment vertical="bottom" wrapText="0"/>
      <border outline="0">
        <left/>
        <right/>
        <top/>
        <bottom/>
      </border>
    </dxf>
  </rfmt>
  <rfmt sheetId="5" sqref="M270" start="0" length="0">
    <dxf>
      <alignment vertical="bottom" wrapText="0"/>
      <border outline="0">
        <left/>
        <right/>
        <top/>
        <bottom/>
      </border>
    </dxf>
  </rfmt>
  <rfmt sheetId="5" sqref="N270" start="0" length="0">
    <dxf>
      <alignment vertical="bottom" wrapText="0"/>
      <border outline="0">
        <left/>
        <right/>
        <top/>
        <bottom/>
      </border>
    </dxf>
  </rfmt>
  <rfmt sheetId="5" sqref="O270" start="0" length="0">
    <dxf>
      <alignment vertical="bottom" wrapText="0"/>
      <border outline="0">
        <left/>
        <right/>
        <top/>
        <bottom/>
      </border>
    </dxf>
  </rfmt>
  <rfmt sheetId="5" sqref="P270" start="0" length="0">
    <dxf>
      <fill>
        <patternFill patternType="none"/>
      </fill>
      <alignment horizontal="general" vertical="bottom" wrapText="0"/>
      <border outline="0">
        <left/>
        <right/>
        <top/>
      </border>
    </dxf>
  </rfmt>
  <rfmt sheetId="5" sqref="Q270" start="0" length="0">
    <dxf>
      <alignment vertical="bottom" wrapText="0"/>
      <border outline="0">
        <left/>
        <right/>
        <top/>
        <bottom/>
      </border>
    </dxf>
  </rfmt>
  <rcc rId="2990" sId="5" odxf="1" dxf="1">
    <oc r="B271">
      <f>IF(LEN(A271)=0,"",INDEX('Smelter Look-up'!$A:$A,MATCH($A271,'Smelter Look-up'!$E:$E,0)))</f>
    </oc>
    <nc r="B27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91" sId="5" odxf="1" dxf="1">
    <oc r="C271">
      <f>IF(LEN(A271)=0,"",INDEX('Smelter Look-up'!$C:$C,MATCH($A271,'Smelter Look-up'!$E:$E,0)))</f>
    </oc>
    <nc r="C271" t="inlineStr">
      <is>
        <t>Johnson Matthey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2992" sId="5" odxf="1" dxf="1">
    <nc r="D271" t="inlineStr">
      <is>
        <t>Asahi Refining Canada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93" sId="5" odxf="1" dxf="1">
    <oc r="E271">
      <f>IF(ISERROR($V271),"",OFFSET('Smelter Look-up'!$D$4,$V271-4,0)&amp;"")</f>
    </oc>
    <nc r="E271"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94" sId="5" odxf="1" dxf="1">
    <oc r="F271">
      <f>IF(ISERROR($V271),"",OFFSET('Smelter Look-up'!$E$4,$V271-4,0))</f>
    </oc>
    <nc r="F271" t="inlineStr">
      <is>
        <t>CID000924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95" sId="5" odxf="1" dxf="1">
    <oc r="G271">
      <f>IF(C271=$X$4,"Enter smelter details", IF(ISERROR($V271),"",OFFSET('Smelter Look-up'!$F$4,$V271-4,0)))</f>
    </oc>
    <nc r="G27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2996" sId="5" odxf="1" dxf="1">
    <oc r="H271">
      <f>IF(ISERROR($V271),"",OFFSET('Smelter Look-up'!$G$4,$V271-4,0))</f>
    </oc>
    <nc r="H271" t="inlineStr">
      <is>
        <t>130 Glidden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2997" sId="5" odxf="1" dxf="1">
    <oc r="I271">
      <f>IF(ISERROR($V271),"",OFFSET('Smelter Look-up'!$H$4,$V271-4,0))</f>
    </oc>
    <nc r="I271" t="inlineStr">
      <is>
        <t>Brampton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98" sId="5" odxf="1" dxf="1">
    <oc r="J271">
      <f>IF(ISERROR($V271),"",OFFSET('Smelter Look-up'!$I$4,$V271-4,0))</f>
    </oc>
    <nc r="J271"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2999" sId="5" odxf="1" dxf="1">
    <nc r="K271" t="inlineStr">
      <is>
        <t>Ray Gaudet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00" sId="5" odxf="1" dxf="1">
    <nc r="L271" t="inlineStr">
      <is>
        <t xml:space="preserve">gaudetrg@matthey.com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271" start="0" length="0">
    <dxf>
      <alignment vertical="bottom" wrapText="0"/>
      <border outline="0">
        <left/>
        <right/>
        <top/>
        <bottom/>
      </border>
    </dxf>
  </rfmt>
  <rfmt sheetId="5" sqref="N271" start="0" length="0">
    <dxf>
      <alignment vertical="bottom" wrapText="0"/>
      <border outline="0">
        <left/>
        <right/>
        <top/>
        <bottom/>
      </border>
    </dxf>
  </rfmt>
  <rfmt sheetId="5" sqref="O271" start="0" length="0">
    <dxf>
      <alignment vertical="bottom" wrapText="0"/>
      <border outline="0">
        <left/>
        <right/>
        <top/>
        <bottom/>
      </border>
    </dxf>
  </rfmt>
  <rfmt sheetId="5" sqref="P271" start="0" length="0">
    <dxf>
      <fill>
        <patternFill patternType="none"/>
      </fill>
      <alignment horizontal="general" vertical="bottom" wrapText="0"/>
      <border outline="0">
        <left/>
        <right/>
        <top/>
      </border>
    </dxf>
  </rfmt>
  <rfmt sheetId="5" sqref="Q271" start="0" length="0">
    <dxf>
      <alignment vertical="bottom" wrapText="0"/>
      <border outline="0">
        <left/>
        <right/>
        <top/>
        <bottom/>
      </border>
    </dxf>
  </rfmt>
  <rcc rId="3001" sId="5" odxf="1" dxf="1">
    <oc r="B272">
      <f>IF(LEN(A272)=0,"",INDEX('Smelter Look-up'!$A:$A,MATCH($A272,'Smelter Look-up'!$E:$E,0)))</f>
    </oc>
    <nc r="B27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02" sId="5" odxf="1" dxf="1">
    <oc r="C272">
      <f>IF(LEN(A272)=0,"",INDEX('Smelter Look-up'!$C:$C,MATCH($A272,'Smelter Look-up'!$E:$E,0)))</f>
    </oc>
    <nc r="C272" t="inlineStr">
      <is>
        <t>JSC Ekaterinburg Non-Ferrous Metal Processing Plant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03" sId="5" odxf="1" dxf="1">
    <nc r="D272" t="inlineStr">
      <is>
        <t>JSC Ekaterinburg Non-Ferrous Metal Processing Plant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04" sId="5" odxf="1" dxf="1">
    <oc r="E272">
      <f>IF(ISERROR($V272),"",OFFSET('Smelter Look-up'!$D$4,$V272-4,0)&amp;"")</f>
    </oc>
    <nc r="E272"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05" sId="5" odxf="1" dxf="1">
    <oc r="F272">
      <f>IF(ISERROR($V272),"",OFFSET('Smelter Look-up'!$E$4,$V272-4,0))</f>
    </oc>
    <nc r="F272" t="inlineStr">
      <is>
        <t>CID000927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06" sId="5" odxf="1" dxf="1">
    <oc r="G272">
      <f>IF(C272=$X$4,"Enter smelter details", IF(ISERROR($V272),"",OFFSET('Smelter Look-up'!$F$4,$V272-4,0)))</f>
    </oc>
    <nc r="G27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07" sId="5" odxf="1" dxf="1">
    <oc r="H272">
      <f>IF(ISERROR($V272),"",OFFSET('Smelter Look-up'!$G$4,$V272-4,0))</f>
    </oc>
    <nc r="H272" t="inlineStr">
      <is>
        <t xml:space="preserve">131 Lenin Street,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008" sId="5" odxf="1" dxf="1">
    <oc r="I272">
      <f>IF(ISERROR($V272),"",OFFSET('Smelter Look-up'!$H$4,$V272-4,0))</f>
    </oc>
    <nc r="I272" t="inlineStr">
      <is>
        <t>Verhnyaya, Pyshma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09" sId="5" odxf="1" dxf="1">
    <oc r="J272">
      <f>IF(ISERROR($V272),"",OFFSET('Smelter Look-up'!$I$4,$V272-4,0))</f>
    </oc>
    <nc r="J272" t="inlineStr">
      <is>
        <t xml:space="preserve"> Sverdlovsk region, 624096</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72" start="0" length="0">
    <dxf>
      <alignment vertical="bottom" wrapText="0"/>
      <border outline="0">
        <left/>
        <right/>
        <top/>
        <bottom/>
      </border>
    </dxf>
  </rfmt>
  <rcc rId="3010" sId="5" odxf="1" dxf="1">
    <nc r="L272" t="inlineStr">
      <is>
        <t>sedavnih@enfmpp.ru or ocm@mail.ur.ru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11" sId="5" odxf="1" dxf="1">
    <nc r="M272"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12" sId="5" odxf="1" dxf="1">
    <nc r="N272" t="inlineStr">
      <is>
        <t>Not disclosed, recycle / reclaim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13" sId="5" odxf="1" dxf="1">
    <nc r="O27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72" start="0" length="0">
    <dxf>
      <fill>
        <patternFill patternType="none"/>
      </fill>
      <alignment horizontal="general" vertical="bottom" wrapText="0"/>
      <border outline="0">
        <left/>
        <right/>
        <top/>
      </border>
    </dxf>
  </rfmt>
  <rcc rId="3014" sId="5" odxf="1" dxf="1">
    <nc r="Q272"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015" sId="5" odxf="1" dxf="1">
    <oc r="B273">
      <f>IF(LEN(A273)=0,"",INDEX('Smelter Look-up'!$A:$A,MATCH($A273,'Smelter Look-up'!$E:$E,0)))</f>
    </oc>
    <nc r="B27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16" sId="5" odxf="1" dxf="1">
    <oc r="C273">
      <f>IF(LEN(A273)=0,"",INDEX('Smelter Look-up'!$C:$C,MATCH($A273,'Smelter Look-up'!$E:$E,0)))</f>
    </oc>
    <nc r="C273" t="inlineStr">
      <is>
        <t>JSC Ekaterinburg Non-Ferrous Metal Processing Plant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17" sId="5" odxf="1" dxf="1">
    <nc r="D273" t="inlineStr">
      <is>
        <t>JSC Ekaterinburg Non-Ferrous Metal Processing Plant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18" sId="5" odxf="1" dxf="1">
    <oc r="E273">
      <f>IF(ISERROR($V273),"",OFFSET('Smelter Look-up'!$D$4,$V273-4,0)&amp;"")</f>
    </oc>
    <nc r="E273"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19" sId="5" odxf="1" dxf="1">
    <oc r="F273">
      <f>IF(ISERROR($V273),"",OFFSET('Smelter Look-up'!$E$4,$V273-4,0))</f>
    </oc>
    <nc r="F273" t="inlineStr">
      <is>
        <t>CID000927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20" sId="5" odxf="1" dxf="1">
    <oc r="G273">
      <f>IF(C273=$X$4,"Enter smelter details", IF(ISERROR($V273),"",OFFSET('Smelter Look-up'!$F$4,$V273-4,0)))</f>
    </oc>
    <nc r="G27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21" sId="5" odxf="1" dxf="1">
    <oc r="H273">
      <f>IF(ISERROR($V273),"",OFFSET('Smelter Look-up'!$G$4,$V273-4,0))</f>
    </oc>
    <nc r="H273"/>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022" sId="5" odxf="1" dxf="1">
    <oc r="I273">
      <f>IF(ISERROR($V273),"",OFFSET('Smelter Look-up'!$H$4,$V273-4,0))</f>
    </oc>
    <nc r="I27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23" sId="5" odxf="1" dxf="1">
    <oc r="J273">
      <f>IF(ISERROR($V273),"",OFFSET('Smelter Look-up'!$I$4,$V273-4,0))</f>
    </oc>
    <nc r="J27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73" start="0" length="0">
    <dxf>
      <alignment vertical="bottom" wrapText="0"/>
      <border outline="0">
        <left/>
        <right/>
        <top/>
        <bottom/>
      </border>
    </dxf>
  </rfmt>
  <rfmt sheetId="5" sqref="L273" start="0" length="0">
    <dxf>
      <alignment vertical="bottom" wrapText="0"/>
      <border outline="0">
        <left/>
        <right/>
        <top/>
        <bottom/>
      </border>
    </dxf>
  </rfmt>
  <rfmt sheetId="5" sqref="M273" start="0" length="0">
    <dxf>
      <alignment vertical="bottom" wrapText="0"/>
      <border outline="0">
        <left/>
        <right/>
        <top/>
        <bottom/>
      </border>
    </dxf>
  </rfmt>
  <rfmt sheetId="5" sqref="N273" start="0" length="0">
    <dxf>
      <alignment vertical="bottom" wrapText="0"/>
      <border outline="0">
        <left/>
        <right/>
        <top/>
        <bottom/>
      </border>
    </dxf>
  </rfmt>
  <rfmt sheetId="5" sqref="O273" start="0" length="0">
    <dxf>
      <alignment vertical="bottom" wrapText="0"/>
      <border outline="0">
        <left/>
        <right/>
        <top/>
        <bottom/>
      </border>
    </dxf>
  </rfmt>
  <rfmt sheetId="5" sqref="P273" start="0" length="0">
    <dxf>
      <fill>
        <patternFill patternType="none"/>
      </fill>
      <alignment horizontal="general" vertical="bottom" wrapText="0"/>
      <border outline="0">
        <left/>
        <right/>
        <top/>
      </border>
    </dxf>
  </rfmt>
  <rfmt sheetId="5" sqref="Q273" start="0" length="0">
    <dxf>
      <alignment vertical="bottom" wrapText="0"/>
      <border outline="0">
        <left/>
        <right/>
        <top/>
        <bottom/>
      </border>
    </dxf>
  </rfmt>
  <rcc rId="3024" sId="5" odxf="1" dxf="1">
    <oc r="B274">
      <f>IF(LEN(A274)=0,"",INDEX('Smelter Look-up'!$A:$A,MATCH($A274,'Smelter Look-up'!$E:$E,0)))</f>
    </oc>
    <nc r="B27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25" sId="5" odxf="1" dxf="1">
    <oc r="C274">
      <f>IF(LEN(A274)=0,"",INDEX('Smelter Look-up'!$C:$C,MATCH($A274,'Smelter Look-up'!$E:$E,0)))</f>
    </oc>
    <nc r="C274" t="inlineStr">
      <is>
        <t>JSC Uralelectromed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26" sId="5" odxf="1" dxf="1">
    <nc r="D274" t="inlineStr">
      <is>
        <t>JSC Uralelectromed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27" sId="5" odxf="1" dxf="1">
    <oc r="E274">
      <f>IF(ISERROR($V274),"",OFFSET('Smelter Look-up'!$D$4,$V274-4,0)&amp;"")</f>
    </oc>
    <nc r="E274"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28" sId="5" odxf="1" dxf="1">
    <oc r="F274">
      <f>IF(ISERROR($V274),"",OFFSET('Smelter Look-up'!$E$4,$V274-4,0))</f>
    </oc>
    <nc r="F274" t="inlineStr">
      <is>
        <t>CID000929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29" sId="5" odxf="1" dxf="1">
    <oc r="G274">
      <f>IF(C274=$X$4,"Enter smelter details", IF(ISERROR($V274),"",OFFSET('Smelter Look-up'!$F$4,$V274-4,0)))</f>
    </oc>
    <nc r="G27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30" sId="5" odxf="1" dxf="1">
    <oc r="H274">
      <f>IF(ISERROR($V274),"",OFFSET('Smelter Look-up'!$G$4,$V274-4,0))</f>
    </oc>
    <nc r="H274" t="inlineStr">
      <is>
        <t>1 Lenin Stree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031" sId="5" odxf="1" dxf="1">
    <oc r="I274">
      <f>IF(ISERROR($V274),"",OFFSET('Smelter Look-up'!$H$4,$V274-4,0))</f>
    </oc>
    <nc r="I274" t="inlineStr">
      <is>
        <t>Verhnjaja Pyshma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32" sId="5" odxf="1" dxf="1">
    <oc r="J274">
      <f>IF(ISERROR($V274),"",OFFSET('Smelter Look-up'!$I$4,$V274-4,0))</f>
    </oc>
    <nc r="J274" t="inlineStr">
      <is>
        <t>Sverdlovsk region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74" start="0" length="0">
    <dxf>
      <alignment vertical="bottom" wrapText="0"/>
      <border outline="0">
        <left/>
        <right/>
        <top/>
        <bottom/>
      </border>
    </dxf>
  </rfmt>
  <rcc rId="3033" sId="5" odxf="1" dxf="1">
    <nc r="L274" t="inlineStr">
      <is>
        <t>A.Batuev@elem.ru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34" sId="5" odxf="1" dxf="1">
    <nc r="M274"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35" sId="5" odxf="1" dxf="1">
    <nc r="N274" t="inlineStr">
      <is>
        <t xml:space="preserve">Nevianskiy mine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36" sId="5" odxf="1" dxf="1">
    <nc r="O274" t="inlineStr">
      <is>
        <t>Urals, Russia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74" start="0" length="0">
    <dxf>
      <fill>
        <patternFill patternType="none"/>
      </fill>
      <alignment horizontal="general" vertical="bottom" wrapText="0"/>
      <border outline="0">
        <left/>
        <right/>
        <top/>
      </border>
    </dxf>
  </rfmt>
  <rcc rId="3037" sId="5" odxf="1" dxf="1">
    <nc r="Q274"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038" sId="5" odxf="1" dxf="1">
    <oc r="B275">
      <f>IF(LEN(A275)=0,"",INDEX('Smelter Look-up'!$A:$A,MATCH($A275,'Smelter Look-up'!$E:$E,0)))</f>
    </oc>
    <nc r="B27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39" sId="5" odxf="1" dxf="1">
    <oc r="C275">
      <f>IF(LEN(A275)=0,"",INDEX('Smelter Look-up'!$C:$C,MATCH($A275,'Smelter Look-up'!$E:$E,0)))</f>
    </oc>
    <nc r="C275" t="inlineStr">
      <is>
        <t>JSC Uralelectromed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40" sId="5" odxf="1" dxf="1">
    <nc r="D275" t="inlineStr">
      <is>
        <t>JSC Uralectromed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41" sId="5" odxf="1" dxf="1">
    <oc r="E275">
      <f>IF(ISERROR($V275),"",OFFSET('Smelter Look-up'!$D$4,$V275-4,0)&amp;"")</f>
    </oc>
    <nc r="E275"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42" sId="5" odxf="1" dxf="1">
    <oc r="F275">
      <f>IF(ISERROR($V275),"",OFFSET('Smelter Look-up'!$E$4,$V275-4,0))</f>
    </oc>
    <nc r="F275" t="inlineStr">
      <is>
        <t>CID000929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43" sId="5" odxf="1" dxf="1">
    <oc r="G275">
      <f>IF(C275=$X$4,"Enter smelter details", IF(ISERROR($V275),"",OFFSET('Smelter Look-up'!$F$4,$V275-4,0)))</f>
    </oc>
    <nc r="G27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44" sId="5" odxf="1" dxf="1">
    <oc r="H275">
      <f>IF(ISERROR($V275),"",OFFSET('Smelter Look-up'!$G$4,$V275-4,0))</f>
    </oc>
    <nc r="H27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045" sId="5" odxf="1" dxf="1">
    <oc r="I275">
      <f>IF(ISERROR($V275),"",OFFSET('Smelter Look-up'!$H$4,$V275-4,0))</f>
    </oc>
    <nc r="I27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46" sId="5" odxf="1" dxf="1">
    <oc r="J275">
      <f>IF(ISERROR($V275),"",OFFSET('Smelter Look-up'!$I$4,$V275-4,0))</f>
    </oc>
    <nc r="J27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75" start="0" length="0">
    <dxf>
      <alignment vertical="bottom" wrapText="0"/>
      <border outline="0">
        <left/>
        <right/>
        <top/>
        <bottom/>
      </border>
    </dxf>
  </rfmt>
  <rfmt sheetId="5" sqref="L275" start="0" length="0">
    <dxf>
      <alignment vertical="bottom" wrapText="0"/>
      <border outline="0">
        <left/>
        <right/>
        <top/>
        <bottom/>
      </border>
    </dxf>
  </rfmt>
  <rfmt sheetId="5" sqref="M275" start="0" length="0">
    <dxf>
      <alignment vertical="bottom" wrapText="0"/>
      <border outline="0">
        <left/>
        <right/>
        <top/>
        <bottom/>
      </border>
    </dxf>
  </rfmt>
  <rfmt sheetId="5" sqref="N275" start="0" length="0">
    <dxf>
      <alignment vertical="bottom" wrapText="0"/>
      <border outline="0">
        <left/>
        <right/>
        <top/>
        <bottom/>
      </border>
    </dxf>
  </rfmt>
  <rfmt sheetId="5" sqref="O275" start="0" length="0">
    <dxf>
      <alignment vertical="bottom" wrapText="0"/>
      <border outline="0">
        <left/>
        <right/>
        <top/>
        <bottom/>
      </border>
    </dxf>
  </rfmt>
  <rfmt sheetId="5" sqref="P275" start="0" length="0">
    <dxf>
      <fill>
        <patternFill patternType="none"/>
      </fill>
      <alignment horizontal="general" vertical="bottom" wrapText="0"/>
      <border outline="0">
        <left/>
        <right/>
        <top/>
      </border>
    </dxf>
  </rfmt>
  <rfmt sheetId="5" sqref="Q275" start="0" length="0">
    <dxf>
      <alignment vertical="bottom" wrapText="0"/>
      <border outline="0">
        <left/>
        <right/>
        <top/>
        <bottom/>
      </border>
    </dxf>
  </rfmt>
  <rcc rId="3047" sId="5" odxf="1" dxf="1">
    <oc r="B276">
      <f>IF(LEN(A276)=0,"",INDEX('Smelter Look-up'!$A:$A,MATCH($A276,'Smelter Look-up'!$E:$E,0)))</f>
    </oc>
    <nc r="B27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48" sId="5" odxf="1" dxf="1">
    <oc r="C276">
      <f>IF(LEN(A276)=0,"",INDEX('Smelter Look-up'!$C:$C,MATCH($A276,'Smelter Look-up'!$E:$E,0)))</f>
    </oc>
    <nc r="C276" t="inlineStr">
      <is>
        <t>JX Nippon Mining &amp;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49" sId="5" odxf="1" dxf="1">
    <nc r="D276" t="inlineStr">
      <is>
        <t>JX Nippon Mining &amp;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50" sId="5" odxf="1" dxf="1">
    <oc r="E276">
      <f>IF(ISERROR($V276),"",OFFSET('Smelter Look-up'!$D$4,$V276-4,0)&amp;"")</f>
    </oc>
    <nc r="E27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51" sId="5" odxf="1" dxf="1">
    <oc r="F276">
      <f>IF(ISERROR($V276),"",OFFSET('Smelter Look-up'!$E$4,$V276-4,0))</f>
    </oc>
    <nc r="F276" t="inlineStr">
      <is>
        <t>CID000937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52" sId="5" odxf="1" dxf="1">
    <oc r="G276">
      <f>IF(C276=$X$4,"Enter smelter details", IF(ISERROR($V276),"",OFFSET('Smelter Look-up'!$F$4,$V276-4,0)))</f>
    </oc>
    <nc r="G27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53" sId="5" odxf="1" dxf="1">
    <oc r="H276">
      <f>IF(ISERROR($V276),"",OFFSET('Smelter Look-up'!$G$4,$V276-4,0))</f>
    </oc>
    <nc r="H276" t="inlineStr">
      <is>
        <t xml:space="preserve">3-3382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054" sId="5" odxf="1" dxf="1">
    <oc r="I276">
      <f>IF(ISERROR($V276),"",OFFSET('Smelter Look-up'!$H$4,$V276-4,0))</f>
    </oc>
    <nc r="I276" t="inlineStr">
      <is>
        <t>Ōita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55" sId="5" odxf="1" dxf="1">
    <oc r="J276">
      <f>IF(ISERROR($V276),"",OFFSET('Smelter Look-up'!$I$4,$V276-4,0))</f>
    </oc>
    <nc r="J276" t="inlineStr">
      <is>
        <t>Ōita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56" sId="5" odxf="1" dxf="1">
    <nc r="K276" t="inlineStr">
      <is>
        <t>(+81)3-5299-7000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57" sId="5" odxf="1" dxf="1">
    <nc r="L276"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58" sId="5" odxf="1" dxf="1">
    <nc r="M276"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59" sId="5" odxf="1" dxf="1">
    <nc r="N276"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60" sId="5" odxf="1" dxf="1">
    <nc r="O276"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61" sId="5" odxf="1" dxf="1">
    <nc r="P276"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3062" sId="5" odxf="1" dxf="1">
    <nc r="Q276"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063" sId="5" odxf="1" dxf="1">
    <oc r="B277">
      <f>IF(LEN(A277)=0,"",INDEX('Smelter Look-up'!$A:$A,MATCH($A277,'Smelter Look-up'!$E:$E,0)))</f>
    </oc>
    <nc r="B27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64" sId="5" odxf="1" dxf="1">
    <oc r="C277">
      <f>IF(LEN(A277)=0,"",INDEX('Smelter Look-up'!$C:$C,MATCH($A277,'Smelter Look-up'!$E:$E,0)))</f>
    </oc>
    <nc r="C277" t="inlineStr">
      <is>
        <t>JX Nippon Mining &amp;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65" sId="5" odxf="1" dxf="1">
    <nc r="D277" t="inlineStr">
      <is>
        <t>JX Nippon Mining &amp;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66" sId="5" odxf="1" dxf="1">
    <oc r="E277">
      <f>IF(ISERROR($V277),"",OFFSET('Smelter Look-up'!$D$4,$V277-4,0)&amp;"")</f>
    </oc>
    <nc r="E27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67" sId="5" odxf="1" dxf="1">
    <oc r="F277">
      <f>IF(ISERROR($V277),"",OFFSET('Smelter Look-up'!$E$4,$V277-4,0))</f>
    </oc>
    <nc r="F277" t="inlineStr">
      <is>
        <t>CID000937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68" sId="5" odxf="1" dxf="1">
    <oc r="G277">
      <f>IF(C277=$X$4,"Enter smelter details", IF(ISERROR($V277),"",OFFSET('Smelter Look-up'!$F$4,$V277-4,0)))</f>
    </oc>
    <nc r="G27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69" sId="5" odxf="1" dxf="1">
    <oc r="H277">
      <f>IF(ISERROR($V277),"",OFFSET('Smelter Look-up'!$G$4,$V277-4,0))</f>
    </oc>
    <nc r="H27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070" sId="5" odxf="1" dxf="1">
    <oc r="I277">
      <f>IF(ISERROR($V277),"",OFFSET('Smelter Look-up'!$H$4,$V277-4,0))</f>
    </oc>
    <nc r="I277" t="inlineStr">
      <is>
        <t>Ōita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71" sId="5" odxf="1" dxf="1">
    <oc r="J277">
      <f>IF(ISERROR($V277),"",OFFSET('Smelter Look-up'!$I$4,$V277-4,0))</f>
    </oc>
    <nc r="J277" t="inlineStr">
      <is>
        <t>Ōita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77" start="0" length="0">
    <dxf>
      <alignment vertical="bottom" wrapText="0"/>
      <border outline="0">
        <left/>
        <right/>
        <top/>
        <bottom/>
      </border>
    </dxf>
  </rfmt>
  <rfmt sheetId="5" sqref="L277" start="0" length="0">
    <dxf>
      <alignment vertical="bottom" wrapText="0"/>
      <border outline="0">
        <left/>
        <right/>
        <top/>
        <bottom/>
      </border>
    </dxf>
  </rfmt>
  <rcc rId="3072" sId="5" odxf="1" dxf="1">
    <nc r="M27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77" start="0" length="0">
    <dxf>
      <alignment vertical="bottom" wrapText="0"/>
      <border outline="0">
        <left/>
        <right/>
        <top/>
        <bottom/>
      </border>
    </dxf>
  </rfmt>
  <rcc rId="3073" sId="5" odxf="1" dxf="1">
    <nc r="O27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77" start="0" length="0">
    <dxf>
      <fill>
        <patternFill patternType="none"/>
      </fill>
      <alignment horizontal="general" vertical="bottom" wrapText="0"/>
      <border outline="0">
        <left/>
        <right/>
        <top/>
      </border>
    </dxf>
  </rfmt>
  <rfmt sheetId="5" sqref="Q277" start="0" length="0">
    <dxf>
      <alignment vertical="bottom" wrapText="0"/>
      <border outline="0">
        <left/>
        <right/>
        <top/>
        <bottom/>
      </border>
    </dxf>
  </rfmt>
  <rcc rId="3074" sId="5" odxf="1" dxf="1">
    <oc r="B278">
      <f>IF(LEN(A278)=0,"",INDEX('Smelter Look-up'!$A:$A,MATCH($A278,'Smelter Look-up'!$E:$E,0)))</f>
    </oc>
    <nc r="B27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75" sId="5" odxf="1" dxf="1">
    <oc r="C278">
      <f>IF(LEN(A278)=0,"",INDEX('Smelter Look-up'!$C:$C,MATCH($A278,'Smelter Look-up'!$E:$E,0)))</f>
    </oc>
    <nc r="C278" t="inlineStr">
      <is>
        <t>JX Nippon Mining &amp;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76" sId="5" odxf="1" dxf="1">
    <nc r="D278" t="inlineStr">
      <is>
        <t>JX Nippon Mining &amp;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77" sId="5" odxf="1" dxf="1">
    <oc r="E278">
      <f>IF(ISERROR($V278),"",OFFSET('Smelter Look-up'!$D$4,$V278-4,0)&amp;"")</f>
    </oc>
    <nc r="E27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78" sId="5" odxf="1" dxf="1">
    <oc r="F278">
      <f>IF(ISERROR($V278),"",OFFSET('Smelter Look-up'!$E$4,$V278-4,0))</f>
    </oc>
    <nc r="F278" t="inlineStr">
      <is>
        <t>CID000937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79" sId="5" odxf="1" dxf="1">
    <oc r="G278">
      <f>IF(C278=$X$4,"Enter smelter details", IF(ISERROR($V278),"",OFFSET('Smelter Look-up'!$F$4,$V278-4,0)))</f>
    </oc>
    <nc r="G27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80" sId="5" odxf="1" dxf="1">
    <oc r="H278">
      <f>IF(ISERROR($V278),"",OFFSET('Smelter Look-up'!$G$4,$V278-4,0))</f>
    </oc>
    <nc r="H27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081" sId="5" odxf="1" dxf="1">
    <oc r="I278">
      <f>IF(ISERROR($V278),"",OFFSET('Smelter Look-up'!$H$4,$V278-4,0))</f>
    </oc>
    <nc r="I278" t="inlineStr">
      <is>
        <t>Ōita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82" sId="5" odxf="1" dxf="1">
    <oc r="J278">
      <f>IF(ISERROR($V278),"",OFFSET('Smelter Look-up'!$I$4,$V278-4,0))</f>
    </oc>
    <nc r="J278" t="inlineStr">
      <is>
        <t>Ōita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78" start="0" length="0">
    <dxf>
      <alignment vertical="bottom" wrapText="0"/>
      <border outline="0">
        <left/>
        <right/>
        <top/>
        <bottom/>
      </border>
    </dxf>
  </rfmt>
  <rfmt sheetId="5" sqref="L278" start="0" length="0">
    <dxf>
      <alignment vertical="bottom" wrapText="0"/>
      <border outline="0">
        <left/>
        <right/>
        <top/>
        <bottom/>
      </border>
    </dxf>
  </rfmt>
  <rfmt sheetId="5" sqref="M278" start="0" length="0">
    <dxf>
      <alignment vertical="bottom" wrapText="0"/>
      <border outline="0">
        <left/>
        <right/>
        <top/>
        <bottom/>
      </border>
    </dxf>
  </rfmt>
  <rfmt sheetId="5" sqref="N278" start="0" length="0">
    <dxf>
      <alignment vertical="bottom" wrapText="0"/>
      <border outline="0">
        <left/>
        <right/>
        <top/>
        <bottom/>
      </border>
    </dxf>
  </rfmt>
  <rfmt sheetId="5" sqref="O278" start="0" length="0">
    <dxf>
      <alignment vertical="bottom" wrapText="0"/>
      <border outline="0">
        <left/>
        <right/>
        <top/>
        <bottom/>
      </border>
    </dxf>
  </rfmt>
  <rfmt sheetId="5" sqref="P278" start="0" length="0">
    <dxf>
      <fill>
        <patternFill patternType="none"/>
      </fill>
      <alignment horizontal="general" vertical="bottom" wrapText="0"/>
      <border outline="0">
        <left/>
        <right/>
        <top/>
      </border>
    </dxf>
  </rfmt>
  <rcc rId="3083" sId="5" odxf="1" dxf="1">
    <nc r="Q27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084" sId="5" odxf="1" dxf="1">
    <oc r="B279">
      <f>IF(LEN(A279)=0,"",INDEX('Smelter Look-up'!$A:$A,MATCH($A279,'Smelter Look-up'!$E:$E,0)))</f>
    </oc>
    <nc r="B27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85" sId="5" odxf="1" dxf="1">
    <oc r="C279">
      <f>IF(LEN(A279)=0,"",INDEX('Smelter Look-up'!$C:$C,MATCH($A279,'Smelter Look-up'!$E:$E,0)))</f>
    </oc>
    <nc r="C279" t="inlineStr">
      <is>
        <t>JX Nippon Mining &amp;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86" sId="5" odxf="1" dxf="1">
    <nc r="D279" t="inlineStr">
      <is>
        <t>JX Nippon Mining &amp;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87" sId="5" odxf="1" dxf="1">
    <oc r="E279">
      <f>IF(ISERROR($V279),"",OFFSET('Smelter Look-up'!$D$4,$V279-4,0)&amp;"")</f>
    </oc>
    <nc r="E27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88" sId="5" odxf="1" dxf="1">
    <oc r="F279">
      <f>IF(ISERROR($V279),"",OFFSET('Smelter Look-up'!$E$4,$V279-4,0))</f>
    </oc>
    <nc r="F279" t="inlineStr">
      <is>
        <t>CID000937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89" sId="5" odxf="1" dxf="1">
    <oc r="G279">
      <f>IF(C279=$X$4,"Enter smelter details", IF(ISERROR($V279),"",OFFSET('Smelter Look-up'!$F$4,$V279-4,0)))</f>
    </oc>
    <nc r="G27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90" sId="5" odxf="1" dxf="1">
    <oc r="H279">
      <f>IF(ISERROR($V279),"",OFFSET('Smelter Look-up'!$G$4,$V279-4,0))</f>
    </oc>
    <nc r="H279" t="inlineStr">
      <is>
        <t>3382-3 Saganoseki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091" sId="5" odxf="1" dxf="1">
    <oc r="I279">
      <f>IF(ISERROR($V279),"",OFFSET('Smelter Look-up'!$H$4,$V279-4,0))</f>
    </oc>
    <nc r="I279" t="inlineStr">
      <is>
        <t>Ōita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092" sId="5" odxf="1" dxf="1">
    <oc r="J279">
      <f>IF(ISERROR($V279),"",OFFSET('Smelter Look-up'!$I$4,$V279-4,0))</f>
    </oc>
    <nc r="J279" t="inlineStr">
      <is>
        <t>Ōita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79" start="0" length="0">
    <dxf>
      <alignment vertical="bottom" wrapText="0"/>
      <border outline="0">
        <left/>
        <right/>
        <top/>
        <bottom/>
      </border>
    </dxf>
  </rfmt>
  <rfmt sheetId="5" sqref="L279" start="0" length="0">
    <dxf>
      <alignment vertical="bottom" wrapText="0"/>
      <border outline="0">
        <left/>
        <right/>
        <top/>
        <bottom/>
      </border>
    </dxf>
  </rfmt>
  <rfmt sheetId="5" sqref="M279" start="0" length="0">
    <dxf>
      <alignment vertical="bottom" wrapText="0"/>
      <border outline="0">
        <left/>
        <right/>
        <top/>
        <bottom/>
      </border>
    </dxf>
  </rfmt>
  <rcc rId="3093" sId="5" odxf="1" dxf="1">
    <nc r="N279" t="inlineStr">
      <is>
        <t>Cadia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94" sId="5" odxf="1" dxf="1">
    <nc r="O279" t="inlineStr">
      <is>
        <t>Australia, 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095" sId="5" odxf="1" dxf="1">
    <nc r="P27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79" start="0" length="0">
    <dxf>
      <alignment vertical="bottom" wrapText="0"/>
      <border outline="0">
        <left/>
        <right/>
        <top/>
        <bottom/>
      </border>
    </dxf>
  </rfmt>
  <rcc rId="3096" sId="5" odxf="1" dxf="1">
    <oc r="B280">
      <f>IF(LEN(A280)=0,"",INDEX('Smelter Look-up'!$A:$A,MATCH($A280,'Smelter Look-up'!$E:$E,0)))</f>
    </oc>
    <nc r="B28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97" sId="5" odxf="1" dxf="1">
    <oc r="C280">
      <f>IF(LEN(A280)=0,"",INDEX('Smelter Look-up'!$C:$C,MATCH($A280,'Smelter Look-up'!$E:$E,0)))</f>
    </oc>
    <nc r="C280" t="inlineStr">
      <is>
        <t>JX Nippon Mining &amp;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098" sId="5" odxf="1" dxf="1">
    <nc r="D280" t="inlineStr">
      <is>
        <t>JX Nippon Mining &amp;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099" sId="5" odxf="1" dxf="1">
    <oc r="E280">
      <f>IF(ISERROR($V280),"",OFFSET('Smelter Look-up'!$D$4,$V280-4,0)&amp;"")</f>
    </oc>
    <nc r="E28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00" sId="5" odxf="1" dxf="1">
    <oc r="F280">
      <f>IF(ISERROR($V280),"",OFFSET('Smelter Look-up'!$E$4,$V280-4,0))</f>
    </oc>
    <nc r="F280" t="inlineStr">
      <is>
        <t>CID000937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01" sId="5" odxf="1" dxf="1">
    <oc r="G280">
      <f>IF(C280=$X$4,"Enter smelter details", IF(ISERROR($V280),"",OFFSET('Smelter Look-up'!$F$4,$V280-4,0)))</f>
    </oc>
    <nc r="G28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02" sId="5" odxf="1" dxf="1">
    <oc r="H280">
      <f>IF(ISERROR($V280),"",OFFSET('Smelter Look-up'!$G$4,$V280-4,0))</f>
    </oc>
    <nc r="H280" t="inlineStr">
      <is>
        <t>3-3382 Saganoseki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03" sId="5" odxf="1" dxf="1">
    <oc r="I280">
      <f>IF(ISERROR($V280),"",OFFSET('Smelter Look-up'!$H$4,$V280-4,0))</f>
    </oc>
    <nc r="I280" t="inlineStr">
      <is>
        <t>Ooita-city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04" sId="5" odxf="1" dxf="1">
    <oc r="J280">
      <f>IF(ISERROR($V280),"",OFFSET('Smelter Look-up'!$I$4,$V280-4,0))</f>
    </oc>
    <nc r="J280" t="inlineStr">
      <is>
        <t>Ooita-Pref.</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05" sId="5" odxf="1" dxf="1">
    <nc r="K280" t="inlineStr">
      <is>
        <t>Ryosuke Tawara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06" sId="5" odxf="1" dxf="1">
    <nc r="L280" t="inlineStr">
      <is>
        <t>r_tawara@ppcu.co.jp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07" sId="5" odxf="1" dxf="1">
    <nc r="M28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08" sId="5" odxf="1" dxf="1">
    <nc r="N280"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09" sId="5" odxf="1" dxf="1">
    <nc r="O280"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10" sId="5" odxf="1" dxf="1">
    <nc r="P28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80" start="0" length="0">
    <dxf>
      <alignment vertical="bottom" wrapText="0"/>
      <border outline="0">
        <left/>
        <right/>
        <top/>
        <bottom/>
      </border>
    </dxf>
  </rfmt>
  <rcc rId="3111" sId="5" odxf="1" dxf="1">
    <oc r="B281">
      <f>IF(LEN(A281)=0,"",INDEX('Smelter Look-up'!$A:$A,MATCH($A281,'Smelter Look-up'!$E:$E,0)))</f>
    </oc>
    <nc r="B28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12" sId="5" odxf="1" dxf="1">
    <oc r="C281">
      <f>IF(LEN(A281)=0,"",INDEX('Smelter Look-up'!$C:$C,MATCH($A281,'Smelter Look-up'!$E:$E,0)))</f>
    </oc>
    <nc r="C281" t="inlineStr">
      <is>
        <t>JX Nippon Mining &amp;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113" sId="5" odxf="1" dxf="1">
    <nc r="D281" t="inlineStr">
      <is>
        <t>JX Nippon Mining &amp;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14" sId="5" odxf="1" dxf="1">
    <oc r="E281">
      <f>IF(ISERROR($V281),"",OFFSET('Smelter Look-up'!$D$4,$V281-4,0)&amp;"")</f>
    </oc>
    <nc r="E28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15" sId="5" odxf="1" dxf="1">
    <oc r="F281">
      <f>IF(ISERROR($V281),"",OFFSET('Smelter Look-up'!$E$4,$V281-4,0))</f>
    </oc>
    <nc r="F281" t="inlineStr">
      <is>
        <t>CID000937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16" sId="5" odxf="1" dxf="1">
    <oc r="G281">
      <f>IF(C281=$X$4,"Enter smelter details", IF(ISERROR($V281),"",OFFSET('Smelter Look-up'!$F$4,$V281-4,0)))</f>
    </oc>
    <nc r="G28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17" sId="5" odxf="1" dxf="1">
    <oc r="H281">
      <f>IF(ISERROR($V281),"",OFFSET('Smelter Look-up'!$G$4,$V281-4,0))</f>
    </oc>
    <nc r="H28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18" sId="5" odxf="1" dxf="1">
    <oc r="I281">
      <f>IF(ISERROR($V281),"",OFFSET('Smelter Look-up'!$H$4,$V281-4,0))</f>
    </oc>
    <nc r="I28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19" sId="5" odxf="1" dxf="1">
    <oc r="J281">
      <f>IF(ISERROR($V281),"",OFFSET('Smelter Look-up'!$I$4,$V281-4,0))</f>
    </oc>
    <nc r="J28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81" start="0" length="0">
    <dxf>
      <alignment vertical="bottom" wrapText="0"/>
      <border outline="0">
        <left/>
        <right/>
        <top/>
        <bottom/>
      </border>
    </dxf>
  </rfmt>
  <rfmt sheetId="5" sqref="L281" start="0" length="0">
    <dxf>
      <alignment vertical="bottom" wrapText="0"/>
      <border outline="0">
        <left/>
        <right/>
        <top/>
        <bottom/>
      </border>
    </dxf>
  </rfmt>
  <rfmt sheetId="5" sqref="M281" start="0" length="0">
    <dxf>
      <alignment vertical="bottom" wrapText="0"/>
      <border outline="0">
        <left/>
        <right/>
        <top/>
        <bottom/>
      </border>
    </dxf>
  </rfmt>
  <rfmt sheetId="5" sqref="N281" start="0" length="0">
    <dxf>
      <alignment vertical="bottom" wrapText="0"/>
      <border outline="0">
        <left/>
        <right/>
        <top/>
        <bottom/>
      </border>
    </dxf>
  </rfmt>
  <rfmt sheetId="5" sqref="O281" start="0" length="0">
    <dxf>
      <alignment vertical="bottom" wrapText="0"/>
      <border outline="0">
        <left/>
        <right/>
        <top/>
        <bottom/>
      </border>
    </dxf>
  </rfmt>
  <rfmt sheetId="5" sqref="P281" start="0" length="0">
    <dxf>
      <fill>
        <patternFill patternType="none"/>
      </fill>
      <alignment horizontal="general" vertical="bottom" wrapText="0"/>
      <border outline="0">
        <left/>
        <right/>
        <top/>
      </border>
    </dxf>
  </rfmt>
  <rfmt sheetId="5" sqref="Q281" start="0" length="0">
    <dxf>
      <alignment vertical="bottom" wrapText="0"/>
      <border outline="0">
        <left/>
        <right/>
        <top/>
        <bottom/>
      </border>
    </dxf>
  </rfmt>
  <rcc rId="3120" sId="5" odxf="1" dxf="1">
    <oc r="B282">
      <f>IF(LEN(A282)=0,"",INDEX('Smelter Look-up'!$A:$A,MATCH($A282,'Smelter Look-up'!$E:$E,0)))</f>
    </oc>
    <nc r="B28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21" sId="5" odxf="1" dxf="1">
    <oc r="C282">
      <f>IF(LEN(A282)=0,"",INDEX('Smelter Look-up'!$C:$C,MATCH($A282,'Smelter Look-up'!$E:$E,0)))</f>
    </oc>
    <nc r="C282" t="inlineStr">
      <is>
        <t>JX Nippon Mining &amp;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122" sId="5" odxf="1" dxf="1">
    <nc r="D282" t="inlineStr">
      <is>
        <t>JX Nippon Mining &amp;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23" sId="5" odxf="1" dxf="1">
    <oc r="E282">
      <f>IF(ISERROR($V282),"",OFFSET('Smelter Look-up'!$D$4,$V282-4,0)&amp;"")</f>
    </oc>
    <nc r="E28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24" sId="5" odxf="1" dxf="1">
    <oc r="F282">
      <f>IF(ISERROR($V282),"",OFFSET('Smelter Look-up'!$E$4,$V282-4,0))</f>
    </oc>
    <nc r="F282" t="inlineStr">
      <is>
        <t>CID000937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25" sId="5" odxf="1" dxf="1">
    <oc r="G282">
      <f>IF(C282=$X$4,"Enter smelter details", IF(ISERROR($V282),"",OFFSET('Smelter Look-up'!$F$4,$V282-4,0)))</f>
    </oc>
    <nc r="G28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26" sId="5" odxf="1" dxf="1">
    <oc r="H282">
      <f>IF(ISERROR($V282),"",OFFSET('Smelter Look-up'!$G$4,$V282-4,0))</f>
    </oc>
    <nc r="H282" t="inlineStr">
      <is>
        <t xml:space="preserve">3-3382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27" sId="5" odxf="1" dxf="1">
    <oc r="I282">
      <f>IF(ISERROR($V282),"",OFFSET('Smelter Look-up'!$H$4,$V282-4,0))</f>
    </oc>
    <nc r="I282" t="inlineStr">
      <is>
        <t>Saganoseki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28" sId="5" odxf="1" dxf="1">
    <oc r="J282">
      <f>IF(ISERROR($V282),"",OFFSET('Smelter Look-up'!$I$4,$V282-4,0))</f>
    </oc>
    <nc r="J282" t="inlineStr">
      <is>
        <t>Ōita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29" sId="5" odxf="1" dxf="1">
    <nc r="K282" t="inlineStr">
      <is>
        <t>(+81)3-5299-7000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30" sId="5" odxf="1" dxf="1">
    <nc r="L282"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31" sId="5" odxf="1" dxf="1">
    <nc r="M282"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32" sId="5" odxf="1" dxf="1">
    <nc r="N28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33" sId="5" odxf="1" dxf="1">
    <nc r="O28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34" sId="5" odxf="1" dxf="1">
    <nc r="P282"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3135" sId="5" odxf="1" dxf="1">
    <nc r="Q282"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136" sId="5" odxf="1" dxf="1">
    <oc r="B283">
      <f>IF(LEN(A283)=0,"",INDEX('Smelter Look-up'!$A:$A,MATCH($A283,'Smelter Look-up'!$E:$E,0)))</f>
    </oc>
    <nc r="B28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37" sId="5" odxf="1" dxf="1">
    <oc r="C283">
      <f>IF(LEN(A283)=0,"",INDEX('Smelter Look-up'!$C:$C,MATCH($A283,'Smelter Look-up'!$E:$E,0)))</f>
    </oc>
    <nc r="C283" t="inlineStr">
      <is>
        <t>Kazzinc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138" sId="5" odxf="1" dxf="1">
    <nc r="D283" t="inlineStr">
      <is>
        <t>Kazzinc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39" sId="5" odxf="1" dxf="1">
    <oc r="E283">
      <f>IF(ISERROR($V283),"",OFFSET('Smelter Look-up'!$D$4,$V283-4,0)&amp;"")</f>
    </oc>
    <nc r="E283" t="inlineStr">
      <is>
        <t>KAZAKHSTAN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40" sId="5" odxf="1" dxf="1">
    <oc r="F283">
      <f>IF(ISERROR($V283),"",OFFSET('Smelter Look-up'!$E$4,$V283-4,0))</f>
    </oc>
    <nc r="F283" t="inlineStr">
      <is>
        <t>CID000957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41" sId="5" odxf="1" dxf="1">
    <oc r="G283">
      <f>IF(C283=$X$4,"Enter smelter details", IF(ISERROR($V283),"",OFFSET('Smelter Look-up'!$F$4,$V283-4,0)))</f>
    </oc>
    <nc r="G28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42" sId="5" odxf="1" dxf="1">
    <oc r="H283">
      <f>IF(ISERROR($V283),"",OFFSET('Smelter Look-up'!$G$4,$V283-4,0))</f>
    </oc>
    <nc r="H283" t="inlineStr">
      <is>
        <t>1, Promyshlennaya Street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43" sId="5" odxf="1" dxf="1">
    <oc r="I283">
      <f>IF(ISERROR($V283),"",OFFSET('Smelter Look-up'!$H$4,$V283-4,0))</f>
    </oc>
    <nc r="I283" t="inlineStr">
      <is>
        <t>Ust-Kamenogorsk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44" sId="5" odxf="1" dxf="1">
    <oc r="J283">
      <f>IF(ISERROR($V283),"",OFFSET('Smelter Look-up'!$I$4,$V283-4,0))</f>
    </oc>
    <nc r="J283" t="inlineStr">
      <is>
        <t>Kazakhstan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83" start="0" length="0">
    <dxf>
      <alignment vertical="bottom" wrapText="0"/>
      <border outline="0">
        <left/>
        <right/>
        <top/>
        <bottom/>
      </border>
    </dxf>
  </rfmt>
  <rfmt sheetId="5" sqref="L283" start="0" length="0">
    <dxf>
      <alignment vertical="bottom" wrapText="0"/>
      <border outline="0">
        <left/>
        <right/>
        <top/>
        <bottom/>
      </border>
    </dxf>
  </rfmt>
  <rcc rId="3145" sId="5" odxf="1" dxf="1">
    <nc r="M283"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46" sId="5" odxf="1" dxf="1">
    <nc r="N28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147" sId="5" odxf="1" dxf="1">
    <nc r="O28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83" start="0" length="0">
    <dxf>
      <fill>
        <patternFill patternType="none"/>
      </fill>
      <alignment horizontal="general" vertical="bottom" wrapText="0"/>
      <border outline="0">
        <left/>
        <right/>
        <top/>
      </border>
    </dxf>
  </rfmt>
  <rcc rId="3148" sId="5" odxf="1" dxf="1">
    <nc r="Q283"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149" sId="5" odxf="1" dxf="1">
    <oc r="B284">
      <f>IF(LEN(A284)=0,"",INDEX('Smelter Look-up'!$A:$A,MATCH($A284,'Smelter Look-up'!$E:$E,0)))</f>
    </oc>
    <nc r="B28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50" sId="5" odxf="1" dxf="1">
    <oc r="C284">
      <f>IF(LEN(A284)=0,"",INDEX('Smelter Look-up'!$C:$C,MATCH($A284,'Smelter Look-up'!$E:$E,0)))</f>
    </oc>
    <nc r="C284" t="inlineStr">
      <is>
        <t>Kazzinc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151" sId="5" odxf="1" dxf="1">
    <nc r="D284" t="inlineStr">
      <is>
        <t>Kazzinc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52" sId="5" odxf="1" dxf="1">
    <oc r="E284">
      <f>IF(ISERROR($V284),"",OFFSET('Smelter Look-up'!$D$4,$V284-4,0)&amp;"")</f>
    </oc>
    <nc r="E284" t="inlineStr">
      <is>
        <t>KAZAKHSTAN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53" sId="5" odxf="1" dxf="1">
    <oc r="F284">
      <f>IF(ISERROR($V284),"",OFFSET('Smelter Look-up'!$E$4,$V284-4,0))</f>
    </oc>
    <nc r="F284" t="inlineStr">
      <is>
        <t>CID000957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54" sId="5" odxf="1" dxf="1">
    <oc r="G284">
      <f>IF(C284=$X$4,"Enter smelter details", IF(ISERROR($V284),"",OFFSET('Smelter Look-up'!$F$4,$V284-4,0)))</f>
    </oc>
    <nc r="G28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55" sId="5" odxf="1" dxf="1">
    <oc r="H284">
      <f>IF(ISERROR($V284),"",OFFSET('Smelter Look-up'!$G$4,$V284-4,0))</f>
    </oc>
    <nc r="H28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56" sId="5" odxf="1" dxf="1">
    <oc r="I284">
      <f>IF(ISERROR($V284),"",OFFSET('Smelter Look-up'!$H$4,$V284-4,0))</f>
    </oc>
    <nc r="I28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57" sId="5" odxf="1" dxf="1">
    <oc r="J284">
      <f>IF(ISERROR($V284),"",OFFSET('Smelter Look-up'!$I$4,$V284-4,0))</f>
    </oc>
    <nc r="J28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84" start="0" length="0">
    <dxf>
      <alignment vertical="bottom" wrapText="0"/>
      <border outline="0">
        <left/>
        <right/>
        <top/>
        <bottom/>
      </border>
    </dxf>
  </rfmt>
  <rfmt sheetId="5" sqref="L284" start="0" length="0">
    <dxf>
      <alignment vertical="bottom" wrapText="0"/>
      <border outline="0">
        <left/>
        <right/>
        <top/>
        <bottom/>
      </border>
    </dxf>
  </rfmt>
  <rfmt sheetId="5" sqref="M284" start="0" length="0">
    <dxf>
      <alignment vertical="bottom" wrapText="0"/>
      <border outline="0">
        <left/>
        <right/>
        <top/>
        <bottom/>
      </border>
    </dxf>
  </rfmt>
  <rfmt sheetId="5" sqref="N284" start="0" length="0">
    <dxf>
      <alignment vertical="bottom" wrapText="0"/>
      <border outline="0">
        <left/>
        <right/>
        <top/>
        <bottom/>
      </border>
    </dxf>
  </rfmt>
  <rfmt sheetId="5" sqref="O284" start="0" length="0">
    <dxf>
      <alignment vertical="bottom" wrapText="0"/>
      <border outline="0">
        <left/>
        <right/>
        <top/>
        <bottom/>
      </border>
    </dxf>
  </rfmt>
  <rfmt sheetId="5" sqref="P284" start="0" length="0">
    <dxf>
      <fill>
        <patternFill patternType="none"/>
      </fill>
      <alignment horizontal="general" vertical="bottom" wrapText="0"/>
      <border outline="0">
        <left/>
        <right/>
        <top/>
      </border>
    </dxf>
  </rfmt>
  <rfmt sheetId="5" sqref="Q284" start="0" length="0">
    <dxf>
      <alignment vertical="bottom" wrapText="0"/>
      <border outline="0">
        <left/>
        <right/>
        <top/>
        <bottom/>
      </border>
    </dxf>
  </rfmt>
  <rcc rId="3158" sId="5" odxf="1" dxf="1">
    <oc r="B285">
      <f>IF(LEN(A285)=0,"",INDEX('Smelter Look-up'!$A:$A,MATCH($A285,'Smelter Look-up'!$E:$E,0)))</f>
    </oc>
    <nc r="B285"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59" sId="5" odxf="1" dxf="1">
    <oc r="C285">
      <f>IF(LEN(A285)=0,"",INDEX('Smelter Look-up'!$C:$C,MATCH($A285,'Smelter Look-up'!$E:$E,0)))</f>
    </oc>
    <nc r="C285" t="inlineStr">
      <is>
        <t>Kennametal Fallon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160" sId="5" odxf="1" dxf="1">
    <nc r="D285" t="inlineStr">
      <is>
        <t>Kennametal Fallon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61" sId="5" odxf="1" dxf="1">
    <oc r="E285">
      <f>IF(ISERROR($V285),"",OFFSET('Smelter Look-up'!$D$4,$V285-4,0)&amp;"")</f>
    </oc>
    <nc r="E285"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62" sId="5" odxf="1" dxf="1">
    <oc r="F285">
      <f>IF(ISERROR($V285),"",OFFSET('Smelter Look-up'!$E$4,$V285-4,0))</f>
    </oc>
    <nc r="F285" t="inlineStr">
      <is>
        <t>CID000966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63" sId="5" odxf="1" dxf="1">
    <oc r="G285">
      <f>IF(C285=$X$4,"Enter smelter details", IF(ISERROR($V285),"",OFFSET('Smelter Look-up'!$F$4,$V285-4,0)))</f>
    </oc>
    <nc r="G28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64" sId="5" odxf="1" dxf="1">
    <oc r="H285">
      <f>IF(ISERROR($V285),"",OFFSET('Smelter Look-up'!$G$4,$V285-4,0))</f>
    </oc>
    <nc r="H28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65" sId="5" odxf="1" dxf="1">
    <oc r="I285">
      <f>IF(ISERROR($V285),"",OFFSET('Smelter Look-up'!$H$4,$V285-4,0))</f>
    </oc>
    <nc r="I285" t="inlineStr">
      <is>
        <t>Fallon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66" sId="5" odxf="1" dxf="1">
    <oc r="J285">
      <f>IF(ISERROR($V285),"",OFFSET('Smelter Look-up'!$I$4,$V285-4,0))</f>
    </oc>
    <nc r="J285" t="inlineStr">
      <is>
        <t>Nevada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85" start="0" length="0">
    <dxf>
      <alignment vertical="bottom" wrapText="0"/>
      <border outline="0">
        <left/>
        <right/>
        <top/>
        <bottom/>
      </border>
    </dxf>
  </rfmt>
  <rfmt sheetId="5" sqref="L285" start="0" length="0">
    <dxf>
      <alignment vertical="bottom" wrapText="0"/>
      <border outline="0">
        <left/>
        <right/>
        <top/>
        <bottom/>
      </border>
    </dxf>
  </rfmt>
  <rcc rId="3167" sId="5" odxf="1" dxf="1">
    <nc r="M285"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85" start="0" length="0">
    <dxf>
      <alignment vertical="bottom" wrapText="0"/>
      <border outline="0">
        <left/>
        <right/>
        <top/>
        <bottom/>
      </border>
    </dxf>
  </rfmt>
  <rcc rId="3168" sId="5" odxf="1" dxf="1">
    <nc r="O285"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85" start="0" length="0">
    <dxf>
      <fill>
        <patternFill patternType="none"/>
      </fill>
      <alignment horizontal="general" vertical="bottom" wrapText="0"/>
      <border outline="0">
        <left/>
        <right/>
        <top/>
      </border>
    </dxf>
  </rfmt>
  <rfmt sheetId="5" sqref="Q285" start="0" length="0">
    <dxf>
      <alignment vertical="bottom" wrapText="0"/>
      <border outline="0">
        <left/>
        <right/>
        <top/>
        <bottom/>
      </border>
    </dxf>
  </rfmt>
  <rcc rId="3169" sId="5" odxf="1" dxf="1">
    <oc r="B286">
      <f>IF(LEN(A286)=0,"",INDEX('Smelter Look-up'!$A:$A,MATCH($A286,'Smelter Look-up'!$E:$E,0)))</f>
    </oc>
    <nc r="B28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70" sId="5" odxf="1" dxf="1">
    <oc r="C286">
      <f>IF(LEN(A286)=0,"",INDEX('Smelter Look-up'!$C:$C,MATCH($A286,'Smelter Look-up'!$E:$E,0)))</f>
    </oc>
    <nc r="C286" t="inlineStr">
      <is>
        <t>Kennecott Utah Copper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171" sId="5" odxf="1" dxf="1">
    <nc r="D286" t="inlineStr">
      <is>
        <t>Kennecott Utah Copper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72" sId="5" odxf="1" dxf="1">
    <oc r="E286">
      <f>IF(ISERROR($V286),"",OFFSET('Smelter Look-up'!$D$4,$V286-4,0)&amp;"")</f>
    </oc>
    <nc r="E286"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73" sId="5" odxf="1" dxf="1">
    <oc r="F286">
      <f>IF(ISERROR($V286),"",OFFSET('Smelter Look-up'!$E$4,$V286-4,0))</f>
    </oc>
    <nc r="F286" t="inlineStr">
      <is>
        <t>CID000969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74" sId="5" odxf="1" dxf="1">
    <oc r="G286">
      <f>IF(C286=$X$4,"Enter smelter details", IF(ISERROR($V286),"",OFFSET('Smelter Look-up'!$F$4,$V286-4,0)))</f>
    </oc>
    <nc r="G28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75" sId="5" odxf="1" dxf="1">
    <oc r="H286">
      <f>IF(ISERROR($V286),"",OFFSET('Smelter Look-up'!$G$4,$V286-4,0))</f>
    </oc>
    <nc r="H28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76" sId="5" odxf="1" dxf="1">
    <oc r="I286">
      <f>IF(ISERROR($V286),"",OFFSET('Smelter Look-up'!$H$4,$V286-4,0))</f>
    </oc>
    <nc r="I286" t="inlineStr">
      <is>
        <t>Magna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77" sId="5" odxf="1" dxf="1">
    <oc r="J286">
      <f>IF(ISERROR($V286),"",OFFSET('Smelter Look-up'!$I$4,$V286-4,0))</f>
    </oc>
    <nc r="J286"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86" start="0" length="0">
    <dxf>
      <alignment vertical="bottom" wrapText="0"/>
      <border outline="0">
        <left/>
        <right/>
        <top/>
        <bottom/>
      </border>
    </dxf>
  </rfmt>
  <rfmt sheetId="5" sqref="L286" start="0" length="0">
    <dxf>
      <alignment vertical="bottom" wrapText="0"/>
      <border outline="0">
        <left/>
        <right/>
        <top/>
        <bottom/>
      </border>
    </dxf>
  </rfmt>
  <rfmt sheetId="5" sqref="M286" start="0" length="0">
    <dxf>
      <alignment vertical="bottom" wrapText="0"/>
      <border outline="0">
        <left/>
        <right/>
        <top/>
        <bottom/>
      </border>
    </dxf>
  </rfmt>
  <rfmt sheetId="5" sqref="N286" start="0" length="0">
    <dxf>
      <alignment vertical="bottom" wrapText="0"/>
      <border outline="0">
        <left/>
        <right/>
        <top/>
        <bottom/>
      </border>
    </dxf>
  </rfmt>
  <rfmt sheetId="5" sqref="O286" start="0" length="0">
    <dxf>
      <alignment vertical="bottom" wrapText="0"/>
      <border outline="0">
        <left/>
        <right/>
        <top/>
        <bottom/>
      </border>
    </dxf>
  </rfmt>
  <rfmt sheetId="5" sqref="P286" start="0" length="0">
    <dxf>
      <fill>
        <patternFill patternType="none"/>
      </fill>
      <alignment horizontal="general" vertical="bottom" wrapText="0"/>
      <border outline="0">
        <left/>
        <right/>
        <top/>
      </border>
    </dxf>
  </rfmt>
  <rcc rId="3178" sId="5" odxf="1" dxf="1">
    <nc r="Q286"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179" sId="5" odxf="1" dxf="1">
    <oc r="B287">
      <f>IF(LEN(A287)=0,"",INDEX('Smelter Look-up'!$A:$A,MATCH($A287,'Smelter Look-up'!$E:$E,0)))</f>
    </oc>
    <nc r="B28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80" sId="5" odxf="1" dxf="1">
    <oc r="C287">
      <f>IF(LEN(A287)=0,"",INDEX('Smelter Look-up'!$C:$C,MATCH($A287,'Smelter Look-up'!$E:$E,0)))</f>
    </oc>
    <nc r="C287" t="inlineStr">
      <is>
        <t>Kennecott Utah Copper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181" sId="5" odxf="1" dxf="1">
    <nc r="D287" t="inlineStr">
      <is>
        <t>Kennecott Utah Copper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82" sId="5" odxf="1" dxf="1">
    <oc r="E287">
      <f>IF(ISERROR($V287),"",OFFSET('Smelter Look-up'!$D$4,$V287-4,0)&amp;"")</f>
    </oc>
    <nc r="E287"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83" sId="5" odxf="1" dxf="1">
    <oc r="F287">
      <f>IF(ISERROR($V287),"",OFFSET('Smelter Look-up'!$E$4,$V287-4,0))</f>
    </oc>
    <nc r="F287" t="inlineStr">
      <is>
        <t>CID000969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84" sId="5" odxf="1" dxf="1">
    <oc r="G287">
      <f>IF(C287=$X$4,"Enter smelter details", IF(ISERROR($V287),"",OFFSET('Smelter Look-up'!$F$4,$V287-4,0)))</f>
    </oc>
    <nc r="G28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85" sId="5" odxf="1" dxf="1">
    <oc r="H287">
      <f>IF(ISERROR($V287),"",OFFSET('Smelter Look-up'!$G$4,$V287-4,0))</f>
    </oc>
    <nc r="H28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86" sId="5" odxf="1" dxf="1">
    <oc r="I287">
      <f>IF(ISERROR($V287),"",OFFSET('Smelter Look-up'!$H$4,$V287-4,0))</f>
    </oc>
    <nc r="I287" t="inlineStr">
      <is>
        <t>Magna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87" sId="5" odxf="1" dxf="1">
    <oc r="J287">
      <f>IF(ISERROR($V287),"",OFFSET('Smelter Look-up'!$I$4,$V287-4,0))</f>
    </oc>
    <nc r="J287"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87" start="0" length="0">
    <dxf>
      <alignment vertical="bottom" wrapText="0"/>
      <border outline="0">
        <left/>
        <right/>
        <top/>
        <bottom/>
      </border>
    </dxf>
  </rfmt>
  <rfmt sheetId="5" sqref="L287" start="0" length="0">
    <dxf>
      <alignment vertical="bottom" wrapText="0"/>
      <border outline="0">
        <left/>
        <right/>
        <top/>
        <bottom/>
      </border>
    </dxf>
  </rfmt>
  <rcc rId="3188" sId="5" odxf="1" dxf="1">
    <nc r="M287"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87" start="0" length="0">
    <dxf>
      <alignment vertical="bottom" wrapText="0"/>
      <border outline="0">
        <left/>
        <right/>
        <top/>
        <bottom/>
      </border>
    </dxf>
  </rfmt>
  <rfmt sheetId="5" sqref="O287" start="0" length="0">
    <dxf>
      <alignment vertical="bottom" wrapText="0"/>
      <border outline="0">
        <left/>
        <right/>
        <top/>
        <bottom/>
      </border>
    </dxf>
  </rfmt>
  <rfmt sheetId="5" sqref="P287" start="0" length="0">
    <dxf>
      <fill>
        <patternFill patternType="none"/>
      </fill>
      <alignment horizontal="general" vertical="bottom" wrapText="0"/>
      <border outline="0">
        <left/>
        <right/>
        <top/>
      </border>
    </dxf>
  </rfmt>
  <rcc rId="3189" sId="5" odxf="1" dxf="1">
    <nc r="Q287"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190" sId="5" odxf="1" dxf="1">
    <oc r="B288">
      <f>IF(LEN(A288)=0,"",INDEX('Smelter Look-up'!$A:$A,MATCH($A288,'Smelter Look-up'!$E:$E,0)))</f>
    </oc>
    <nc r="B28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91" sId="5" odxf="1" dxf="1">
    <oc r="C288">
      <f>IF(LEN(A288)=0,"",INDEX('Smelter Look-up'!$C:$C,MATCH($A288,'Smelter Look-up'!$E:$E,0)))</f>
    </oc>
    <nc r="C288" t="inlineStr">
      <is>
        <t>Kennecott Utah Copper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192" sId="5" odxf="1" dxf="1">
    <nc r="D288" t="inlineStr">
      <is>
        <t>Kennecott Utah Copper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93" sId="5" odxf="1" dxf="1">
    <oc r="E288">
      <f>IF(ISERROR($V288),"",OFFSET('Smelter Look-up'!$D$4,$V288-4,0)&amp;"")</f>
    </oc>
    <nc r="E28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94" sId="5" odxf="1" dxf="1">
    <oc r="F288">
      <f>IF(ISERROR($V288),"",OFFSET('Smelter Look-up'!$E$4,$V288-4,0))</f>
    </oc>
    <nc r="F288" t="inlineStr">
      <is>
        <t>CID000969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95" sId="5" odxf="1" dxf="1">
    <oc r="G288">
      <f>IF(C288=$X$4,"Enter smelter details", IF(ISERROR($V288),"",OFFSET('Smelter Look-up'!$F$4,$V288-4,0)))</f>
    </oc>
    <nc r="G28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196" sId="5" odxf="1" dxf="1">
    <oc r="H288">
      <f>IF(ISERROR($V288),"",OFFSET('Smelter Look-up'!$G$4,$V288-4,0))</f>
    </oc>
    <nc r="H28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197" sId="5" odxf="1" dxf="1">
    <oc r="I288">
      <f>IF(ISERROR($V288),"",OFFSET('Smelter Look-up'!$H$4,$V288-4,0))</f>
    </oc>
    <nc r="I288" t="inlineStr">
      <is>
        <t>Magna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198" sId="5" odxf="1" dxf="1">
    <oc r="J288">
      <f>IF(ISERROR($V288),"",OFFSET('Smelter Look-up'!$I$4,$V288-4,0))</f>
    </oc>
    <nc r="J288"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88" start="0" length="0">
    <dxf>
      <alignment vertical="bottom" wrapText="0"/>
      <border outline="0">
        <left/>
        <right/>
        <top/>
        <bottom/>
      </border>
    </dxf>
  </rfmt>
  <rfmt sheetId="5" sqref="L288" start="0" length="0">
    <dxf>
      <alignment vertical="bottom" wrapText="0"/>
      <border outline="0">
        <left/>
        <right/>
        <top/>
        <bottom/>
      </border>
    </dxf>
  </rfmt>
  <rfmt sheetId="5" sqref="M288" start="0" length="0">
    <dxf>
      <alignment vertical="bottom" wrapText="0"/>
      <border outline="0">
        <left/>
        <right/>
        <top/>
        <bottom/>
      </border>
    </dxf>
  </rfmt>
  <rfmt sheetId="5" sqref="N288" start="0" length="0">
    <dxf>
      <alignment vertical="bottom" wrapText="0"/>
      <border outline="0">
        <left/>
        <right/>
        <top/>
        <bottom/>
      </border>
    </dxf>
  </rfmt>
  <rfmt sheetId="5" sqref="O288" start="0" length="0">
    <dxf>
      <alignment vertical="bottom" wrapText="0"/>
      <border outline="0">
        <left/>
        <right/>
        <top/>
        <bottom/>
      </border>
    </dxf>
  </rfmt>
  <rfmt sheetId="5" sqref="P288" start="0" length="0">
    <dxf>
      <fill>
        <patternFill patternType="none"/>
      </fill>
      <alignment horizontal="general" vertical="bottom" wrapText="0"/>
      <border outline="0">
        <left/>
        <right/>
        <top/>
      </border>
    </dxf>
  </rfmt>
  <rfmt sheetId="5" sqref="Q288" start="0" length="0">
    <dxf>
      <alignment vertical="bottom" wrapText="0"/>
      <border outline="0">
        <left/>
        <right/>
        <top/>
        <bottom/>
      </border>
    </dxf>
  </rfmt>
  <rcc rId="3199" sId="5" odxf="1" dxf="1">
    <oc r="B289">
      <f>IF(LEN(A289)=0,"",INDEX('Smelter Look-up'!$A:$A,MATCH($A289,'Smelter Look-up'!$E:$E,0)))</f>
    </oc>
    <nc r="B28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00" sId="5" odxf="1" dxf="1">
    <oc r="C289">
      <f>IF(LEN(A289)=0,"",INDEX('Smelter Look-up'!$C:$C,MATCH($A289,'Smelter Look-up'!$E:$E,0)))</f>
    </oc>
    <nc r="C289" t="inlineStr">
      <is>
        <t>Kennecott Utah Copper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01" sId="5" odxf="1" dxf="1">
    <nc r="D289" t="inlineStr">
      <is>
        <t>Kennecott Utah Copper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02" sId="5" odxf="1" dxf="1">
    <oc r="E289">
      <f>IF(ISERROR($V289),"",OFFSET('Smelter Look-up'!$D$4,$V289-4,0)&amp;"")</f>
    </oc>
    <nc r="E28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03" sId="5" odxf="1" dxf="1">
    <oc r="F289">
      <f>IF(ISERROR($V289),"",OFFSET('Smelter Look-up'!$E$4,$V289-4,0))</f>
    </oc>
    <nc r="F289" t="inlineStr">
      <is>
        <t>CID000969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04" sId="5" odxf="1" dxf="1">
    <oc r="G289">
      <f>IF(C289=$X$4,"Enter smelter details", IF(ISERROR($V289),"",OFFSET('Smelter Look-up'!$F$4,$V289-4,0)))</f>
    </oc>
    <nc r="G28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05" sId="5" odxf="1" dxf="1">
    <oc r="H289">
      <f>IF(ISERROR($V289),"",OFFSET('Smelter Look-up'!$G$4,$V289-4,0))</f>
    </oc>
    <nc r="H28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06" sId="5" odxf="1" dxf="1">
    <oc r="I289">
      <f>IF(ISERROR($V289),"",OFFSET('Smelter Look-up'!$H$4,$V289-4,0))</f>
    </oc>
    <nc r="I289" t="inlineStr">
      <is>
        <t>Magna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07" sId="5" odxf="1" dxf="1">
    <oc r="J289">
      <f>IF(ISERROR($V289),"",OFFSET('Smelter Look-up'!$I$4,$V289-4,0))</f>
    </oc>
    <nc r="J289"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89" start="0" length="0">
    <dxf>
      <alignment vertical="bottom" wrapText="0"/>
      <border outline="0">
        <left/>
        <right/>
        <top/>
        <bottom/>
      </border>
    </dxf>
  </rfmt>
  <rfmt sheetId="5" sqref="L289" start="0" length="0">
    <dxf>
      <alignment vertical="bottom" wrapText="0"/>
      <border outline="0">
        <left/>
        <right/>
        <top/>
        <bottom/>
      </border>
    </dxf>
  </rfmt>
  <rcc rId="3208" sId="5" odxf="1" dxf="1">
    <nc r="M28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89" start="0" length="0">
    <dxf>
      <alignment vertical="bottom" wrapText="0"/>
      <border outline="0">
        <left/>
        <right/>
        <top/>
        <bottom/>
      </border>
    </dxf>
  </rfmt>
  <rcc rId="3209" sId="5" odxf="1" dxf="1">
    <nc r="O289"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89" start="0" length="0">
    <dxf>
      <fill>
        <patternFill patternType="none"/>
      </fill>
      <alignment horizontal="general" vertical="bottom" wrapText="0"/>
      <border outline="0">
        <left/>
        <right/>
        <top/>
      </border>
    </dxf>
  </rfmt>
  <rfmt sheetId="5" sqref="Q289" start="0" length="0">
    <dxf>
      <alignment vertical="bottom" wrapText="0"/>
      <border outline="0">
        <left/>
        <right/>
        <top/>
        <bottom/>
      </border>
    </dxf>
  </rfmt>
  <rcc rId="3210" sId="5" odxf="1" dxf="1">
    <oc r="B290">
      <f>IF(LEN(A290)=0,"",INDEX('Smelter Look-up'!$A:$A,MATCH($A290,'Smelter Look-up'!$E:$E,0)))</f>
    </oc>
    <nc r="B29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11" sId="5" odxf="1" dxf="1">
    <oc r="C290">
      <f>IF(LEN(A290)=0,"",INDEX('Smelter Look-up'!$C:$C,MATCH($A290,'Smelter Look-up'!$E:$E,0)))</f>
    </oc>
    <nc r="C290" t="inlineStr">
      <is>
        <t>Kennecott Utah Copper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12" sId="5" odxf="1" dxf="1">
    <nc r="D290" t="inlineStr">
      <is>
        <t>Kennecott Utah Copper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13" sId="5" odxf="1" dxf="1">
    <oc r="E290">
      <f>IF(ISERROR($V290),"",OFFSET('Smelter Look-up'!$D$4,$V290-4,0)&amp;"")</f>
    </oc>
    <nc r="E29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14" sId="5" odxf="1" dxf="1">
    <oc r="F290">
      <f>IF(ISERROR($V290),"",OFFSET('Smelter Look-up'!$E$4,$V290-4,0))</f>
    </oc>
    <nc r="F290" t="inlineStr">
      <is>
        <t>CID000969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15" sId="5" odxf="1" dxf="1">
    <oc r="G290">
      <f>IF(C290=$X$4,"Enter smelter details", IF(ISERROR($V290),"",OFFSET('Smelter Look-up'!$F$4,$V290-4,0)))</f>
    </oc>
    <nc r="G29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16" sId="5" odxf="1" dxf="1">
    <oc r="H290">
      <f>IF(ISERROR($V290),"",OFFSET('Smelter Look-up'!$G$4,$V290-4,0))</f>
    </oc>
    <nc r="H29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17" sId="5" odxf="1" dxf="1">
    <oc r="I290">
      <f>IF(ISERROR($V290),"",OFFSET('Smelter Look-up'!$H$4,$V290-4,0))</f>
    </oc>
    <nc r="I290" t="inlineStr">
      <is>
        <t>Magna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18" sId="5" odxf="1" dxf="1">
    <oc r="J290">
      <f>IF(ISERROR($V290),"",OFFSET('Smelter Look-up'!$I$4,$V290-4,0))</f>
    </oc>
    <nc r="J290"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90" start="0" length="0">
    <dxf>
      <alignment vertical="bottom" wrapText="0"/>
      <border outline="0">
        <left/>
        <right/>
        <top/>
        <bottom/>
      </border>
    </dxf>
  </rfmt>
  <rfmt sheetId="5" sqref="L290" start="0" length="0">
    <dxf>
      <alignment vertical="bottom" wrapText="0"/>
      <border outline="0">
        <left/>
        <right/>
        <top/>
        <bottom/>
      </border>
    </dxf>
  </rfmt>
  <rfmt sheetId="5" sqref="M290" start="0" length="0">
    <dxf>
      <alignment vertical="bottom" wrapText="0"/>
      <border outline="0">
        <left/>
        <right/>
        <top/>
        <bottom/>
      </border>
    </dxf>
  </rfmt>
  <rfmt sheetId="5" sqref="N290" start="0" length="0">
    <dxf>
      <alignment vertical="bottom" wrapText="0"/>
      <border outline="0">
        <left/>
        <right/>
        <top/>
        <bottom/>
      </border>
    </dxf>
  </rfmt>
  <rfmt sheetId="5" sqref="O290" start="0" length="0">
    <dxf>
      <alignment vertical="bottom" wrapText="0"/>
      <border outline="0">
        <left/>
        <right/>
        <top/>
        <bottom/>
      </border>
    </dxf>
  </rfmt>
  <rfmt sheetId="5" sqref="P290" start="0" length="0">
    <dxf>
      <fill>
        <patternFill patternType="none"/>
      </fill>
      <alignment horizontal="general" vertical="bottom" wrapText="0"/>
      <border outline="0">
        <left/>
        <right/>
        <top/>
      </border>
    </dxf>
  </rfmt>
  <rcc rId="3219" sId="5" odxf="1" dxf="1">
    <nc r="Q290"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220" sId="5" odxf="1" dxf="1">
    <oc r="B291">
      <f>IF(LEN(A291)=0,"",INDEX('Smelter Look-up'!$A:$A,MATCH($A291,'Smelter Look-up'!$E:$E,0)))</f>
    </oc>
    <nc r="B29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21" sId="5" odxf="1" dxf="1">
    <oc r="C291">
      <f>IF(LEN(A291)=0,"",INDEX('Smelter Look-up'!$C:$C,MATCH($A291,'Smelter Look-up'!$E:$E,0)))</f>
    </oc>
    <nc r="C291" t="inlineStr">
      <is>
        <t>Kennecott Utah Copper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22" sId="5" odxf="1" dxf="1">
    <nc r="D291" t="inlineStr">
      <is>
        <t>Kennecott Utah Copper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23" sId="5" odxf="1" dxf="1">
    <oc r="E291">
      <f>IF(ISERROR($V291),"",OFFSET('Smelter Look-up'!$D$4,$V291-4,0)&amp;"")</f>
    </oc>
    <nc r="E291"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24" sId="5" odxf="1" dxf="1">
    <oc r="F291">
      <f>IF(ISERROR($V291),"",OFFSET('Smelter Look-up'!$E$4,$V291-4,0))</f>
    </oc>
    <nc r="F291" t="inlineStr">
      <is>
        <t>CID000969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25" sId="5" odxf="1" dxf="1">
    <oc r="G291">
      <f>IF(C291=$X$4,"Enter smelter details", IF(ISERROR($V291),"",OFFSET('Smelter Look-up'!$F$4,$V291-4,0)))</f>
    </oc>
    <nc r="G29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26" sId="5" odxf="1" dxf="1">
    <oc r="H291">
      <f>IF(ISERROR($V291),"",OFFSET('Smelter Look-up'!$G$4,$V291-4,0))</f>
    </oc>
    <nc r="H291" t="inlineStr">
      <is>
        <t>12800 South State Hwy. 111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27" sId="5" odxf="1" dxf="1">
    <oc r="I291">
      <f>IF(ISERROR($V291),"",OFFSET('Smelter Look-up'!$H$4,$V291-4,0))</f>
    </oc>
    <nc r="I291" t="inlineStr">
      <is>
        <t>Salt Lake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28" sId="5" odxf="1" dxf="1">
    <oc r="J291">
      <f>IF(ISERROR($V291),"",OFFSET('Smelter Look-up'!$I$4,$V291-4,0))</f>
    </oc>
    <nc r="J291"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29" sId="5" odxf="1" dxf="1">
    <nc r="K291" t="inlineStr">
      <is>
        <t>Michael Kleczka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230" sId="5" odxf="1" dxf="1">
    <nc r="L291" t="inlineStr">
      <is>
        <t>michael.kleczka@riotinto.com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231" sId="5" odxf="1" dxf="1">
    <nc r="M291"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232" sId="5" odxf="1" dxf="1">
    <nc r="N291"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233" sId="5" odxf="1" dxf="1">
    <nc r="O291"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234" sId="5" odxf="1" dxf="1">
    <nc r="P29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291" start="0" length="0">
    <dxf>
      <alignment vertical="bottom" wrapText="0"/>
      <border outline="0">
        <left/>
        <right/>
        <top/>
        <bottom/>
      </border>
    </dxf>
  </rfmt>
  <rcc rId="3235" sId="5" odxf="1" dxf="1">
    <oc r="B292">
      <f>IF(LEN(A292)=0,"",INDEX('Smelter Look-up'!$A:$A,MATCH($A292,'Smelter Look-up'!$E:$E,0)))</f>
    </oc>
    <nc r="B29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36" sId="5" odxf="1" dxf="1">
    <oc r="C292">
      <f>IF(LEN(A292)=0,"",INDEX('Smelter Look-up'!$C:$C,MATCH($A292,'Smelter Look-up'!$E:$E,0)))</f>
    </oc>
    <nc r="C292" t="inlineStr">
      <is>
        <t>Kennecott Utah Copper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37" sId="5" odxf="1" dxf="1">
    <nc r="D292" t="inlineStr">
      <is>
        <t>Kennecott Utah Copper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38" sId="5" odxf="1" dxf="1">
    <oc r="E292">
      <f>IF(ISERROR($V292),"",OFFSET('Smelter Look-up'!$D$4,$V292-4,0)&amp;"")</f>
    </oc>
    <nc r="E29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39" sId="5" odxf="1" dxf="1">
    <oc r="F292">
      <f>IF(ISERROR($V292),"",OFFSET('Smelter Look-up'!$E$4,$V292-4,0))</f>
    </oc>
    <nc r="F292" t="inlineStr">
      <is>
        <t>CID000969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40" sId="5" odxf="1" dxf="1">
    <oc r="G292">
      <f>IF(C292=$X$4,"Enter smelter details", IF(ISERROR($V292),"",OFFSET('Smelter Look-up'!$F$4,$V292-4,0)))</f>
    </oc>
    <nc r="G29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41" sId="5" odxf="1" dxf="1">
    <oc r="H292">
      <f>IF(ISERROR($V292),"",OFFSET('Smelter Look-up'!$G$4,$V292-4,0))</f>
    </oc>
    <nc r="H29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42" sId="5" odxf="1" dxf="1">
    <oc r="I292">
      <f>IF(ISERROR($V292),"",OFFSET('Smelter Look-up'!$H$4,$V292-4,0))</f>
    </oc>
    <nc r="I29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43" sId="5" odxf="1" dxf="1">
    <oc r="J292">
      <f>IF(ISERROR($V292),"",OFFSET('Smelter Look-up'!$I$4,$V292-4,0))</f>
    </oc>
    <nc r="J29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92" start="0" length="0">
    <dxf>
      <alignment vertical="bottom" wrapText="0"/>
      <border outline="0">
        <left/>
        <right/>
        <top/>
        <bottom/>
      </border>
    </dxf>
  </rfmt>
  <rfmt sheetId="5" sqref="L292" start="0" length="0">
    <dxf>
      <alignment vertical="bottom" wrapText="0"/>
      <border outline="0">
        <left/>
        <right/>
        <top/>
        <bottom/>
      </border>
    </dxf>
  </rfmt>
  <rfmt sheetId="5" sqref="M292" start="0" length="0">
    <dxf>
      <alignment vertical="bottom" wrapText="0"/>
      <border outline="0">
        <left/>
        <right/>
        <top/>
        <bottom/>
      </border>
    </dxf>
  </rfmt>
  <rfmt sheetId="5" sqref="N292" start="0" length="0">
    <dxf>
      <alignment vertical="bottom" wrapText="0"/>
      <border outline="0">
        <left/>
        <right/>
        <top/>
        <bottom/>
      </border>
    </dxf>
  </rfmt>
  <rfmt sheetId="5" sqref="O292" start="0" length="0">
    <dxf>
      <alignment vertical="bottom" wrapText="0"/>
      <border outline="0">
        <left/>
        <right/>
        <top/>
        <bottom/>
      </border>
    </dxf>
  </rfmt>
  <rfmt sheetId="5" sqref="P292" start="0" length="0">
    <dxf>
      <fill>
        <patternFill patternType="none"/>
      </fill>
      <alignment horizontal="general" vertical="bottom" wrapText="0"/>
      <border outline="0">
        <left/>
        <right/>
        <top/>
      </border>
    </dxf>
  </rfmt>
  <rcc rId="3244" sId="5" odxf="1" dxf="1">
    <nc r="Q292"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245" sId="5" odxf="1" dxf="1">
    <oc r="B293">
      <f>IF(LEN(A293)=0,"",INDEX('Smelter Look-up'!$A:$A,MATCH($A293,'Smelter Look-up'!$E:$E,0)))</f>
    </oc>
    <nc r="B29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46" sId="5" odxf="1" dxf="1">
    <oc r="C293">
      <f>IF(LEN(A293)=0,"",INDEX('Smelter Look-up'!$C:$C,MATCH($A293,'Smelter Look-up'!$E:$E,0)))</f>
    </oc>
    <nc r="C293" t="inlineStr">
      <is>
        <t>Kennecott Utah Copper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47" sId="5" odxf="1" dxf="1">
    <nc r="D293" t="inlineStr">
      <is>
        <t>Kennecott Utah Copper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48" sId="5" odxf="1" dxf="1">
    <oc r="E293">
      <f>IF(ISERROR($V293),"",OFFSET('Smelter Look-up'!$D$4,$V293-4,0)&amp;"")</f>
    </oc>
    <nc r="E29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49" sId="5" odxf="1" dxf="1">
    <oc r="F293">
      <f>IF(ISERROR($V293),"",OFFSET('Smelter Look-up'!$E$4,$V293-4,0))</f>
    </oc>
    <nc r="F293" t="inlineStr">
      <is>
        <t>CID000969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50" sId="5" odxf="1" dxf="1">
    <oc r="G293">
      <f>IF(C293=$X$4,"Enter smelter details", IF(ISERROR($V293),"",OFFSET('Smelter Look-up'!$F$4,$V293-4,0)))</f>
    </oc>
    <nc r="G29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51" sId="5" odxf="1" dxf="1">
    <oc r="H293">
      <f>IF(ISERROR($V293),"",OFFSET('Smelter Look-up'!$G$4,$V293-4,0))</f>
    </oc>
    <nc r="H293" t="inlineStr">
      <is>
        <t xml:space="preserve">12800 S. Bacchus Hwy (U-111)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52" sId="5" odxf="1" dxf="1">
    <oc r="I293">
      <f>IF(ISERROR($V293),"",OFFSET('Smelter Look-up'!$H$4,$V293-4,0))</f>
    </oc>
    <nc r="I293" t="inlineStr">
      <is>
        <t>Magna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53" sId="5" odxf="1" dxf="1">
    <oc r="J293">
      <f>IF(ISERROR($V293),"",OFFSET('Smelter Look-up'!$I$4,$V293-4,0))</f>
    </oc>
    <nc r="J293" t="inlineStr">
      <is>
        <t>Utah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54" sId="5" odxf="1" dxf="1">
    <nc r="K293" t="inlineStr">
      <is>
        <t>Vania Grandi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255" sId="5" odxf="1" dxf="1">
    <nc r="L293" t="inlineStr">
      <is>
        <t>vania.grandi@riotinto.com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293" start="0" length="0">
    <dxf>
      <alignment vertical="bottom" wrapText="0"/>
      <border outline="0">
        <left/>
        <right/>
        <top/>
        <bottom/>
      </border>
    </dxf>
  </rfmt>
  <rfmt sheetId="5" sqref="N293" start="0" length="0">
    <dxf>
      <alignment vertical="bottom" wrapText="0"/>
      <border outline="0">
        <left/>
        <right/>
        <top/>
        <bottom/>
      </border>
    </dxf>
  </rfmt>
  <rfmt sheetId="5" sqref="O293" start="0" length="0">
    <dxf>
      <alignment vertical="bottom" wrapText="0"/>
      <border outline="0">
        <left/>
        <right/>
        <top/>
        <bottom/>
      </border>
    </dxf>
  </rfmt>
  <rfmt sheetId="5" sqref="P293" start="0" length="0">
    <dxf>
      <fill>
        <patternFill patternType="none"/>
      </fill>
      <alignment horizontal="general" vertical="bottom" wrapText="0"/>
      <border outline="0">
        <left/>
        <right/>
        <top/>
      </border>
    </dxf>
  </rfmt>
  <rfmt sheetId="5" sqref="Q293" start="0" length="0">
    <dxf>
      <alignment vertical="bottom" wrapText="0"/>
      <border outline="0">
        <left/>
        <right/>
        <top/>
        <bottom/>
      </border>
    </dxf>
  </rfmt>
  <rcc rId="3256" sId="5" odxf="1" dxf="1">
    <oc r="B294">
      <f>IF(LEN(A294)=0,"",INDEX('Smelter Look-up'!$A:$A,MATCH($A294,'Smelter Look-up'!$E:$E,0)))</f>
    </oc>
    <nc r="B29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57" sId="5" odxf="1" dxf="1">
    <oc r="C294">
      <f>IF(LEN(A294)=0,"",INDEX('Smelter Look-up'!$C:$C,MATCH($A294,'Smelter Look-up'!$E:$E,0)))</f>
    </oc>
    <nc r="C294" t="inlineStr">
      <is>
        <t>King-Tan Tantalum Industry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58" sId="5" odxf="1" dxf="1">
    <nc r="D294" t="inlineStr">
      <is>
        <t>King-Tan Tantalum Industry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59" sId="5" odxf="1" dxf="1">
    <oc r="E294">
      <f>IF(ISERROR($V294),"",OFFSET('Smelter Look-up'!$D$4,$V294-4,0)&amp;"")</f>
    </oc>
    <nc r="E29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60" sId="5" odxf="1" dxf="1">
    <oc r="F294">
      <f>IF(ISERROR($V294),"",OFFSET('Smelter Look-up'!$E$4,$V294-4,0))</f>
    </oc>
    <nc r="F294" t="inlineStr">
      <is>
        <t>CID000973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61" sId="5" odxf="1" dxf="1">
    <oc r="G294">
      <f>IF(C294=$X$4,"Enter smelter details", IF(ISERROR($V294),"",OFFSET('Smelter Look-up'!$F$4,$V294-4,0)))</f>
    </oc>
    <nc r="G29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62" sId="5" odxf="1" dxf="1">
    <oc r="H294">
      <f>IF(ISERROR($V294),"",OFFSET('Smelter Look-up'!$G$4,$V294-4,0))</f>
    </oc>
    <nc r="H29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63" sId="5" odxf="1" dxf="1">
    <oc r="I294">
      <f>IF(ISERROR($V294),"",OFFSET('Smelter Look-up'!$H$4,$V294-4,0))</f>
    </oc>
    <nc r="I294" t="inlineStr">
      <is>
        <t>Yifeng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64" sId="5" odxf="1" dxf="1">
    <oc r="J294">
      <f>IF(ISERROR($V294),"",OFFSET('Smelter Look-up'!$I$4,$V294-4,0))</f>
    </oc>
    <nc r="J294"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94" start="0" length="0">
    <dxf>
      <alignment vertical="bottom" wrapText="0"/>
      <border outline="0">
        <left/>
        <right/>
        <top/>
        <bottom/>
      </border>
    </dxf>
  </rfmt>
  <rfmt sheetId="5" sqref="L294" start="0" length="0">
    <dxf>
      <alignment vertical="bottom" wrapText="0"/>
      <border outline="0">
        <left/>
        <right/>
        <top/>
        <bottom/>
      </border>
    </dxf>
  </rfmt>
  <rfmt sheetId="5" sqref="M294" start="0" length="0">
    <dxf>
      <alignment vertical="bottom" wrapText="0"/>
      <border outline="0">
        <left/>
        <right/>
        <top/>
        <bottom/>
      </border>
    </dxf>
  </rfmt>
  <rfmt sheetId="5" sqref="N294" start="0" length="0">
    <dxf>
      <alignment vertical="bottom" wrapText="0"/>
      <border outline="0">
        <left/>
        <right/>
        <top/>
        <bottom/>
      </border>
    </dxf>
  </rfmt>
  <rfmt sheetId="5" sqref="O294" start="0" length="0">
    <dxf>
      <alignment vertical="bottom" wrapText="0"/>
      <border outline="0">
        <left/>
        <right/>
        <top/>
        <bottom/>
      </border>
    </dxf>
  </rfmt>
  <rfmt sheetId="5" sqref="P294" start="0" length="0">
    <dxf>
      <fill>
        <patternFill patternType="none"/>
      </fill>
      <alignment horizontal="general" vertical="bottom" wrapText="0"/>
      <border outline="0">
        <left/>
        <right/>
        <top/>
      </border>
    </dxf>
  </rfmt>
  <rfmt sheetId="5" sqref="Q294" start="0" length="0">
    <dxf>
      <alignment vertical="bottom" wrapText="0"/>
      <border outline="0">
        <left/>
        <right/>
        <top/>
        <bottom/>
      </border>
    </dxf>
  </rfmt>
  <rcc rId="3265" sId="5" odxf="1" dxf="1">
    <oc r="B295">
      <f>IF(LEN(A295)=0,"",INDEX('Smelter Look-up'!$A:$A,MATCH($A295,'Smelter Look-up'!$E:$E,0)))</f>
    </oc>
    <nc r="B29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66" sId="5" odxf="1" dxf="1">
    <oc r="C295">
      <f>IF(LEN(A295)=0,"",INDEX('Smelter Look-up'!$C:$C,MATCH($A295,'Smelter Look-up'!$E:$E,0)))</f>
    </oc>
    <nc r="C295" t="inlineStr">
      <is>
        <t>Kojima Chemicals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67" sId="5" odxf="1" dxf="1">
    <nc r="D295" t="inlineStr">
      <is>
        <t>Kojima Chemicals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68" sId="5" odxf="1" dxf="1">
    <oc r="E295">
      <f>IF(ISERROR($V295),"",OFFSET('Smelter Look-up'!$D$4,$V295-4,0)&amp;"")</f>
    </oc>
    <nc r="E29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69" sId="5" odxf="1" dxf="1">
    <oc r="F295">
      <f>IF(ISERROR($V295),"",OFFSET('Smelter Look-up'!$E$4,$V295-4,0))</f>
    </oc>
    <nc r="F295" t="inlineStr">
      <is>
        <t>CID000981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70" sId="5" odxf="1" dxf="1">
    <oc r="G295">
      <f>IF(C295=$X$4,"Enter smelter details", IF(ISERROR($V295),"",OFFSET('Smelter Look-up'!$F$4,$V295-4,0)))</f>
    </oc>
    <nc r="G29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71" sId="5" odxf="1" dxf="1">
    <oc r="H295">
      <f>IF(ISERROR($V295),"",OFFSET('Smelter Look-up'!$G$4,$V295-4,0))</f>
    </oc>
    <nc r="H29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72" sId="5" odxf="1" dxf="1">
    <oc r="I295">
      <f>IF(ISERROR($V295),"",OFFSET('Smelter Look-up'!$H$4,$V295-4,0))</f>
    </oc>
    <nc r="I295" t="inlineStr">
      <is>
        <t>Sayama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73" sId="5" odxf="1" dxf="1">
    <oc r="J295">
      <f>IF(ISERROR($V295),"",OFFSET('Smelter Look-up'!$I$4,$V295-4,0))</f>
    </oc>
    <nc r="J295"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95" start="0" length="0">
    <dxf>
      <alignment vertical="bottom" wrapText="0"/>
      <border outline="0">
        <left/>
        <right/>
        <top/>
        <bottom/>
      </border>
    </dxf>
  </rfmt>
  <rfmt sheetId="5" sqref="L295" start="0" length="0">
    <dxf>
      <alignment vertical="bottom" wrapText="0"/>
      <border outline="0">
        <left/>
        <right/>
        <top/>
        <bottom/>
      </border>
    </dxf>
  </rfmt>
  <rfmt sheetId="5" sqref="M295" start="0" length="0">
    <dxf>
      <alignment vertical="bottom" wrapText="0"/>
      <border outline="0">
        <left/>
        <right/>
        <top/>
        <bottom/>
      </border>
    </dxf>
  </rfmt>
  <rfmt sheetId="5" sqref="N295" start="0" length="0">
    <dxf>
      <alignment vertical="bottom" wrapText="0"/>
      <border outline="0">
        <left/>
        <right/>
        <top/>
        <bottom/>
      </border>
    </dxf>
  </rfmt>
  <rfmt sheetId="5" sqref="O295" start="0" length="0">
    <dxf>
      <alignment vertical="bottom" wrapText="0"/>
      <border outline="0">
        <left/>
        <right/>
        <top/>
        <bottom/>
      </border>
    </dxf>
  </rfmt>
  <rfmt sheetId="5" sqref="P295" start="0" length="0">
    <dxf>
      <fill>
        <patternFill patternType="none"/>
      </fill>
      <alignment horizontal="general" vertical="bottom" wrapText="0"/>
      <border outline="0">
        <left/>
        <right/>
        <top/>
      </border>
    </dxf>
  </rfmt>
  <rcc rId="3274" sId="5" odxf="1" dxf="1">
    <nc r="Q295"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275" sId="5" odxf="1" dxf="1">
    <oc r="B296">
      <f>IF(LEN(A296)=0,"",INDEX('Smelter Look-up'!$A:$A,MATCH($A296,'Smelter Look-up'!$E:$E,0)))</f>
    </oc>
    <nc r="B29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76" sId="5" odxf="1" dxf="1">
    <oc r="C296">
      <f>IF(LEN(A296)=0,"",INDEX('Smelter Look-up'!$C:$C,MATCH($A296,'Smelter Look-up'!$E:$E,0)))</f>
    </oc>
    <nc r="C296" t="inlineStr">
      <is>
        <t>Kojima Chemicals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77" sId="5" odxf="1" dxf="1">
    <nc r="D296" t="inlineStr">
      <is>
        <t>Kojima Chemicals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78" sId="5" odxf="1" dxf="1">
    <oc r="E296">
      <f>IF(ISERROR($V296),"",OFFSET('Smelter Look-up'!$D$4,$V296-4,0)&amp;"")</f>
    </oc>
    <nc r="E29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79" sId="5" odxf="1" dxf="1">
    <oc r="F296">
      <f>IF(ISERROR($V296),"",OFFSET('Smelter Look-up'!$E$4,$V296-4,0))</f>
    </oc>
    <nc r="F296" t="inlineStr">
      <is>
        <t>CID000981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80" sId="5" odxf="1" dxf="1">
    <oc r="G296">
      <f>IF(C296=$X$4,"Enter smelter details", IF(ISERROR($V296),"",OFFSET('Smelter Look-up'!$F$4,$V296-4,0)))</f>
    </oc>
    <nc r="G29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81" sId="5" odxf="1" dxf="1">
    <oc r="H296">
      <f>IF(ISERROR($V296),"",OFFSET('Smelter Look-up'!$G$4,$V296-4,0))</f>
    </oc>
    <nc r="H29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82" sId="5" odxf="1" dxf="1">
    <oc r="I296">
      <f>IF(ISERROR($V296),"",OFFSET('Smelter Look-up'!$H$4,$V296-4,0))</f>
    </oc>
    <nc r="I296" t="inlineStr">
      <is>
        <t>Sayama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83" sId="5" odxf="1" dxf="1">
    <oc r="J296">
      <f>IF(ISERROR($V296),"",OFFSET('Smelter Look-up'!$I$4,$V296-4,0))</f>
    </oc>
    <nc r="J296"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96" start="0" length="0">
    <dxf>
      <alignment vertical="bottom" wrapText="0"/>
      <border outline="0">
        <left/>
        <right/>
        <top/>
        <bottom/>
      </border>
    </dxf>
  </rfmt>
  <rfmt sheetId="5" sqref="L296" start="0" length="0">
    <dxf>
      <alignment vertical="bottom" wrapText="0"/>
      <border outline="0">
        <left/>
        <right/>
        <top/>
        <bottom/>
      </border>
    </dxf>
  </rfmt>
  <rcc rId="3284" sId="5" odxf="1" dxf="1">
    <nc r="M296"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96" start="0" length="0">
    <dxf>
      <alignment vertical="bottom" wrapText="0"/>
      <border outline="0">
        <left/>
        <right/>
        <top/>
        <bottom/>
      </border>
    </dxf>
  </rfmt>
  <rfmt sheetId="5" sqref="O296" start="0" length="0">
    <dxf>
      <alignment vertical="bottom" wrapText="0"/>
      <border outline="0">
        <left/>
        <right/>
        <top/>
        <bottom/>
      </border>
    </dxf>
  </rfmt>
  <rfmt sheetId="5" sqref="P296" start="0" length="0">
    <dxf>
      <fill>
        <patternFill patternType="none"/>
      </fill>
      <alignment horizontal="general" vertical="bottom" wrapText="0"/>
      <border outline="0">
        <left/>
        <right/>
        <top/>
      </border>
    </dxf>
  </rfmt>
  <rcc rId="3285" sId="5" odxf="1" dxf="1">
    <nc r="Q296" t="inlineStr">
      <is>
        <t>Re-audit in progress</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286" sId="5" odxf="1" dxf="1">
    <oc r="B297">
      <f>IF(LEN(A297)=0,"",INDEX('Smelter Look-up'!$A:$A,MATCH($A297,'Smelter Look-up'!$E:$E,0)))</f>
    </oc>
    <nc r="B29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87" sId="5" odxf="1" dxf="1">
    <oc r="C297">
      <f>IF(LEN(A297)=0,"",INDEX('Smelter Look-up'!$C:$C,MATCH($A297,'Smelter Look-up'!$E:$E,0)))</f>
    </oc>
    <nc r="C297" t="inlineStr">
      <is>
        <t>Kojima Chemicals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88" sId="5" odxf="1" dxf="1">
    <nc r="D297" t="inlineStr">
      <is>
        <t>Kojima Chemicals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89" sId="5" odxf="1" dxf="1">
    <oc r="E297">
      <f>IF(ISERROR($V297),"",OFFSET('Smelter Look-up'!$D$4,$V297-4,0)&amp;"")</f>
    </oc>
    <nc r="E29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90" sId="5" odxf="1" dxf="1">
    <oc r="F297">
      <f>IF(ISERROR($V297),"",OFFSET('Smelter Look-up'!$E$4,$V297-4,0))</f>
    </oc>
    <nc r="F297" t="inlineStr">
      <is>
        <t>CID000981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91" sId="5" odxf="1" dxf="1">
    <oc r="G297">
      <f>IF(C297=$X$4,"Enter smelter details", IF(ISERROR($V297),"",OFFSET('Smelter Look-up'!$F$4,$V297-4,0)))</f>
    </oc>
    <nc r="G29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92" sId="5" odxf="1" dxf="1">
    <oc r="H297">
      <f>IF(ISERROR($V297),"",OFFSET('Smelter Look-up'!$G$4,$V297-4,0))</f>
    </oc>
    <nc r="H29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293" sId="5" odxf="1" dxf="1">
    <oc r="I297">
      <f>IF(ISERROR($V297),"",OFFSET('Smelter Look-up'!$H$4,$V297-4,0))</f>
    </oc>
    <nc r="I297" t="inlineStr">
      <is>
        <t>Sayama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294" sId="5" odxf="1" dxf="1">
    <oc r="J297">
      <f>IF(ISERROR($V297),"",OFFSET('Smelter Look-up'!$I$4,$V297-4,0))</f>
    </oc>
    <nc r="J297"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97" start="0" length="0">
    <dxf>
      <alignment vertical="bottom" wrapText="0"/>
      <border outline="0">
        <left/>
        <right/>
        <top/>
        <bottom/>
      </border>
    </dxf>
  </rfmt>
  <rfmt sheetId="5" sqref="L297" start="0" length="0">
    <dxf>
      <alignment vertical="bottom" wrapText="0"/>
      <border outline="0">
        <left/>
        <right/>
        <top/>
        <bottom/>
      </border>
    </dxf>
  </rfmt>
  <rfmt sheetId="5" sqref="M297" start="0" length="0">
    <dxf>
      <alignment vertical="bottom" wrapText="0"/>
      <border outline="0">
        <left/>
        <right/>
        <top/>
        <bottom/>
      </border>
    </dxf>
  </rfmt>
  <rfmt sheetId="5" sqref="N297" start="0" length="0">
    <dxf>
      <alignment vertical="bottom" wrapText="0"/>
      <border outline="0">
        <left/>
        <right/>
        <top/>
        <bottom/>
      </border>
    </dxf>
  </rfmt>
  <rfmt sheetId="5" sqref="O297" start="0" length="0">
    <dxf>
      <alignment vertical="bottom" wrapText="0"/>
      <border outline="0">
        <left/>
        <right/>
        <top/>
        <bottom/>
      </border>
    </dxf>
  </rfmt>
  <rfmt sheetId="5" sqref="P297" start="0" length="0">
    <dxf>
      <fill>
        <patternFill patternType="none"/>
      </fill>
      <alignment horizontal="general" vertical="bottom" wrapText="0"/>
      <border outline="0">
        <left/>
        <right/>
        <top/>
      </border>
    </dxf>
  </rfmt>
  <rfmt sheetId="5" sqref="Q297" start="0" length="0">
    <dxf>
      <alignment vertical="bottom" wrapText="0"/>
      <border outline="0">
        <left/>
        <right/>
        <top/>
        <bottom/>
      </border>
    </dxf>
  </rfmt>
  <rcc rId="3295" sId="5" odxf="1" dxf="1">
    <oc r="B298">
      <f>IF(LEN(A298)=0,"",INDEX('Smelter Look-up'!$A:$A,MATCH($A298,'Smelter Look-up'!$E:$E,0)))</f>
    </oc>
    <nc r="B29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96" sId="5" odxf="1" dxf="1">
    <oc r="C298">
      <f>IF(LEN(A298)=0,"",INDEX('Smelter Look-up'!$C:$C,MATCH($A298,'Smelter Look-up'!$E:$E,0)))</f>
    </oc>
    <nc r="C298" t="inlineStr">
      <is>
        <t>Kojima Chemicals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297" sId="5" odxf="1" dxf="1">
    <nc r="D298" t="inlineStr">
      <is>
        <t>Kojima Chemicals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98" sId="5" odxf="1" dxf="1">
    <oc r="E298">
      <f>IF(ISERROR($V298),"",OFFSET('Smelter Look-up'!$D$4,$V298-4,0)&amp;"")</f>
    </oc>
    <nc r="E29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299" sId="5" odxf="1" dxf="1">
    <oc r="F298">
      <f>IF(ISERROR($V298),"",OFFSET('Smelter Look-up'!$E$4,$V298-4,0))</f>
    </oc>
    <nc r="F298" t="inlineStr">
      <is>
        <t>CID000981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00" sId="5" odxf="1" dxf="1">
    <oc r="G298">
      <f>IF(C298=$X$4,"Enter smelter details", IF(ISERROR($V298),"",OFFSET('Smelter Look-up'!$F$4,$V298-4,0)))</f>
    </oc>
    <nc r="G29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01" sId="5" odxf="1" dxf="1">
    <oc r="H298">
      <f>IF(ISERROR($V298),"",OFFSET('Smelter Look-up'!$G$4,$V298-4,0))</f>
    </oc>
    <nc r="H29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02" sId="5" odxf="1" dxf="1">
    <oc r="I298">
      <f>IF(ISERROR($V298),"",OFFSET('Smelter Look-up'!$H$4,$V298-4,0))</f>
    </oc>
    <nc r="I298" t="inlineStr">
      <is>
        <t>Sayama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03" sId="5" odxf="1" dxf="1">
    <oc r="J298">
      <f>IF(ISERROR($V298),"",OFFSET('Smelter Look-up'!$I$4,$V298-4,0))</f>
    </oc>
    <nc r="J298"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98" start="0" length="0">
    <dxf>
      <alignment vertical="bottom" wrapText="0"/>
      <border outline="0">
        <left/>
        <right/>
        <top/>
        <bottom/>
      </border>
    </dxf>
  </rfmt>
  <rfmt sheetId="5" sqref="L298" start="0" length="0">
    <dxf>
      <alignment vertical="bottom" wrapText="0"/>
      <border outline="0">
        <left/>
        <right/>
        <top/>
        <bottom/>
      </border>
    </dxf>
  </rfmt>
  <rcc rId="3304" sId="5" odxf="1" dxf="1">
    <nc r="M29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298" start="0" length="0">
    <dxf>
      <alignment vertical="bottom" wrapText="0"/>
      <border outline="0">
        <left/>
        <right/>
        <top/>
        <bottom/>
      </border>
    </dxf>
  </rfmt>
  <rcc rId="3305" sId="5" odxf="1" dxf="1">
    <nc r="O298"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298" start="0" length="0">
    <dxf>
      <fill>
        <patternFill patternType="none"/>
      </fill>
      <alignment horizontal="general" vertical="bottom" wrapText="0"/>
      <border outline="0">
        <left/>
        <right/>
        <top/>
      </border>
    </dxf>
  </rfmt>
  <rfmt sheetId="5" sqref="Q298" start="0" length="0">
    <dxf>
      <alignment vertical="bottom" wrapText="0"/>
      <border outline="0">
        <left/>
        <right/>
        <top/>
        <bottom/>
      </border>
    </dxf>
  </rfmt>
  <rcc rId="3306" sId="5" odxf="1" dxf="1">
    <oc r="B299">
      <f>IF(LEN(A299)=0,"",INDEX('Smelter Look-up'!$A:$A,MATCH($A299,'Smelter Look-up'!$E:$E,0)))</f>
    </oc>
    <nc r="B29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07" sId="5" odxf="1" dxf="1">
    <oc r="C299">
      <f>IF(LEN(A299)=0,"",INDEX('Smelter Look-up'!$C:$C,MATCH($A299,'Smelter Look-up'!$E:$E,0)))</f>
    </oc>
    <nc r="C299" t="inlineStr">
      <is>
        <t>Kojima Chemicals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308" sId="5" odxf="1" dxf="1">
    <nc r="D299" t="inlineStr">
      <is>
        <t>Kojima Chemicals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09" sId="5" odxf="1" dxf="1">
    <oc r="E299">
      <f>IF(ISERROR($V299),"",OFFSET('Smelter Look-up'!$D$4,$V299-4,0)&amp;"")</f>
    </oc>
    <nc r="E29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10" sId="5" odxf="1" dxf="1">
    <oc r="F299">
      <f>IF(ISERROR($V299),"",OFFSET('Smelter Look-up'!$E$4,$V299-4,0))</f>
    </oc>
    <nc r="F299" t="inlineStr">
      <is>
        <t>CID000981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11" sId="5" odxf="1" dxf="1">
    <oc r="G299">
      <f>IF(C299=$X$4,"Enter smelter details", IF(ISERROR($V299),"",OFFSET('Smelter Look-up'!$F$4,$V299-4,0)))</f>
    </oc>
    <nc r="G29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12" sId="5" odxf="1" dxf="1">
    <oc r="H299">
      <f>IF(ISERROR($V299),"",OFFSET('Smelter Look-up'!$G$4,$V299-4,0))</f>
    </oc>
    <nc r="H29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13" sId="5" odxf="1" dxf="1">
    <oc r="I299">
      <f>IF(ISERROR($V299),"",OFFSET('Smelter Look-up'!$H$4,$V299-4,0))</f>
    </oc>
    <nc r="I299" t="inlineStr">
      <is>
        <t>Sayama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14" sId="5" odxf="1" dxf="1">
    <oc r="J299">
      <f>IF(ISERROR($V299),"",OFFSET('Smelter Look-up'!$I$4,$V299-4,0))</f>
    </oc>
    <nc r="J299"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299" start="0" length="0">
    <dxf>
      <alignment vertical="bottom" wrapText="0"/>
      <border outline="0">
        <left/>
        <right/>
        <top/>
        <bottom/>
      </border>
    </dxf>
  </rfmt>
  <rfmt sheetId="5" sqref="L299" start="0" length="0">
    <dxf>
      <alignment vertical="bottom" wrapText="0"/>
      <border outline="0">
        <left/>
        <right/>
        <top/>
        <bottom/>
      </border>
    </dxf>
  </rfmt>
  <rfmt sheetId="5" sqref="M299" start="0" length="0">
    <dxf>
      <alignment vertical="bottom" wrapText="0"/>
      <border outline="0">
        <left/>
        <right/>
        <top/>
        <bottom/>
      </border>
    </dxf>
  </rfmt>
  <rcc rId="3315" sId="5" odxf="1" dxf="1">
    <nc r="N299"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16" sId="5" odxf="1" dxf="1">
    <nc r="O299"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17" sId="5" odxf="1" dxf="1">
    <nc r="P29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3318" sId="5" odxf="1" dxf="1">
    <nc r="Q299"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319" sId="5" odxf="1" dxf="1">
    <oc r="B300">
      <f>IF(LEN(A300)=0,"",INDEX('Smelter Look-up'!$A:$A,MATCH($A300,'Smelter Look-up'!$E:$E,0)))</f>
    </oc>
    <nc r="B30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20" sId="5" odxf="1" dxf="1">
    <oc r="C300">
      <f>IF(LEN(A300)=0,"",INDEX('Smelter Look-up'!$C:$C,MATCH($A300,'Smelter Look-up'!$E:$E,0)))</f>
    </oc>
    <nc r="C300" t="inlineStr">
      <is>
        <t>Kojima Chemicals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321" sId="5" odxf="1" dxf="1">
    <nc r="D300" t="inlineStr">
      <is>
        <t>Kojima Chemicals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22" sId="5" odxf="1" dxf="1">
    <oc r="E300">
      <f>IF(ISERROR($V300),"",OFFSET('Smelter Look-up'!$D$4,$V300-4,0)&amp;"")</f>
    </oc>
    <nc r="E30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23" sId="5" odxf="1" dxf="1">
    <oc r="F300">
      <f>IF(ISERROR($V300),"",OFFSET('Smelter Look-up'!$E$4,$V300-4,0))</f>
    </oc>
    <nc r="F300" t="inlineStr">
      <is>
        <t>CID000981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24" sId="5" odxf="1" dxf="1">
    <oc r="G300">
      <f>IF(C300=$X$4,"Enter smelter details", IF(ISERROR($V300),"",OFFSET('Smelter Look-up'!$F$4,$V300-4,0)))</f>
    </oc>
    <nc r="G30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25" sId="5" odxf="1" dxf="1">
    <oc r="H300">
      <f>IF(ISERROR($V300),"",OFFSET('Smelter Look-up'!$G$4,$V300-4,0))</f>
    </oc>
    <nc r="H300" t="inlineStr">
      <is>
        <t>337-26 Kashiwabara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26" sId="5" odxf="1" dxf="1">
    <oc r="I300">
      <f>IF(ISERROR($V300),"",OFFSET('Smelter Look-up'!$H$4,$V300-4,0))</f>
    </oc>
    <nc r="I300" t="inlineStr">
      <is>
        <t>Sayama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27" sId="5" odxf="1" dxf="1">
    <oc r="J300">
      <f>IF(ISERROR($V300),"",OFFSET('Smelter Look-up'!$I$4,$V300-4,0))</f>
    </oc>
    <nc r="J300"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00" start="0" length="0">
    <dxf>
      <alignment vertical="bottom" wrapText="0"/>
      <border outline="0">
        <left/>
        <right/>
        <top/>
        <bottom/>
      </border>
    </dxf>
  </rfmt>
  <rfmt sheetId="5" sqref="L300" start="0" length="0">
    <dxf>
      <alignment vertical="bottom" wrapText="0"/>
      <border outline="0">
        <left/>
        <right/>
        <top/>
        <bottom/>
      </border>
    </dxf>
  </rfmt>
  <rfmt sheetId="5" sqref="M300" start="0" length="0">
    <dxf>
      <alignment vertical="bottom" wrapText="0"/>
      <border outline="0">
        <left/>
        <right/>
        <top/>
        <bottom/>
      </border>
    </dxf>
  </rfmt>
  <rfmt sheetId="5" sqref="N300" start="0" length="0">
    <dxf>
      <alignment vertical="bottom" wrapText="0"/>
      <border outline="0">
        <left/>
        <right/>
        <top/>
        <bottom/>
      </border>
    </dxf>
  </rfmt>
  <rcc rId="3328" sId="5" odxf="1" dxf="1">
    <nc r="O300"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29" sId="5" odxf="1" dxf="1">
    <nc r="P300"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00" start="0" length="0">
    <dxf>
      <alignment vertical="bottom" wrapText="0"/>
      <border outline="0">
        <left/>
        <right/>
        <top/>
        <bottom/>
      </border>
    </dxf>
  </rfmt>
  <rcc rId="3330" sId="5" odxf="1" dxf="1">
    <oc r="B301">
      <f>IF(LEN(A301)=0,"",INDEX('Smelter Look-up'!$A:$A,MATCH($A301,'Smelter Look-up'!$E:$E,0)))</f>
    </oc>
    <nc r="B30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31" sId="5" odxf="1" dxf="1">
    <oc r="C301">
      <f>IF(LEN(A301)=0,"",INDEX('Smelter Look-up'!$C:$C,MATCH($A301,'Smelter Look-up'!$E:$E,0)))</f>
    </oc>
    <nc r="C301" t="inlineStr">
      <is>
        <t>Kojima Chemicals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332" sId="5" odxf="1" dxf="1">
    <nc r="D301" t="inlineStr">
      <is>
        <t>Kojima Chemicals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33" sId="5" odxf="1" dxf="1">
    <oc r="E301">
      <f>IF(ISERROR($V301),"",OFFSET('Smelter Look-up'!$D$4,$V301-4,0)&amp;"")</f>
    </oc>
    <nc r="E30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34" sId="5" odxf="1" dxf="1">
    <oc r="F301">
      <f>IF(ISERROR($V301),"",OFFSET('Smelter Look-up'!$E$4,$V301-4,0))</f>
    </oc>
    <nc r="F301" t="inlineStr">
      <is>
        <t>CID000981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35" sId="5" odxf="1" dxf="1">
    <oc r="G301">
      <f>IF(C301=$X$4,"Enter smelter details", IF(ISERROR($V301),"",OFFSET('Smelter Look-up'!$F$4,$V301-4,0)))</f>
    </oc>
    <nc r="G30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36" sId="5" odxf="1" dxf="1">
    <oc r="H301">
      <f>IF(ISERROR($V301),"",OFFSET('Smelter Look-up'!$G$4,$V301-4,0))</f>
    </oc>
    <nc r="H301" t="inlineStr">
      <is>
        <t>337-26 Kashiwabara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37" sId="5" odxf="1" dxf="1">
    <oc r="I301">
      <f>IF(ISERROR($V301),"",OFFSET('Smelter Look-up'!$H$4,$V301-4,0))</f>
    </oc>
    <nc r="I301" t="inlineStr">
      <is>
        <t>Sayama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38" sId="5" odxf="1" dxf="1">
    <oc r="J301">
      <f>IF(ISERROR($V301),"",OFFSET('Smelter Look-up'!$I$4,$V301-4,0))</f>
    </oc>
    <nc r="J301"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39" sId="5" odxf="1" dxf="1">
    <nc r="K301" t="inlineStr">
      <is>
        <t>Yuusuke Naka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40" sId="5" odxf="1" dxf="1">
    <nc r="L301" t="inlineStr">
      <is>
        <t>y.naka@kojima-c.co.jp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41" sId="5" odxf="1" dxf="1">
    <nc r="M301"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42" sId="5" odxf="1" dxf="1">
    <nc r="N301" t="inlineStr">
      <is>
        <t>Some recycle/recovery</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43" sId="5" odxf="1" dxf="1">
    <nc r="O301"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44" sId="5" odxf="1" dxf="1">
    <nc r="P30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01" start="0" length="0">
    <dxf>
      <alignment vertical="bottom" wrapText="0"/>
      <border outline="0">
        <left/>
        <right/>
        <top/>
        <bottom/>
      </border>
    </dxf>
  </rfmt>
  <rcc rId="3345" sId="5" odxf="1" dxf="1">
    <oc r="B302">
      <f>IF(LEN(A302)=0,"",INDEX('Smelter Look-up'!$A:$A,MATCH($A302,'Smelter Look-up'!$E:$E,0)))</f>
    </oc>
    <nc r="B30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46" sId="5" odxf="1" dxf="1">
    <oc r="C302">
      <f>IF(LEN(A302)=0,"",INDEX('Smelter Look-up'!$C:$C,MATCH($A302,'Smelter Look-up'!$E:$E,0)))</f>
    </oc>
    <nc r="C302" t="inlineStr">
      <is>
        <t>Kojima Chemicals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347" sId="5" odxf="1" dxf="1">
    <nc r="D302" t="inlineStr">
      <is>
        <t>Kojima Chemicals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48" sId="5" odxf="1" dxf="1">
    <oc r="E302">
      <f>IF(ISERROR($V302),"",OFFSET('Smelter Look-up'!$D$4,$V302-4,0)&amp;"")</f>
    </oc>
    <nc r="E30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49" sId="5" odxf="1" dxf="1">
    <oc r="F302">
      <f>IF(ISERROR($V302),"",OFFSET('Smelter Look-up'!$E$4,$V302-4,0))</f>
    </oc>
    <nc r="F302" t="inlineStr">
      <is>
        <t>CID000981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50" sId="5" odxf="1" dxf="1">
    <oc r="G302">
      <f>IF(C302=$X$4,"Enter smelter details", IF(ISERROR($V302),"",OFFSET('Smelter Look-up'!$F$4,$V302-4,0)))</f>
    </oc>
    <nc r="G30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51" sId="5" odxf="1" dxf="1">
    <oc r="H302">
      <f>IF(ISERROR($V302),"",OFFSET('Smelter Look-up'!$G$4,$V302-4,0))</f>
    </oc>
    <nc r="H30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52" sId="5" odxf="1" dxf="1">
    <oc r="I302">
      <f>IF(ISERROR($V302),"",OFFSET('Smelter Look-up'!$H$4,$V302-4,0))</f>
    </oc>
    <nc r="I30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53" sId="5" odxf="1" dxf="1">
    <oc r="J302">
      <f>IF(ISERROR($V302),"",OFFSET('Smelter Look-up'!$I$4,$V302-4,0))</f>
    </oc>
    <nc r="J30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02" start="0" length="0">
    <dxf>
      <alignment vertical="bottom" wrapText="0"/>
      <border outline="0">
        <left/>
        <right/>
        <top/>
        <bottom/>
      </border>
    </dxf>
  </rfmt>
  <rfmt sheetId="5" sqref="L302" start="0" length="0">
    <dxf>
      <alignment vertical="bottom" wrapText="0"/>
      <border outline="0">
        <left/>
        <right/>
        <top/>
        <bottom/>
      </border>
    </dxf>
  </rfmt>
  <rfmt sheetId="5" sqref="M302" start="0" length="0">
    <dxf>
      <alignment vertical="bottom" wrapText="0"/>
      <border outline="0">
        <left/>
        <right/>
        <top/>
        <bottom/>
      </border>
    </dxf>
  </rfmt>
  <rfmt sheetId="5" sqref="N302" start="0" length="0">
    <dxf>
      <alignment vertical="bottom" wrapText="0"/>
      <border outline="0">
        <left/>
        <right/>
        <top/>
        <bottom/>
      </border>
    </dxf>
  </rfmt>
  <rfmt sheetId="5" sqref="O302" start="0" length="0">
    <dxf>
      <alignment vertical="bottom" wrapText="0"/>
      <border outline="0">
        <left/>
        <right/>
        <top/>
        <bottom/>
      </border>
    </dxf>
  </rfmt>
  <rfmt sheetId="5" sqref="P302" start="0" length="0">
    <dxf>
      <fill>
        <patternFill patternType="none"/>
      </fill>
      <alignment horizontal="general" vertical="bottom" wrapText="0"/>
      <border outline="0">
        <left/>
        <right/>
        <top/>
      </border>
    </dxf>
  </rfmt>
  <rcc rId="3354" sId="5" odxf="1" dxf="1">
    <nc r="Q302" t="inlineStr">
      <is>
        <t>Re-audit in progress</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355" sId="5" odxf="1" dxf="1">
    <oc r="B303">
      <f>IF(LEN(A303)=0,"",INDEX('Smelter Look-up'!$A:$A,MATCH($A303,'Smelter Look-up'!$E:$E,0)))</f>
    </oc>
    <nc r="B30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56" sId="5" odxf="1" dxf="1">
    <oc r="C303">
      <f>IF(LEN(A303)=0,"",INDEX('Smelter Look-up'!$C:$C,MATCH($A303,'Smelter Look-up'!$E:$E,0)))</f>
    </oc>
    <nc r="C303" t="inlineStr">
      <is>
        <t>Korea Metal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357" sId="5" odxf="1" dxf="1">
    <nc r="D303" t="inlineStr">
      <is>
        <t>Korea Metal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58" sId="5" odxf="1" dxf="1">
    <oc r="E303">
      <f>IF(ISERROR($V303),"",OFFSET('Smelter Look-up'!$D$4,$V303-4,0)&amp;"")</f>
    </oc>
    <nc r="E303"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59" sId="5" odxf="1" dxf="1">
    <oc r="F303">
      <f>IF(ISERROR($V303),"",OFFSET('Smelter Look-up'!$E$4,$V303-4,0))</f>
    </oc>
    <nc r="F303" t="inlineStr">
      <is>
        <t>CID000988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60" sId="5" odxf="1" dxf="1">
    <oc r="G303">
      <f>IF(C303=$X$4,"Enter smelter details", IF(ISERROR($V303),"",OFFSET('Smelter Look-up'!$F$4,$V303-4,0)))</f>
    </oc>
    <nc r="G30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61" sId="5" odxf="1" dxf="1">
    <oc r="H303">
      <f>IF(ISERROR($V303),"",OFFSET('Smelter Look-up'!$G$4,$V303-4,0))</f>
    </oc>
    <nc r="H303" t="inlineStr">
      <is>
        <t>#409-5, GOJANDONG, NAMDONGKU ,INCHON, KOREA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62" sId="5" odxf="1" dxf="1">
    <oc r="I303">
      <f>IF(ISERROR($V303),"",OFFSET('Smelter Look-up'!$H$4,$V303-4,0))</f>
    </oc>
    <nc r="I303" t="inlineStr">
      <is>
        <t>Ansan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63" sId="5" odxf="1" dxf="1">
    <oc r="J303">
      <f>IF(ISERROR($V303),"",OFFSET('Smelter Look-up'!$I$4,$V303-4,0))</f>
    </oc>
    <nc r="J303" t="inlineStr">
      <is>
        <t>Gyeonggi-Do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64" sId="5" odxf="1" dxf="1">
    <nc r="K303" t="inlineStr">
      <is>
        <t>D.H.Kwak</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65" sId="5" odxf="1" dxf="1">
    <nc r="L303" t="inlineStr">
      <is>
        <t>kwak3249@yahoo.co.kr; kwak3249@naver.com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66" sId="5" odxf="1" dxf="1">
    <nc r="M303" t="inlineStr">
      <is>
        <t>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67" sId="5" odxf="1" dxf="1">
    <nc r="N303" t="inlineStr">
      <is>
        <t>Not disclosed, recycle/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68" sId="5" odxf="1" dxf="1">
    <nc r="O303" t="inlineStr">
      <is>
        <t>Korea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69" sId="5" odxf="1" dxf="1">
    <nc r="P30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03" start="0" length="0">
    <dxf>
      <alignment vertical="bottom" wrapText="0"/>
      <border outline="0">
        <left/>
        <right/>
        <top/>
        <bottom/>
      </border>
    </dxf>
  </rfmt>
  <rcc rId="3370" sId="5" odxf="1" dxf="1">
    <oc r="B304">
      <f>IF(LEN(A304)=0,"",INDEX('Smelter Look-up'!$A:$A,MATCH($A304,'Smelter Look-up'!$E:$E,0)))</f>
    </oc>
    <nc r="B30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71" sId="5" odxf="1" dxf="1">
    <oc r="C304">
      <f>IF(LEN(A304)=0,"",INDEX('Smelter Look-up'!$C:$C,MATCH($A304,'Smelter Look-up'!$E:$E,0)))</f>
    </oc>
    <nc r="C304" t="inlineStr">
      <is>
        <t>Korea Metal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372" sId="5" odxf="1" dxf="1">
    <nc r="D304" t="inlineStr">
      <is>
        <t>Korea Metal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73" sId="5" odxf="1" dxf="1">
    <oc r="E304">
      <f>IF(ISERROR($V304),"",OFFSET('Smelter Look-up'!$D$4,$V304-4,0)&amp;"")</f>
    </oc>
    <nc r="E304"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74" sId="5" odxf="1" dxf="1">
    <oc r="F304">
      <f>IF(ISERROR($V304),"",OFFSET('Smelter Look-up'!$E$4,$V304-4,0))</f>
    </oc>
    <nc r="F304" t="inlineStr">
      <is>
        <t>CID000988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75" sId="5" odxf="1" dxf="1">
    <oc r="G304">
      <f>IF(C304=$X$4,"Enter smelter details", IF(ISERROR($V304),"",OFFSET('Smelter Look-up'!$F$4,$V304-4,0)))</f>
    </oc>
    <nc r="G30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76" sId="5" odxf="1" dxf="1">
    <oc r="H304">
      <f>IF(ISERROR($V304),"",OFFSET('Smelter Look-up'!$G$4,$V304-4,0))</f>
    </oc>
    <nc r="H30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77" sId="5" odxf="1" dxf="1">
    <oc r="I304">
      <f>IF(ISERROR($V304),"",OFFSET('Smelter Look-up'!$H$4,$V304-4,0))</f>
    </oc>
    <nc r="I30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78" sId="5" odxf="1" dxf="1">
    <oc r="J304">
      <f>IF(ISERROR($V304),"",OFFSET('Smelter Look-up'!$I$4,$V304-4,0))</f>
    </oc>
    <nc r="J30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04" start="0" length="0">
    <dxf>
      <alignment vertical="bottom" wrapText="0"/>
      <border outline="0">
        <left/>
        <right/>
        <top/>
        <bottom/>
      </border>
    </dxf>
  </rfmt>
  <rfmt sheetId="5" sqref="L304" start="0" length="0">
    <dxf>
      <alignment vertical="bottom" wrapText="0"/>
      <border outline="0">
        <left/>
        <right/>
        <top/>
        <bottom/>
      </border>
    </dxf>
  </rfmt>
  <rfmt sheetId="5" sqref="M304" start="0" length="0">
    <dxf>
      <alignment vertical="bottom" wrapText="0"/>
      <border outline="0">
        <left/>
        <right/>
        <top/>
        <bottom/>
      </border>
    </dxf>
  </rfmt>
  <rfmt sheetId="5" sqref="N304" start="0" length="0">
    <dxf>
      <alignment vertical="bottom" wrapText="0"/>
      <border outline="0">
        <left/>
        <right/>
        <top/>
        <bottom/>
      </border>
    </dxf>
  </rfmt>
  <rfmt sheetId="5" sqref="O304" start="0" length="0">
    <dxf>
      <alignment vertical="bottom" wrapText="0"/>
      <border outline="0">
        <left/>
        <right/>
        <top/>
        <bottom/>
      </border>
    </dxf>
  </rfmt>
  <rfmt sheetId="5" sqref="P304" start="0" length="0">
    <dxf>
      <fill>
        <patternFill patternType="none"/>
      </fill>
      <alignment horizontal="general" vertical="bottom" wrapText="0"/>
      <border outline="0">
        <left/>
        <right/>
        <top/>
      </border>
    </dxf>
  </rfmt>
  <rfmt sheetId="5" sqref="Q304" start="0" length="0">
    <dxf>
      <alignment vertical="bottom" wrapText="0"/>
      <border outline="0">
        <left/>
        <right/>
        <top/>
        <bottom/>
      </border>
    </dxf>
  </rfmt>
  <rcc rId="3379" sId="5" odxf="1" dxf="1">
    <oc r="B305">
      <f>IF(LEN(A305)=0,"",INDEX('Smelter Look-up'!$A:$A,MATCH($A305,'Smelter Look-up'!$E:$E,0)))</f>
    </oc>
    <nc r="B30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80" sId="5" odxf="1" dxf="1">
    <oc r="C305">
      <f>IF(LEN(A305)=0,"",INDEX('Smelter Look-up'!$C:$C,MATCH($A305,'Smelter Look-up'!$E:$E,0)))</f>
    </oc>
    <nc r="C305" t="inlineStr">
      <is>
        <t>Kyrgyzaltyn JSC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381" sId="5" odxf="1" dxf="1">
    <nc r="D305" t="inlineStr">
      <is>
        <t>Kyrgyzaltyn JSC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82" sId="5" odxf="1" dxf="1">
    <oc r="E305">
      <f>IF(ISERROR($V305),"",OFFSET('Smelter Look-up'!$D$4,$V305-4,0)&amp;"")</f>
    </oc>
    <nc r="E305" t="inlineStr">
      <is>
        <t>KYRGYZSTAN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83" sId="5" odxf="1" dxf="1">
    <oc r="F305">
      <f>IF(ISERROR($V305),"",OFFSET('Smelter Look-up'!$E$4,$V305-4,0))</f>
    </oc>
    <nc r="F305" t="inlineStr">
      <is>
        <t>CID001029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84" sId="5" odxf="1" dxf="1">
    <oc r="G305">
      <f>IF(C305=$X$4,"Enter smelter details", IF(ISERROR($V305),"",OFFSET('Smelter Look-up'!$F$4,$V305-4,0)))</f>
    </oc>
    <nc r="G30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85" sId="5" odxf="1" dxf="1">
    <oc r="H305">
      <f>IF(ISERROR($V305),"",OFFSET('Smelter Look-up'!$G$4,$V305-4,0))</f>
    </oc>
    <nc r="H30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86" sId="5" odxf="1" dxf="1">
    <oc r="I305">
      <f>IF(ISERROR($V305),"",OFFSET('Smelter Look-up'!$H$4,$V305-4,0))</f>
    </oc>
    <nc r="I30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87" sId="5" odxf="1" dxf="1">
    <oc r="J305">
      <f>IF(ISERROR($V305),"",OFFSET('Smelter Look-up'!$I$4,$V305-4,0))</f>
    </oc>
    <nc r="J30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05" start="0" length="0">
    <dxf>
      <alignment vertical="bottom" wrapText="0"/>
      <border outline="0">
        <left/>
        <right/>
        <top/>
        <bottom/>
      </border>
    </dxf>
  </rfmt>
  <rfmt sheetId="5" sqref="L305" start="0" length="0">
    <dxf>
      <alignment vertical="bottom" wrapText="0"/>
      <border outline="0">
        <left/>
        <right/>
        <top/>
        <bottom/>
      </border>
    </dxf>
  </rfmt>
  <rfmt sheetId="5" sqref="M305" start="0" length="0">
    <dxf>
      <alignment vertical="bottom" wrapText="0"/>
      <border outline="0">
        <left/>
        <right/>
        <top/>
        <bottom/>
      </border>
    </dxf>
  </rfmt>
  <rfmt sheetId="5" sqref="N305" start="0" length="0">
    <dxf>
      <alignment vertical="bottom" wrapText="0"/>
      <border outline="0">
        <left/>
        <right/>
        <top/>
        <bottom/>
      </border>
    </dxf>
  </rfmt>
  <rfmt sheetId="5" sqref="O305" start="0" length="0">
    <dxf>
      <alignment vertical="bottom" wrapText="0"/>
      <border outline="0">
        <left/>
        <right/>
        <top/>
        <bottom/>
      </border>
    </dxf>
  </rfmt>
  <rfmt sheetId="5" sqref="P305" start="0" length="0">
    <dxf>
      <fill>
        <patternFill patternType="none"/>
      </fill>
      <alignment horizontal="general" vertical="bottom" wrapText="0"/>
      <border outline="0">
        <left/>
        <right/>
        <top/>
      </border>
    </dxf>
  </rfmt>
  <rfmt sheetId="5" sqref="Q305" start="0" length="0">
    <dxf>
      <alignment vertical="bottom" wrapText="0"/>
      <border outline="0">
        <left/>
        <right/>
        <top/>
        <bottom/>
      </border>
    </dxf>
  </rfmt>
  <rcc rId="3388" sId="5" odxf="1" dxf="1">
    <oc r="B306">
      <f>IF(LEN(A306)=0,"",INDEX('Smelter Look-up'!$A:$A,MATCH($A306,'Smelter Look-up'!$E:$E,0)))</f>
    </oc>
    <nc r="B30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89" sId="5" odxf="1" dxf="1">
    <oc r="C306">
      <f>IF(LEN(A306)=0,"",INDEX('Smelter Look-up'!$C:$C,MATCH($A306,'Smelter Look-up'!$E:$E,0)))</f>
    </oc>
    <nc r="C306" t="inlineStr">
      <is>
        <t>L' azurde Company For Jewelry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390" sId="5" odxf="1" dxf="1">
    <nc r="D306" t="inlineStr">
      <is>
        <t>L' azurde Company For Jewelry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91" sId="5" odxf="1" dxf="1">
    <oc r="E306">
      <f>IF(ISERROR($V306),"",OFFSET('Smelter Look-up'!$D$4,$V306-4,0)&amp;"")</f>
    </oc>
    <nc r="E306" t="inlineStr">
      <is>
        <t>SAUDI ARABIA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92" sId="5" odxf="1" dxf="1">
    <oc r="F306">
      <f>IF(ISERROR($V306),"",OFFSET('Smelter Look-up'!$E$4,$V306-4,0))</f>
    </oc>
    <nc r="F306" t="inlineStr">
      <is>
        <t>CID001032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93" sId="5" odxf="1" dxf="1">
    <oc r="G306">
      <f>IF(C306=$X$4,"Enter smelter details", IF(ISERROR($V306),"",OFFSET('Smelter Look-up'!$F$4,$V306-4,0)))</f>
    </oc>
    <nc r="G30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394" sId="5" odxf="1" dxf="1">
    <oc r="H306">
      <f>IF(ISERROR($V306),"",OFFSET('Smelter Look-up'!$G$4,$V306-4,0))</f>
    </oc>
    <nc r="H30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395" sId="5" odxf="1" dxf="1">
    <oc r="I306">
      <f>IF(ISERROR($V306),"",OFFSET('Smelter Look-up'!$H$4,$V306-4,0))</f>
    </oc>
    <nc r="I30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396" sId="5" odxf="1" dxf="1">
    <oc r="J306">
      <f>IF(ISERROR($V306),"",OFFSET('Smelter Look-up'!$I$4,$V306-4,0))</f>
    </oc>
    <nc r="J30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06" start="0" length="0">
    <dxf>
      <alignment vertical="bottom" wrapText="0"/>
      <border outline="0">
        <left/>
        <right/>
        <top/>
        <bottom/>
      </border>
    </dxf>
  </rfmt>
  <rfmt sheetId="5" sqref="L306" start="0" length="0">
    <dxf>
      <alignment vertical="bottom" wrapText="0"/>
      <border outline="0">
        <left/>
        <right/>
        <top/>
        <bottom/>
      </border>
    </dxf>
  </rfmt>
  <rcc rId="3397" sId="5" odxf="1" dxf="1">
    <nc r="M306"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98" sId="5" odxf="1" dxf="1">
    <nc r="N30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399" sId="5" odxf="1" dxf="1">
    <nc r="O30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06" start="0" length="0">
    <dxf>
      <fill>
        <patternFill patternType="none"/>
      </fill>
      <alignment horizontal="general" vertical="bottom" wrapText="0"/>
      <border outline="0">
        <left/>
        <right/>
        <top/>
      </border>
    </dxf>
  </rfmt>
  <rcc rId="3400" sId="5" odxf="1" dxf="1">
    <nc r="Q306"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401" sId="5" odxf="1" dxf="1">
    <oc r="B307">
      <f>IF(LEN(A307)=0,"",INDEX('Smelter Look-up'!$A:$A,MATCH($A307,'Smelter Look-up'!$E:$E,0)))</f>
    </oc>
    <nc r="B30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02" sId="5" odxf="1" dxf="1">
    <oc r="C307">
      <f>IF(LEN(A307)=0,"",INDEX('Smelter Look-up'!$C:$C,MATCH($A307,'Smelter Look-up'!$E:$E,0)))</f>
    </oc>
    <nc r="C307" t="inlineStr">
      <is>
        <t>L' azurde Company For Jewelry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03" sId="5" odxf="1" dxf="1">
    <nc r="D307" t="inlineStr">
      <is>
        <t>L' azurde Company For Jewelry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04" sId="5" odxf="1" dxf="1">
    <oc r="E307">
      <f>IF(ISERROR($V307),"",OFFSET('Smelter Look-up'!$D$4,$V307-4,0)&amp;"")</f>
    </oc>
    <nc r="E307" t="inlineStr">
      <is>
        <t>SAUDI ARABIA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05" sId="5" odxf="1" dxf="1">
    <oc r="F307">
      <f>IF(ISERROR($V307),"",OFFSET('Smelter Look-up'!$E$4,$V307-4,0))</f>
    </oc>
    <nc r="F307" t="inlineStr">
      <is>
        <t>CID001032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06" sId="5" odxf="1" dxf="1">
    <oc r="G307">
      <f>IF(C307=$X$4,"Enter smelter details", IF(ISERROR($V307),"",OFFSET('Smelter Look-up'!$F$4,$V307-4,0)))</f>
    </oc>
    <nc r="G30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07" sId="5" odxf="1" dxf="1">
    <oc r="H307">
      <f>IF(ISERROR($V307),"",OFFSET('Smelter Look-up'!$G$4,$V307-4,0))</f>
    </oc>
    <nc r="H30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08" sId="5" odxf="1" dxf="1">
    <oc r="I307">
      <f>IF(ISERROR($V307),"",OFFSET('Smelter Look-up'!$H$4,$V307-4,0))</f>
    </oc>
    <nc r="I30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09" sId="5" odxf="1" dxf="1">
    <oc r="J307">
      <f>IF(ISERROR($V307),"",OFFSET('Smelter Look-up'!$I$4,$V307-4,0))</f>
    </oc>
    <nc r="J30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07" start="0" length="0">
    <dxf>
      <alignment vertical="bottom" wrapText="0"/>
      <border outline="0">
        <left/>
        <right/>
        <top/>
        <bottom/>
      </border>
    </dxf>
  </rfmt>
  <rfmt sheetId="5" sqref="L307" start="0" length="0">
    <dxf>
      <alignment vertical="bottom" wrapText="0"/>
      <border outline="0">
        <left/>
        <right/>
        <top/>
        <bottom/>
      </border>
    </dxf>
  </rfmt>
  <rfmt sheetId="5" sqref="M307" start="0" length="0">
    <dxf>
      <alignment vertical="bottom" wrapText="0"/>
      <border outline="0">
        <left/>
        <right/>
        <top/>
        <bottom/>
      </border>
    </dxf>
  </rfmt>
  <rfmt sheetId="5" sqref="N307" start="0" length="0">
    <dxf>
      <alignment vertical="bottom" wrapText="0"/>
      <border outline="0">
        <left/>
        <right/>
        <top/>
        <bottom/>
      </border>
    </dxf>
  </rfmt>
  <rfmt sheetId="5" sqref="O307" start="0" length="0">
    <dxf>
      <alignment vertical="bottom" wrapText="0"/>
      <border outline="0">
        <left/>
        <right/>
        <top/>
        <bottom/>
      </border>
    </dxf>
  </rfmt>
  <rfmt sheetId="5" sqref="P307" start="0" length="0">
    <dxf>
      <fill>
        <patternFill patternType="none"/>
      </fill>
      <alignment horizontal="general" vertical="bottom" wrapText="0"/>
      <border outline="0">
        <left/>
        <right/>
        <top/>
      </border>
    </dxf>
  </rfmt>
  <rfmt sheetId="5" sqref="Q307" start="0" length="0">
    <dxf>
      <alignment vertical="bottom" wrapText="0"/>
      <border outline="0">
        <left/>
        <right/>
        <top/>
        <bottom/>
      </border>
    </dxf>
  </rfmt>
  <rcc rId="3410" sId="5" odxf="1" dxf="1">
    <oc r="B308">
      <f>IF(LEN(A308)=0,"",INDEX('Smelter Look-up'!$A:$A,MATCH($A308,'Smelter Look-up'!$E:$E,0)))</f>
    </oc>
    <nc r="B30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11" sId="5" odxf="1" dxf="1">
    <oc r="C308">
      <f>IF(LEN(A308)=0,"",INDEX('Smelter Look-up'!$C:$C,MATCH($A308,'Smelter Look-up'!$E:$E,0)))</f>
    </oc>
    <nc r="C308" t="inlineStr">
      <is>
        <t>China Tin Group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12" sId="5" odxf="1" dxf="1">
    <nc r="D308" t="inlineStr">
      <is>
        <t>China Tin Group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13" sId="5" odxf="1" dxf="1">
    <oc r="E308">
      <f>IF(ISERROR($V308),"",OFFSET('Smelter Look-up'!$D$4,$V308-4,0)&amp;"")</f>
    </oc>
    <nc r="E30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14" sId="5" odxf="1" dxf="1">
    <oc r="F308">
      <f>IF(ISERROR($V308),"",OFFSET('Smelter Look-up'!$E$4,$V308-4,0))</f>
    </oc>
    <nc r="F308" t="inlineStr">
      <is>
        <t>CID001070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15" sId="5" odxf="1" dxf="1">
    <oc r="G308">
      <f>IF(C308=$X$4,"Enter smelter details", IF(ISERROR($V308),"",OFFSET('Smelter Look-up'!$F$4,$V308-4,0)))</f>
    </oc>
    <nc r="G30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16" sId="5" odxf="1" dxf="1">
    <oc r="H308">
      <f>IF(ISERROR($V308),"",OFFSET('Smelter Look-up'!$G$4,$V308-4,0))</f>
    </oc>
    <nc r="H30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17" sId="5" odxf="1" dxf="1">
    <oc r="I308">
      <f>IF(ISERROR($V308),"",OFFSET('Smelter Look-up'!$H$4,$V308-4,0))</f>
    </oc>
    <nc r="I308" t="inlineStr">
      <is>
        <t>Laibin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18" sId="5" odxf="1" dxf="1">
    <oc r="J308">
      <f>IF(ISERROR($V308),"",OFFSET('Smelter Look-up'!$I$4,$V308-4,0))</f>
    </oc>
    <nc r="J308" t="inlineStr">
      <is>
        <t>Guangxi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08" start="0" length="0">
    <dxf>
      <alignment vertical="bottom" wrapText="0"/>
      <border outline="0">
        <left/>
        <right/>
        <top/>
        <bottom/>
      </border>
    </dxf>
  </rfmt>
  <rfmt sheetId="5" sqref="L308" start="0" length="0">
    <dxf>
      <alignment vertical="bottom" wrapText="0"/>
      <border outline="0">
        <left/>
        <right/>
        <top/>
        <bottom/>
      </border>
    </dxf>
  </rfmt>
  <rcc rId="3419" sId="5" odxf="1" dxf="1">
    <nc r="M308"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08" start="0" length="0">
    <dxf>
      <alignment vertical="bottom" wrapText="0"/>
      <border outline="0">
        <left/>
        <right/>
        <top/>
        <bottom/>
      </border>
    </dxf>
  </rfmt>
  <rcc rId="3420" sId="5" odxf="1" dxf="1">
    <nc r="O30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08" start="0" length="0">
    <dxf>
      <fill>
        <patternFill patternType="none"/>
      </fill>
      <alignment horizontal="general" vertical="bottom" wrapText="0"/>
      <border outline="0">
        <left/>
        <right/>
        <top/>
      </border>
    </dxf>
  </rfmt>
  <rfmt sheetId="5" sqref="Q308" start="0" length="0">
    <dxf>
      <alignment vertical="bottom" wrapText="0"/>
      <border outline="0">
        <left/>
        <right/>
        <top/>
        <bottom/>
      </border>
    </dxf>
  </rfmt>
  <rcc rId="3421" sId="5" odxf="1" dxf="1">
    <oc r="B309">
      <f>IF(LEN(A309)=0,"",INDEX('Smelter Look-up'!$A:$A,MATCH($A309,'Smelter Look-up'!$E:$E,0)))</f>
    </oc>
    <nc r="B30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22" sId="5" odxf="1" dxf="1">
    <oc r="C309">
      <f>IF(LEN(A309)=0,"",INDEX('Smelter Look-up'!$C:$C,MATCH($A309,'Smelter Look-up'!$E:$E,0)))</f>
    </oc>
    <nc r="C309" t="inlineStr">
      <is>
        <t>China Tin Group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23" sId="5" odxf="1" dxf="1">
    <nc r="D309" t="inlineStr">
      <is>
        <t>China Tin Group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24" sId="5" odxf="1" dxf="1">
    <oc r="E309">
      <f>IF(ISERROR($V309),"",OFFSET('Smelter Look-up'!$D$4,$V309-4,0)&amp;"")</f>
    </oc>
    <nc r="E30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25" sId="5" odxf="1" dxf="1">
    <oc r="F309">
      <f>IF(ISERROR($V309),"",OFFSET('Smelter Look-up'!$E$4,$V309-4,0))</f>
    </oc>
    <nc r="F309" t="inlineStr">
      <is>
        <t>CID001070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26" sId="5" odxf="1" dxf="1">
    <oc r="G309">
      <f>IF(C309=$X$4,"Enter smelter details", IF(ISERROR($V309),"",OFFSET('Smelter Look-up'!$F$4,$V309-4,0)))</f>
    </oc>
    <nc r="G30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27" sId="5" odxf="1" dxf="1">
    <oc r="H309">
      <f>IF(ISERROR($V309),"",OFFSET('Smelter Look-up'!$G$4,$V309-4,0))</f>
    </oc>
    <nc r="H30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28" sId="5" odxf="1" dxf="1">
    <oc r="I309">
      <f>IF(ISERROR($V309),"",OFFSET('Smelter Look-up'!$H$4,$V309-4,0))</f>
    </oc>
    <nc r="I309" t="inlineStr">
      <is>
        <t>Laibin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29" sId="5" odxf="1" dxf="1">
    <oc r="J309">
      <f>IF(ISERROR($V309),"",OFFSET('Smelter Look-up'!$I$4,$V309-4,0))</f>
    </oc>
    <nc r="J309" t="inlineStr">
      <is>
        <t>Guangxi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09" start="0" length="0">
    <dxf>
      <alignment vertical="bottom" wrapText="0"/>
      <border outline="0">
        <left/>
        <right/>
        <top/>
        <bottom/>
      </border>
    </dxf>
  </rfmt>
  <rfmt sheetId="5" sqref="L309" start="0" length="0">
    <dxf>
      <alignment vertical="bottom" wrapText="0"/>
      <border outline="0">
        <left/>
        <right/>
        <top/>
        <bottom/>
      </border>
    </dxf>
  </rfmt>
  <rfmt sheetId="5" sqref="M309" start="0" length="0">
    <dxf>
      <alignment vertical="bottom" wrapText="0"/>
      <border outline="0">
        <left/>
        <right/>
        <top/>
        <bottom/>
      </border>
    </dxf>
  </rfmt>
  <rfmt sheetId="5" sqref="N309" start="0" length="0">
    <dxf>
      <alignment vertical="bottom" wrapText="0"/>
      <border outline="0">
        <left/>
        <right/>
        <top/>
        <bottom/>
      </border>
    </dxf>
  </rfmt>
  <rfmt sheetId="5" sqref="O309" start="0" length="0">
    <dxf>
      <alignment vertical="bottom" wrapText="0"/>
      <border outline="0">
        <left/>
        <right/>
        <top/>
        <bottom/>
      </border>
    </dxf>
  </rfmt>
  <rfmt sheetId="5" sqref="P309" start="0" length="0">
    <dxf>
      <fill>
        <patternFill patternType="none"/>
      </fill>
      <alignment horizontal="general" vertical="bottom" wrapText="0"/>
      <border outline="0">
        <left/>
        <right/>
        <top/>
      </border>
    </dxf>
  </rfmt>
  <rcc rId="3430" sId="5" odxf="1" dxf="1">
    <nc r="Q309"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431" sId="5" odxf="1" dxf="1">
    <oc r="B310">
      <f>IF(LEN(A310)=0,"",INDEX('Smelter Look-up'!$A:$A,MATCH($A310,'Smelter Look-up'!$E:$E,0)))</f>
    </oc>
    <nc r="B31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32" sId="5" odxf="1" dxf="1">
    <oc r="C310">
      <f>IF(LEN(A310)=0,"",INDEX('Smelter Look-up'!$C:$C,MATCH($A310,'Smelter Look-up'!$E:$E,0)))</f>
    </oc>
    <nc r="C310" t="inlineStr">
      <is>
        <t>Liuzhhou China Tin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33" sId="5" odxf="1" dxf="1">
    <nc r="D310" t="inlineStr">
      <is>
        <t>China Tin Group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34" sId="5" odxf="1" dxf="1">
    <oc r="E310">
      <f>IF(ISERROR($V310),"",OFFSET('Smelter Look-up'!$D$4,$V310-4,0)&amp;"")</f>
    </oc>
    <nc r="E31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35" sId="5" odxf="1" dxf="1">
    <oc r="F310">
      <f>IF(ISERROR($V310),"",OFFSET('Smelter Look-up'!$E$4,$V310-4,0))</f>
    </oc>
    <nc r="F310" t="inlineStr">
      <is>
        <t>CID001070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36" sId="5" odxf="1" dxf="1">
    <oc r="G310">
      <f>IF(C310=$X$4,"Enter smelter details", IF(ISERROR($V310),"",OFFSET('Smelter Look-up'!$F$4,$V310-4,0)))</f>
    </oc>
    <nc r="G31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37" sId="5" odxf="1" dxf="1">
    <oc r="H310">
      <f>IF(ISERROR($V310),"",OFFSET('Smelter Look-up'!$G$4,$V310-4,0))</f>
    </oc>
    <nc r="H31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38" sId="5" odxf="1" dxf="1">
    <oc r="I310">
      <f>IF(ISERROR($V310),"",OFFSET('Smelter Look-up'!$H$4,$V310-4,0))</f>
    </oc>
    <nc r="I31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39" sId="5" odxf="1" dxf="1">
    <oc r="J310">
      <f>IF(ISERROR($V310),"",OFFSET('Smelter Look-up'!$I$4,$V310-4,0))</f>
    </oc>
    <nc r="J31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0" start="0" length="0">
    <dxf>
      <alignment vertical="bottom" wrapText="0"/>
      <border outline="0">
        <left/>
        <right/>
        <top/>
        <bottom/>
      </border>
    </dxf>
  </rfmt>
  <rfmt sheetId="5" sqref="L310" start="0" length="0">
    <dxf>
      <alignment vertical="bottom" wrapText="0"/>
      <border outline="0">
        <left/>
        <right/>
        <top/>
        <bottom/>
      </border>
    </dxf>
  </rfmt>
  <rfmt sheetId="5" sqref="M310" start="0" length="0">
    <dxf>
      <alignment vertical="bottom" wrapText="0"/>
      <border outline="0">
        <left/>
        <right/>
        <top/>
        <bottom/>
      </border>
    </dxf>
  </rfmt>
  <rfmt sheetId="5" sqref="N310" start="0" length="0">
    <dxf>
      <alignment vertical="bottom" wrapText="0"/>
      <border outline="0">
        <left/>
        <right/>
        <top/>
        <bottom/>
      </border>
    </dxf>
  </rfmt>
  <rfmt sheetId="5" sqref="O310" start="0" length="0">
    <dxf>
      <alignment vertical="bottom" wrapText="0"/>
      <border outline="0">
        <left/>
        <right/>
        <top/>
        <bottom/>
      </border>
    </dxf>
  </rfmt>
  <rfmt sheetId="5" sqref="P310" start="0" length="0">
    <dxf>
      <fill>
        <patternFill patternType="none"/>
      </fill>
      <alignment horizontal="general" vertical="bottom" wrapText="0"/>
      <border outline="0">
        <left/>
        <right/>
        <top/>
      </border>
    </dxf>
  </rfmt>
  <rfmt sheetId="5" sqref="Q310" start="0" length="0">
    <dxf>
      <alignment vertical="bottom" wrapText="0"/>
      <border outline="0">
        <left/>
        <right/>
        <top/>
        <bottom/>
      </border>
    </dxf>
  </rfmt>
  <rcc rId="3440" sId="5" odxf="1" dxf="1">
    <oc r="B311">
      <f>IF(LEN(A311)=0,"",INDEX('Smelter Look-up'!$A:$A,MATCH($A311,'Smelter Look-up'!$E:$E,0)))</f>
    </oc>
    <nc r="B31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41" sId="5" odxf="1" dxf="1">
    <oc r="C311">
      <f>IF(LEN(A311)=0,"",INDEX('Smelter Look-up'!$C:$C,MATCH($A311,'Smelter Look-up'!$E:$E,0)))</f>
    </oc>
    <nc r="C311" t="inlineStr">
      <is>
        <t>China Tin Group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42" sId="5" odxf="1" dxf="1">
    <nc r="D311" t="inlineStr">
      <is>
        <t>China Tin Group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43" sId="5" odxf="1" dxf="1">
    <oc r="E311">
      <f>IF(ISERROR($V311),"",OFFSET('Smelter Look-up'!$D$4,$V311-4,0)&amp;"")</f>
    </oc>
    <nc r="E31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44" sId="5" odxf="1" dxf="1">
    <oc r="F311">
      <f>IF(ISERROR($V311),"",OFFSET('Smelter Look-up'!$E$4,$V311-4,0))</f>
    </oc>
    <nc r="F311" t="inlineStr">
      <is>
        <t>CID001070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45" sId="5" odxf="1" dxf="1">
    <oc r="G311">
      <f>IF(C311=$X$4,"Enter smelter details", IF(ISERROR($V311),"",OFFSET('Smelter Look-up'!$F$4,$V311-4,0)))</f>
    </oc>
    <nc r="G31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46" sId="5" odxf="1" dxf="1">
    <oc r="H311">
      <f>IF(ISERROR($V311),"",OFFSET('Smelter Look-up'!$G$4,$V311-4,0))</f>
    </oc>
    <nc r="H311" t="inlineStr">
      <is>
        <t>243 Shuina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47" sId="5" odxf="1" dxf="1">
    <oc r="I311">
      <f>IF(ISERROR($V311),"",OFFSET('Smelter Look-up'!$H$4,$V311-4,0))</f>
    </oc>
    <nc r="I311" t="inlineStr">
      <is>
        <t>Liuzhou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48" sId="5" odxf="1" dxf="1">
    <oc r="J311">
      <f>IF(ISERROR($V311),"",OFFSET('Smelter Look-up'!$I$4,$V311-4,0))</f>
    </oc>
    <nc r="J311" t="inlineStr">
      <is>
        <t>Guangxi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1" start="0" length="0">
    <dxf>
      <alignment vertical="bottom" wrapText="0"/>
      <border outline="0">
        <left/>
        <right/>
        <top/>
        <bottom/>
      </border>
    </dxf>
  </rfmt>
  <rfmt sheetId="5" sqref="L311" start="0" length="0">
    <dxf>
      <alignment vertical="bottom" wrapText="0"/>
      <border outline="0">
        <left/>
        <right/>
        <top/>
        <bottom/>
      </border>
    </dxf>
  </rfmt>
  <rcc rId="3449" sId="5" odxf="1" dxf="1">
    <nc r="M311"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450" sId="5" odxf="1" dxf="1">
    <nc r="N311"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451" sId="5" odxf="1" dxf="1">
    <nc r="O311"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11" start="0" length="0">
    <dxf>
      <fill>
        <patternFill patternType="none"/>
      </fill>
      <alignment horizontal="general" vertical="bottom" wrapText="0"/>
      <border outline="0">
        <left/>
        <right/>
        <top/>
      </border>
    </dxf>
  </rfmt>
  <rfmt sheetId="5" sqref="Q311" start="0" length="0">
    <dxf>
      <alignment vertical="bottom" wrapText="0"/>
      <border outline="0">
        <left/>
        <right/>
        <top/>
        <bottom/>
      </border>
    </dxf>
  </rfmt>
  <rcc rId="3452" sId="5" odxf="1" dxf="1">
    <oc r="B312">
      <f>IF(LEN(A312)=0,"",INDEX('Smelter Look-up'!$A:$A,MATCH($A312,'Smelter Look-up'!$E:$E,0)))</f>
    </oc>
    <nc r="B31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53" sId="5" odxf="1" dxf="1">
    <oc r="C312">
      <f>IF(LEN(A312)=0,"",INDEX('Smelter Look-up'!$C:$C,MATCH($A312,'Smelter Look-up'!$E:$E,0)))</f>
    </oc>
    <nc r="C312" t="inlineStr">
      <is>
        <t>LSM Brasil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54" sId="5" odxf="1" dxf="1">
    <nc r="D312" t="inlineStr">
      <is>
        <t>LSM Brasil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55" sId="5" odxf="1" dxf="1">
    <oc r="E312">
      <f>IF(ISERROR($V312),"",OFFSET('Smelter Look-up'!$D$4,$V312-4,0)&amp;"")</f>
    </oc>
    <nc r="E312"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56" sId="5" odxf="1" dxf="1">
    <oc r="F312">
      <f>IF(ISERROR($V312),"",OFFSET('Smelter Look-up'!$E$4,$V312-4,0))</f>
    </oc>
    <nc r="F312" t="inlineStr">
      <is>
        <t>CID001076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57" sId="5" odxf="1" dxf="1">
    <oc r="G312">
      <f>IF(C312=$X$4,"Enter smelter details", IF(ISERROR($V312),"",OFFSET('Smelter Look-up'!$F$4,$V312-4,0)))</f>
    </oc>
    <nc r="G31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58" sId="5" odxf="1" dxf="1">
    <oc r="H312">
      <f>IF(ISERROR($V312),"",OFFSET('Smelter Look-up'!$G$4,$V312-4,0))</f>
    </oc>
    <nc r="H31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59" sId="5" odxf="1" dxf="1">
    <oc r="I312">
      <f>IF(ISERROR($V312),"",OFFSET('Smelter Look-up'!$H$4,$V312-4,0))</f>
    </oc>
    <nc r="I312" t="inlineStr">
      <is>
        <t>São João del Rei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60" sId="5" odxf="1" dxf="1">
    <oc r="J312">
      <f>IF(ISERROR($V312),"",OFFSET('Smelter Look-up'!$I$4,$V312-4,0))</f>
    </oc>
    <nc r="J312"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2" start="0" length="0">
    <dxf>
      <alignment vertical="bottom" wrapText="0"/>
      <border outline="0">
        <left/>
        <right/>
        <top/>
        <bottom/>
      </border>
    </dxf>
  </rfmt>
  <rfmt sheetId="5" sqref="L312" start="0" length="0">
    <dxf>
      <alignment vertical="bottom" wrapText="0"/>
      <border outline="0">
        <left/>
        <right/>
        <top/>
        <bottom/>
      </border>
    </dxf>
  </rfmt>
  <rfmt sheetId="5" sqref="M312" start="0" length="0">
    <dxf>
      <alignment vertical="bottom" wrapText="0"/>
      <border outline="0">
        <left/>
        <right/>
        <top/>
        <bottom/>
      </border>
    </dxf>
  </rfmt>
  <rfmt sheetId="5" sqref="N312" start="0" length="0">
    <dxf>
      <alignment vertical="bottom" wrapText="0"/>
      <border outline="0">
        <left/>
        <right/>
        <top/>
        <bottom/>
      </border>
    </dxf>
  </rfmt>
  <rfmt sheetId="5" sqref="O312" start="0" length="0">
    <dxf>
      <alignment vertical="bottom" wrapText="0"/>
      <border outline="0">
        <left/>
        <right/>
        <top/>
        <bottom/>
      </border>
    </dxf>
  </rfmt>
  <rfmt sheetId="5" sqref="P312" start="0" length="0">
    <dxf>
      <fill>
        <patternFill patternType="none"/>
      </fill>
      <alignment horizontal="general" vertical="bottom" wrapText="0"/>
      <border outline="0">
        <left/>
        <right/>
        <top/>
      </border>
    </dxf>
  </rfmt>
  <rfmt sheetId="5" sqref="Q312" start="0" length="0">
    <dxf>
      <alignment vertical="bottom" wrapText="0"/>
      <border outline="0">
        <left/>
        <right/>
        <top/>
        <bottom/>
      </border>
    </dxf>
  </rfmt>
  <rcc rId="3461" sId="5" odxf="1" dxf="1">
    <oc r="B313">
      <f>IF(LEN(A313)=0,"",INDEX('Smelter Look-up'!$A:$A,MATCH($A313,'Smelter Look-up'!$E:$E,0)))</f>
    </oc>
    <nc r="B31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62" sId="5" odxf="1" dxf="1">
    <oc r="C313">
      <f>IF(LEN(A313)=0,"",INDEX('Smelter Look-up'!$C:$C,MATCH($A313,'Smelter Look-up'!$E:$E,0)))</f>
    </oc>
    <nc r="C313" t="inlineStr">
      <is>
        <t>LSM Brasil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63" sId="5" odxf="1" dxf="1">
    <nc r="D313" t="inlineStr">
      <is>
        <t>LSM Brasil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64" sId="5" odxf="1" dxf="1">
    <oc r="E313">
      <f>IF(ISERROR($V313),"",OFFSET('Smelter Look-up'!$D$4,$V313-4,0)&amp;"")</f>
    </oc>
    <nc r="E313"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65" sId="5" odxf="1" dxf="1">
    <oc r="F313">
      <f>IF(ISERROR($V313),"",OFFSET('Smelter Look-up'!$E$4,$V313-4,0))</f>
    </oc>
    <nc r="F313" t="inlineStr">
      <is>
        <t>CID001076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66" sId="5" odxf="1" dxf="1">
    <oc r="G313">
      <f>IF(C313=$X$4,"Enter smelter details", IF(ISERROR($V313),"",OFFSET('Smelter Look-up'!$F$4,$V313-4,0)))</f>
    </oc>
    <nc r="G31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67" sId="5" odxf="1" dxf="1">
    <oc r="H313">
      <f>IF(ISERROR($V313),"",OFFSET('Smelter Look-up'!$G$4,$V313-4,0))</f>
    </oc>
    <nc r="H31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68" sId="5" odxf="1" dxf="1">
    <oc r="I313">
      <f>IF(ISERROR($V313),"",OFFSET('Smelter Look-up'!$H$4,$V313-4,0))</f>
    </oc>
    <nc r="I313" t="inlineStr">
      <is>
        <t>São João del Rei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69" sId="5" odxf="1" dxf="1">
    <oc r="J313">
      <f>IF(ISERROR($V313),"",OFFSET('Smelter Look-up'!$I$4,$V313-4,0))</f>
    </oc>
    <nc r="J313"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3" start="0" length="0">
    <dxf>
      <alignment vertical="bottom" wrapText="0"/>
      <border outline="0">
        <left/>
        <right/>
        <top/>
        <bottom/>
      </border>
    </dxf>
  </rfmt>
  <rfmt sheetId="5" sqref="L313" start="0" length="0">
    <dxf>
      <alignment vertical="bottom" wrapText="0"/>
      <border outline="0">
        <left/>
        <right/>
        <top/>
        <bottom/>
      </border>
    </dxf>
  </rfmt>
  <rcc rId="3470" sId="5" odxf="1" dxf="1">
    <nc r="M31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13" start="0" length="0">
    <dxf>
      <alignment vertical="bottom" wrapText="0"/>
      <border outline="0">
        <left/>
        <right/>
        <top/>
        <bottom/>
      </border>
    </dxf>
  </rfmt>
  <rcc rId="3471" sId="5" odxf="1" dxf="1">
    <nc r="O313"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13" start="0" length="0">
    <dxf>
      <fill>
        <patternFill patternType="none"/>
      </fill>
      <alignment horizontal="general" vertical="bottom" wrapText="0"/>
      <border outline="0">
        <left/>
        <right/>
        <top/>
      </border>
    </dxf>
  </rfmt>
  <rfmt sheetId="5" sqref="Q313" start="0" length="0">
    <dxf>
      <alignment vertical="bottom" wrapText="0"/>
      <border outline="0">
        <left/>
        <right/>
        <top/>
        <bottom/>
      </border>
    </dxf>
  </rfmt>
  <rcc rId="3472" sId="5" odxf="1" dxf="1">
    <oc r="B314">
      <f>IF(LEN(A314)=0,"",INDEX('Smelter Look-up'!$A:$A,MATCH($A314,'Smelter Look-up'!$E:$E,0)))</f>
    </oc>
    <nc r="B31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73" sId="5" odxf="1" dxf="1">
    <oc r="C314">
      <f>IF(LEN(A314)=0,"",INDEX('Smelter Look-up'!$C:$C,MATCH($A314,'Smelter Look-up'!$E:$E,0)))</f>
    </oc>
    <nc r="C314" t="inlineStr">
      <is>
        <t>LSM Brasil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74" sId="5" odxf="1" dxf="1">
    <nc r="D314" t="inlineStr">
      <is>
        <t>LSM Brasil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75" sId="5" odxf="1" dxf="1">
    <oc r="E314">
      <f>IF(ISERROR($V314),"",OFFSET('Smelter Look-up'!$D$4,$V314-4,0)&amp;"")</f>
    </oc>
    <nc r="E314"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76" sId="5" odxf="1" dxf="1">
    <oc r="F314">
      <f>IF(ISERROR($V314),"",OFFSET('Smelter Look-up'!$E$4,$V314-4,0))</f>
    </oc>
    <nc r="F314" t="inlineStr">
      <is>
        <t>CID001076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77" sId="5" odxf="1" dxf="1">
    <oc r="G314">
      <f>IF(C314=$X$4,"Enter smelter details", IF(ISERROR($V314),"",OFFSET('Smelter Look-up'!$F$4,$V314-4,0)))</f>
    </oc>
    <nc r="G31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78" sId="5" odxf="1" dxf="1">
    <oc r="H314">
      <f>IF(ISERROR($V314),"",OFFSET('Smelter Look-up'!$G$4,$V314-4,0))</f>
    </oc>
    <nc r="H31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79" sId="5" odxf="1" dxf="1">
    <oc r="I314">
      <f>IF(ISERROR($V314),"",OFFSET('Smelter Look-up'!$H$4,$V314-4,0))</f>
    </oc>
    <nc r="I31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80" sId="5" odxf="1" dxf="1">
    <oc r="J314">
      <f>IF(ISERROR($V314),"",OFFSET('Smelter Look-up'!$I$4,$V314-4,0))</f>
    </oc>
    <nc r="J31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4" start="0" length="0">
    <dxf>
      <alignment vertical="bottom" wrapText="0"/>
      <border outline="0">
        <left/>
        <right/>
        <top/>
        <bottom/>
      </border>
    </dxf>
  </rfmt>
  <rfmt sheetId="5" sqref="L314" start="0" length="0">
    <dxf>
      <alignment vertical="bottom" wrapText="0"/>
      <border outline="0">
        <left/>
        <right/>
        <top/>
        <bottom/>
      </border>
    </dxf>
  </rfmt>
  <rcc rId="3481" sId="5" odxf="1" dxf="1">
    <nc r="M31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482" sId="5" odxf="1" dxf="1">
    <nc r="N31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483" sId="5" odxf="1" dxf="1">
    <nc r="O314"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484" sId="5" odxf="1" dxf="1">
    <nc r="P31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14" start="0" length="0">
    <dxf>
      <alignment vertical="bottom" wrapText="0"/>
      <border outline="0">
        <left/>
        <right/>
        <top/>
        <bottom/>
      </border>
    </dxf>
  </rfmt>
  <rcc rId="3485" sId="5" odxf="1" dxf="1">
    <oc r="B315">
      <f>IF(LEN(A315)=0,"",INDEX('Smelter Look-up'!$A:$A,MATCH($A315,'Smelter Look-up'!$E:$E,0)))</f>
    </oc>
    <nc r="B31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86" sId="5" odxf="1" dxf="1">
    <oc r="C315">
      <f>IF(LEN(A315)=0,"",INDEX('Smelter Look-up'!$C:$C,MATCH($A315,'Smelter Look-up'!$E:$E,0)))</f>
    </oc>
    <nc r="C315" t="inlineStr">
      <is>
        <t>LS-NIKKO Copper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87" sId="5" odxf="1" dxf="1">
    <nc r="D315" t="inlineStr">
      <is>
        <t>LS-NIKKO Copper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88" sId="5" odxf="1" dxf="1">
    <oc r="E315">
      <f>IF(ISERROR($V315),"",OFFSET('Smelter Look-up'!$D$4,$V315-4,0)&amp;"")</f>
    </oc>
    <nc r="E315"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89" sId="5" odxf="1" dxf="1">
    <oc r="F315">
      <f>IF(ISERROR($V315),"",OFFSET('Smelter Look-up'!$E$4,$V315-4,0))</f>
    </oc>
    <nc r="F315" t="inlineStr">
      <is>
        <t>CID001078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90" sId="5" odxf="1" dxf="1">
    <oc r="G315">
      <f>IF(C315=$X$4,"Enter smelter details", IF(ISERROR($V315),"",OFFSET('Smelter Look-up'!$F$4,$V315-4,0)))</f>
    </oc>
    <nc r="G31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91" sId="5" odxf="1" dxf="1">
    <oc r="H315">
      <f>IF(ISERROR($V315),"",OFFSET('Smelter Look-up'!$G$4,$V315-4,0))</f>
    </oc>
    <nc r="H31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492" sId="5" odxf="1" dxf="1">
    <oc r="I315">
      <f>IF(ISERROR($V315),"",OFFSET('Smelter Look-up'!$H$4,$V315-4,0))</f>
    </oc>
    <nc r="I315" t="inlineStr">
      <is>
        <t>Onsan-eup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493" sId="5" odxf="1" dxf="1">
    <oc r="J315">
      <f>IF(ISERROR($V315),"",OFFSET('Smelter Look-up'!$I$4,$V315-4,0))</f>
    </oc>
    <nc r="J315" t="inlineStr">
      <is>
        <t>Ulsan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5" start="0" length="0">
    <dxf>
      <alignment vertical="bottom" wrapText="0"/>
      <border outline="0">
        <left/>
        <right/>
        <top/>
        <bottom/>
      </border>
    </dxf>
  </rfmt>
  <rfmt sheetId="5" sqref="L315" start="0" length="0">
    <dxf>
      <alignment vertical="bottom" wrapText="0"/>
      <border outline="0">
        <left/>
        <right/>
        <top/>
        <bottom/>
      </border>
    </dxf>
  </rfmt>
  <rcc rId="3494" sId="5" odxf="1" dxf="1">
    <nc r="M31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15" start="0" length="0">
    <dxf>
      <alignment vertical="bottom" wrapText="0"/>
      <border outline="0">
        <left/>
        <right/>
        <top/>
        <bottom/>
      </border>
    </dxf>
  </rfmt>
  <rcc rId="3495" sId="5" odxf="1" dxf="1">
    <nc r="O315"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15" start="0" length="0">
    <dxf>
      <fill>
        <patternFill patternType="none"/>
      </fill>
      <alignment horizontal="general" vertical="bottom" wrapText="0"/>
      <border outline="0">
        <left/>
        <right/>
        <top/>
      </border>
    </dxf>
  </rfmt>
  <rfmt sheetId="5" sqref="Q315" start="0" length="0">
    <dxf>
      <alignment vertical="bottom" wrapText="0"/>
      <border outline="0">
        <left/>
        <right/>
        <top/>
        <bottom/>
      </border>
    </dxf>
  </rfmt>
  <rcc rId="3496" sId="5" odxf="1" dxf="1">
    <oc r="B316">
      <f>IF(LEN(A316)=0,"",INDEX('Smelter Look-up'!$A:$A,MATCH($A316,'Smelter Look-up'!$E:$E,0)))</f>
    </oc>
    <nc r="B31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97" sId="5" odxf="1" dxf="1">
    <oc r="C316">
      <f>IF(LEN(A316)=0,"",INDEX('Smelter Look-up'!$C:$C,MATCH($A316,'Smelter Look-up'!$E:$E,0)))</f>
    </oc>
    <nc r="C316" t="inlineStr">
      <is>
        <t>LS-NIKKO Copper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498" sId="5" odxf="1" dxf="1">
    <nc r="D316" t="inlineStr">
      <is>
        <t>LS-NIKKO Copper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499" sId="5" odxf="1" dxf="1">
    <oc r="E316">
      <f>IF(ISERROR($V316),"",OFFSET('Smelter Look-up'!$D$4,$V316-4,0)&amp;"")</f>
    </oc>
    <nc r="E316"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00" sId="5" odxf="1" dxf="1">
    <oc r="F316">
      <f>IF(ISERROR($V316),"",OFFSET('Smelter Look-up'!$E$4,$V316-4,0))</f>
    </oc>
    <nc r="F316" t="inlineStr">
      <is>
        <t>CID001078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01" sId="5" odxf="1" dxf="1">
    <oc r="G316">
      <f>IF(C316=$X$4,"Enter smelter details", IF(ISERROR($V316),"",OFFSET('Smelter Look-up'!$F$4,$V316-4,0)))</f>
    </oc>
    <nc r="G31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02" sId="5" odxf="1" dxf="1">
    <oc r="H316">
      <f>IF(ISERROR($V316),"",OFFSET('Smelter Look-up'!$G$4,$V316-4,0))</f>
    </oc>
    <nc r="H31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03" sId="5" odxf="1" dxf="1">
    <oc r="I316">
      <f>IF(ISERROR($V316),"",OFFSET('Smelter Look-up'!$H$4,$V316-4,0))</f>
    </oc>
    <nc r="I316" t="inlineStr">
      <is>
        <t>Onsan-eup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04" sId="5" odxf="1" dxf="1">
    <oc r="J316">
      <f>IF(ISERROR($V316),"",OFFSET('Smelter Look-up'!$I$4,$V316-4,0))</f>
    </oc>
    <nc r="J316" t="inlineStr">
      <is>
        <t>Ulsan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6" start="0" length="0">
    <dxf>
      <alignment vertical="bottom" wrapText="0"/>
      <border outline="0">
        <left/>
        <right/>
        <top/>
        <bottom/>
      </border>
    </dxf>
  </rfmt>
  <rfmt sheetId="5" sqref="L316" start="0" length="0">
    <dxf>
      <alignment vertical="bottom" wrapText="0"/>
      <border outline="0">
        <left/>
        <right/>
        <top/>
        <bottom/>
      </border>
    </dxf>
  </rfmt>
  <rfmt sheetId="5" sqref="M316" start="0" length="0">
    <dxf>
      <alignment vertical="bottom" wrapText="0"/>
      <border outline="0">
        <left/>
        <right/>
        <top/>
        <bottom/>
      </border>
    </dxf>
  </rfmt>
  <rfmt sheetId="5" sqref="N316" start="0" length="0">
    <dxf>
      <alignment vertical="bottom" wrapText="0"/>
      <border outline="0">
        <left/>
        <right/>
        <top/>
        <bottom/>
      </border>
    </dxf>
  </rfmt>
  <rfmt sheetId="5" sqref="O316" start="0" length="0">
    <dxf>
      <alignment vertical="bottom" wrapText="0"/>
      <border outline="0">
        <left/>
        <right/>
        <top/>
        <bottom/>
      </border>
    </dxf>
  </rfmt>
  <rfmt sheetId="5" sqref="P316" start="0" length="0">
    <dxf>
      <fill>
        <patternFill patternType="none"/>
      </fill>
      <alignment horizontal="general" vertical="bottom" wrapText="0"/>
      <border outline="0">
        <left/>
        <right/>
        <top/>
      </border>
    </dxf>
  </rfmt>
  <rcc rId="3505" sId="5" odxf="1" dxf="1">
    <nc r="Q31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506" sId="5" odxf="1" dxf="1">
    <oc r="B317">
      <f>IF(LEN(A317)=0,"",INDEX('Smelter Look-up'!$A:$A,MATCH($A317,'Smelter Look-up'!$E:$E,0)))</f>
    </oc>
    <nc r="B31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07" sId="5" odxf="1" dxf="1">
    <oc r="C317">
      <f>IF(LEN(A317)=0,"",INDEX('Smelter Look-up'!$C:$C,MATCH($A317,'Smelter Look-up'!$E:$E,0)))</f>
    </oc>
    <nc r="C317" t="inlineStr">
      <is>
        <t>LS-NIKKO Copper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08" sId="5" odxf="1" dxf="1">
    <nc r="D317" t="inlineStr">
      <is>
        <t>LS-NIKKO Copper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09" sId="5" odxf="1" dxf="1">
    <oc r="E317">
      <f>IF(ISERROR($V317),"",OFFSET('Smelter Look-up'!$D$4,$V317-4,0)&amp;"")</f>
    </oc>
    <nc r="E317"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10" sId="5" odxf="1" dxf="1">
    <oc r="F317">
      <f>IF(ISERROR($V317),"",OFFSET('Smelter Look-up'!$E$4,$V317-4,0))</f>
    </oc>
    <nc r="F317" t="inlineStr">
      <is>
        <t>CID001078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11" sId="5" odxf="1" dxf="1">
    <oc r="G317">
      <f>IF(C317=$X$4,"Enter smelter details", IF(ISERROR($V317),"",OFFSET('Smelter Look-up'!$F$4,$V317-4,0)))</f>
    </oc>
    <nc r="G31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12" sId="5" odxf="1" dxf="1">
    <oc r="H317">
      <f>IF(ISERROR($V317),"",OFFSET('Smelter Look-up'!$G$4,$V317-4,0))</f>
    </oc>
    <nc r="H317" t="inlineStr">
      <is>
        <t>70,Daejung-ri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13" sId="5" odxf="1" dxf="1">
    <oc r="I317">
      <f>IF(ISERROR($V317),"",OFFSET('Smelter Look-up'!$H$4,$V317-4,0))</f>
    </oc>
    <nc r="I317" t="inlineStr">
      <is>
        <t>Onsan-eup, Ulju-gun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14" sId="5" odxf="1" dxf="1">
    <oc r="J317">
      <f>IF(ISERROR($V317),"",OFFSET('Smelter Look-up'!$I$4,$V317-4,0))</f>
    </oc>
    <nc r="J317" t="inlineStr">
      <is>
        <t>Ulsan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15" sId="5" odxf="1" dxf="1">
    <nc r="K317" t="inlineStr">
      <is>
        <t>JinWon,Jung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516" sId="5" odxf="1" dxf="1">
    <nc r="L317" t="inlineStr">
      <is>
        <t>gogilra11@lsnikko.com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517" sId="5" odxf="1" dxf="1">
    <nc r="M31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518" sId="5" odxf="1" dxf="1">
    <nc r="N31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519" sId="5" odxf="1" dxf="1">
    <nc r="O31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520" sId="5" odxf="1" dxf="1">
    <nc r="P31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17" start="0" length="0">
    <dxf>
      <alignment vertical="bottom" wrapText="0"/>
      <border outline="0">
        <left/>
        <right/>
        <top/>
        <bottom/>
      </border>
    </dxf>
  </rfmt>
  <rcc rId="3521" sId="5" odxf="1" dxf="1">
    <oc r="B318">
      <f>IF(LEN(A318)=0,"",INDEX('Smelter Look-up'!$A:$A,MATCH($A318,'Smelter Look-up'!$E:$E,0)))</f>
    </oc>
    <nc r="B31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22" sId="5" odxf="1" dxf="1">
    <oc r="C318">
      <f>IF(LEN(A318)=0,"",INDEX('Smelter Look-up'!$C:$C,MATCH($A318,'Smelter Look-up'!$E:$E,0)))</f>
    </oc>
    <nc r="C318" t="inlineStr">
      <is>
        <t>LS-NIKKO Copper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23" sId="5" odxf="1" dxf="1">
    <nc r="D318" t="inlineStr">
      <is>
        <t>LS-NIKKO Copper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24" sId="5" odxf="1" dxf="1">
    <oc r="E318">
      <f>IF(ISERROR($V318),"",OFFSET('Smelter Look-up'!$D$4,$V318-4,0)&amp;"")</f>
    </oc>
    <nc r="E318"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25" sId="5" odxf="1" dxf="1">
    <oc r="F318">
      <f>IF(ISERROR($V318),"",OFFSET('Smelter Look-up'!$E$4,$V318-4,0))</f>
    </oc>
    <nc r="F318" t="inlineStr">
      <is>
        <t>CID001078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26" sId="5" odxf="1" dxf="1">
    <oc r="G318">
      <f>IF(C318=$X$4,"Enter smelter details", IF(ISERROR($V318),"",OFFSET('Smelter Look-up'!$F$4,$V318-4,0)))</f>
    </oc>
    <nc r="G31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27" sId="5" odxf="1" dxf="1">
    <oc r="H318">
      <f>IF(ISERROR($V318),"",OFFSET('Smelter Look-up'!$G$4,$V318-4,0))</f>
    </oc>
    <nc r="H31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28" sId="5" odxf="1" dxf="1">
    <oc r="I318">
      <f>IF(ISERROR($V318),"",OFFSET('Smelter Look-up'!$H$4,$V318-4,0))</f>
    </oc>
    <nc r="I31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29" sId="5" odxf="1" dxf="1">
    <oc r="J318">
      <f>IF(ISERROR($V318),"",OFFSET('Smelter Look-up'!$I$4,$V318-4,0))</f>
    </oc>
    <nc r="J31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8" start="0" length="0">
    <dxf>
      <alignment vertical="bottom" wrapText="0"/>
      <border outline="0">
        <left/>
        <right/>
        <top/>
        <bottom/>
      </border>
    </dxf>
  </rfmt>
  <rfmt sheetId="5" sqref="L318" start="0" length="0">
    <dxf>
      <alignment vertical="bottom" wrapText="0"/>
      <border outline="0">
        <left/>
        <right/>
        <top/>
        <bottom/>
      </border>
    </dxf>
  </rfmt>
  <rfmt sheetId="5" sqref="M318" start="0" length="0">
    <dxf>
      <alignment vertical="bottom" wrapText="0"/>
      <border outline="0">
        <left/>
        <right/>
        <top/>
        <bottom/>
      </border>
    </dxf>
  </rfmt>
  <rfmt sheetId="5" sqref="N318" start="0" length="0">
    <dxf>
      <alignment vertical="bottom" wrapText="0"/>
      <border outline="0">
        <left/>
        <right/>
        <top/>
        <bottom/>
      </border>
    </dxf>
  </rfmt>
  <rfmt sheetId="5" sqref="O318" start="0" length="0">
    <dxf>
      <alignment vertical="bottom" wrapText="0"/>
      <border outline="0">
        <left/>
        <right/>
        <top/>
        <bottom/>
      </border>
    </dxf>
  </rfmt>
  <rfmt sheetId="5" sqref="P318" start="0" length="0">
    <dxf>
      <fill>
        <patternFill patternType="none"/>
      </fill>
      <alignment horizontal="general" vertical="bottom" wrapText="0"/>
      <border outline="0">
        <left/>
        <right/>
        <top/>
      </border>
    </dxf>
  </rfmt>
  <rfmt sheetId="5" sqref="Q318" start="0" length="0">
    <dxf>
      <alignment vertical="bottom" wrapText="0"/>
      <border outline="0">
        <left/>
        <right/>
        <top/>
        <bottom/>
      </border>
    </dxf>
  </rfmt>
  <rcc rId="3530" sId="5" odxf="1" dxf="1">
    <oc r="B319">
      <f>IF(LEN(A319)=0,"",INDEX('Smelter Look-up'!$A:$A,MATCH($A319,'Smelter Look-up'!$E:$E,0)))</f>
    </oc>
    <nc r="B31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31" sId="5" odxf="1" dxf="1">
    <oc r="C319">
      <f>IF(LEN(A319)=0,"",INDEX('Smelter Look-up'!$C:$C,MATCH($A319,'Smelter Look-up'!$E:$E,0)))</f>
    </oc>
    <nc r="C319"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32" sId="5" odxf="1" dxf="1">
    <nc r="D319"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33" sId="5" odxf="1" dxf="1">
    <oc r="E319">
      <f>IF(ISERROR($V319),"",OFFSET('Smelter Look-up'!$D$4,$V319-4,0)&amp;"")</f>
    </oc>
    <nc r="E319"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34" sId="5" odxf="1" dxf="1">
    <oc r="F319">
      <f>IF(ISERROR($V319),"",OFFSET('Smelter Look-up'!$E$4,$V319-4,0))</f>
    </oc>
    <nc r="F319"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35" sId="5" odxf="1" dxf="1">
    <oc r="G319">
      <f>IF(C319=$X$4,"Enter smelter details", IF(ISERROR($V319),"",OFFSET('Smelter Look-up'!$F$4,$V319-4,0)))</f>
    </oc>
    <nc r="G31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36" sId="5" odxf="1" dxf="1">
    <oc r="H319">
      <f>IF(ISERROR($V319),"",OFFSET('Smelter Look-up'!$G$4,$V319-4,0))</f>
    </oc>
    <nc r="H31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37" sId="5" odxf="1" dxf="1">
    <oc r="I319">
      <f>IF(ISERROR($V319),"",OFFSET('Smelter Look-up'!$H$4,$V319-4,0))</f>
    </oc>
    <nc r="I319"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38" sId="5" odxf="1" dxf="1">
    <oc r="J319">
      <f>IF(ISERROR($V319),"",OFFSET('Smelter Look-up'!$I$4,$V319-4,0))</f>
    </oc>
    <nc r="J319"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19" start="0" length="0">
    <dxf>
      <alignment vertical="bottom" wrapText="0"/>
      <border outline="0">
        <left/>
        <right/>
        <top/>
        <bottom/>
      </border>
    </dxf>
  </rfmt>
  <rfmt sheetId="5" sqref="L319" start="0" length="0">
    <dxf>
      <alignment vertical="bottom" wrapText="0"/>
      <border outline="0">
        <left/>
        <right/>
        <top/>
        <bottom/>
      </border>
    </dxf>
  </rfmt>
  <rfmt sheetId="5" sqref="M319" start="0" length="0">
    <dxf>
      <alignment vertical="bottom" wrapText="0"/>
      <border outline="0">
        <left/>
        <right/>
        <top/>
        <bottom/>
      </border>
    </dxf>
  </rfmt>
  <rfmt sheetId="5" sqref="N319" start="0" length="0">
    <dxf>
      <alignment vertical="bottom" wrapText="0"/>
      <border outline="0">
        <left/>
        <right/>
        <top/>
        <bottom/>
      </border>
    </dxf>
  </rfmt>
  <rfmt sheetId="5" sqref="O319" start="0" length="0">
    <dxf>
      <alignment vertical="bottom" wrapText="0"/>
      <border outline="0">
        <left/>
        <right/>
        <top/>
        <bottom/>
      </border>
    </dxf>
  </rfmt>
  <rfmt sheetId="5" sqref="P319" start="0" length="0">
    <dxf>
      <fill>
        <patternFill patternType="none"/>
      </fill>
      <alignment horizontal="general" vertical="bottom" wrapText="0"/>
      <border outline="0">
        <left/>
        <right/>
        <top/>
      </border>
    </dxf>
  </rfmt>
  <rcc rId="3539" sId="5" odxf="1" dxf="1">
    <nc r="Q319" t="inlineStr">
      <is>
        <t>Malaysia Smelting Corporation (MSC) is a listed Conflict-Free Tin Smelter. The MSC Policy states:  "Currently between 15-20% of the tin produced is sourced from predominantly artisanal miners in Central Africa. The majority of the smelter intake from Central Africa is currently from Rwanda and from the southern Katanga Province of the DRC that is not within the recognised conflict areas of Eastern DRC."</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540" sId="5" odxf="1" dxf="1">
    <oc r="B320">
      <f>IF(LEN(A320)=0,"",INDEX('Smelter Look-up'!$A:$A,MATCH($A320,'Smelter Look-up'!$E:$E,0)))</f>
    </oc>
    <nc r="B32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41" sId="5" odxf="1" dxf="1">
    <oc r="C320">
      <f>IF(LEN(A320)=0,"",INDEX('Smelter Look-up'!$C:$C,MATCH($A320,'Smelter Look-up'!$E:$E,0)))</f>
    </oc>
    <nc r="C320"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42" sId="5" odxf="1" dxf="1">
    <nc r="D320"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43" sId="5" odxf="1" dxf="1">
    <oc r="E320">
      <f>IF(ISERROR($V320),"",OFFSET('Smelter Look-up'!$D$4,$V320-4,0)&amp;"")</f>
    </oc>
    <nc r="E320"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44" sId="5" odxf="1" dxf="1">
    <oc r="F320">
      <f>IF(ISERROR($V320),"",OFFSET('Smelter Look-up'!$E$4,$V320-4,0))</f>
    </oc>
    <nc r="F320"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45" sId="5" odxf="1" dxf="1">
    <oc r="G320">
      <f>IF(C320=$X$4,"Enter smelter details", IF(ISERROR($V320),"",OFFSET('Smelter Look-up'!$F$4,$V320-4,0)))</f>
    </oc>
    <nc r="G32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46" sId="5" odxf="1" dxf="1">
    <oc r="H320">
      <f>IF(ISERROR($V320),"",OFFSET('Smelter Look-up'!$G$4,$V320-4,0))</f>
    </oc>
    <nc r="H32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47" sId="5" odxf="1" dxf="1">
    <oc r="I320">
      <f>IF(ISERROR($V320),"",OFFSET('Smelter Look-up'!$H$4,$V320-4,0))</f>
    </oc>
    <nc r="I320"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48" sId="5" odxf="1" dxf="1">
    <oc r="J320">
      <f>IF(ISERROR($V320),"",OFFSET('Smelter Look-up'!$I$4,$V320-4,0))</f>
    </oc>
    <nc r="J320"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20" start="0" length="0">
    <dxf>
      <alignment vertical="bottom" wrapText="0"/>
      <border outline="0">
        <left/>
        <right/>
        <top/>
        <bottom/>
      </border>
    </dxf>
  </rfmt>
  <rfmt sheetId="5" sqref="L320" start="0" length="0">
    <dxf>
      <alignment vertical="bottom" wrapText="0"/>
      <border outline="0">
        <left/>
        <right/>
        <top/>
        <bottom/>
      </border>
    </dxf>
  </rfmt>
  <rfmt sheetId="5" sqref="M320" start="0" length="0">
    <dxf>
      <alignment vertical="bottom" wrapText="0"/>
      <border outline="0">
        <left/>
        <right/>
        <top/>
        <bottom/>
      </border>
    </dxf>
  </rfmt>
  <rfmt sheetId="5" sqref="N320" start="0" length="0">
    <dxf>
      <alignment vertical="bottom" wrapText="0"/>
      <border outline="0">
        <left/>
        <right/>
        <top/>
        <bottom/>
      </border>
    </dxf>
  </rfmt>
  <rfmt sheetId="5" sqref="O320" start="0" length="0">
    <dxf>
      <alignment vertical="bottom" wrapText="0"/>
      <border outline="0">
        <left/>
        <right/>
        <top/>
        <bottom/>
      </border>
    </dxf>
  </rfmt>
  <rfmt sheetId="5" sqref="P320" start="0" length="0">
    <dxf>
      <fill>
        <patternFill patternType="none"/>
      </fill>
      <alignment horizontal="general" vertical="bottom" wrapText="0"/>
      <border outline="0">
        <left/>
        <right/>
        <top/>
      </border>
    </dxf>
  </rfmt>
  <rcc rId="3549" sId="5" odxf="1" dxf="1">
    <nc r="Q320" t="inlineStr">
      <is>
        <t>Validated-Re-audit in progress. Smelter sources include artisan mines in the Conflict Region.</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550" sId="5" odxf="1" dxf="1">
    <oc r="B321">
      <f>IF(LEN(A321)=0,"",INDEX('Smelter Look-up'!$A:$A,MATCH($A321,'Smelter Look-up'!$E:$E,0)))</f>
    </oc>
    <nc r="B32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51" sId="5" odxf="1" dxf="1">
    <oc r="C321">
      <f>IF(LEN(A321)=0,"",INDEX('Smelter Look-up'!$C:$C,MATCH($A321,'Smelter Look-up'!$E:$E,0)))</f>
    </oc>
    <nc r="C321"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52" sId="5" odxf="1" dxf="1">
    <nc r="D321"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53" sId="5" odxf="1" dxf="1">
    <oc r="E321">
      <f>IF(ISERROR($V321),"",OFFSET('Smelter Look-up'!$D$4,$V321-4,0)&amp;"")</f>
    </oc>
    <nc r="E321"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54" sId="5" odxf="1" dxf="1">
    <oc r="F321">
      <f>IF(ISERROR($V321),"",OFFSET('Smelter Look-up'!$E$4,$V321-4,0))</f>
    </oc>
    <nc r="F321"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55" sId="5" odxf="1" dxf="1">
    <oc r="G321">
      <f>IF(C321=$X$4,"Enter smelter details", IF(ISERROR($V321),"",OFFSET('Smelter Look-up'!$F$4,$V321-4,0)))</f>
    </oc>
    <nc r="G32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56" sId="5" odxf="1" dxf="1">
    <oc r="H321">
      <f>IF(ISERROR($V321),"",OFFSET('Smelter Look-up'!$G$4,$V321-4,0))</f>
    </oc>
    <nc r="H32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57" sId="5" odxf="1" dxf="1">
    <oc r="I321">
      <f>IF(ISERROR($V321),"",OFFSET('Smelter Look-up'!$H$4,$V321-4,0))</f>
    </oc>
    <nc r="I321"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58" sId="5" odxf="1" dxf="1">
    <oc r="J321">
      <f>IF(ISERROR($V321),"",OFFSET('Smelter Look-up'!$I$4,$V321-4,0))</f>
    </oc>
    <nc r="J321"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21" start="0" length="0">
    <dxf>
      <alignment vertical="bottom" wrapText="0"/>
      <border outline="0">
        <left/>
        <right/>
        <top/>
        <bottom/>
      </border>
    </dxf>
  </rfmt>
  <rfmt sheetId="5" sqref="L321" start="0" length="0">
    <dxf>
      <alignment vertical="bottom" wrapText="0"/>
      <border outline="0">
        <left/>
        <right/>
        <top/>
        <bottom/>
      </border>
    </dxf>
  </rfmt>
  <rcc rId="3559" sId="5" odxf="1" dxf="1">
    <nc r="M321"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21" start="0" length="0">
    <dxf>
      <alignment vertical="bottom" wrapText="0"/>
      <border outline="0">
        <left/>
        <right/>
        <top/>
        <bottom/>
      </border>
    </dxf>
  </rfmt>
  <rfmt sheetId="5" sqref="O321" start="0" length="0">
    <dxf>
      <alignment vertical="bottom" wrapText="0"/>
      <border outline="0">
        <left/>
        <right/>
        <top/>
        <bottom/>
      </border>
    </dxf>
  </rfmt>
  <rfmt sheetId="5" sqref="P321" start="0" length="0">
    <dxf>
      <fill>
        <patternFill patternType="none"/>
      </fill>
      <alignment horizontal="general" vertical="bottom" wrapText="0"/>
      <border outline="0">
        <left/>
        <right/>
        <top/>
      </border>
    </dxf>
  </rfmt>
  <rcc rId="3560" sId="5" odxf="1" dxf="1">
    <nc r="Q321" t="inlineStr">
      <is>
        <t>Validated-Re-audit in progress</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561" sId="5" odxf="1" dxf="1">
    <oc r="B322">
      <f>IF(LEN(A322)=0,"",INDEX('Smelter Look-up'!$A:$A,MATCH($A322,'Smelter Look-up'!$E:$E,0)))</f>
    </oc>
    <nc r="B32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62" sId="5" odxf="1" dxf="1">
    <oc r="C322">
      <f>IF(LEN(A322)=0,"",INDEX('Smelter Look-up'!$C:$C,MATCH($A322,'Smelter Look-up'!$E:$E,0)))</f>
    </oc>
    <nc r="C322"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63" sId="5" odxf="1" dxf="1">
    <nc r="D322"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64" sId="5" odxf="1" dxf="1">
    <oc r="E322">
      <f>IF(ISERROR($V322),"",OFFSET('Smelter Look-up'!$D$4,$V322-4,0)&amp;"")</f>
    </oc>
    <nc r="E322"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65" sId="5" odxf="1" dxf="1">
    <oc r="F322">
      <f>IF(ISERROR($V322),"",OFFSET('Smelter Look-up'!$E$4,$V322-4,0))</f>
    </oc>
    <nc r="F322"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66" sId="5" odxf="1" dxf="1">
    <oc r="G322">
      <f>IF(C322=$X$4,"Enter smelter details", IF(ISERROR($V322),"",OFFSET('Smelter Look-up'!$F$4,$V322-4,0)))</f>
    </oc>
    <nc r="G32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67" sId="5" odxf="1" dxf="1">
    <oc r="H322">
      <f>IF(ISERROR($V322),"",OFFSET('Smelter Look-up'!$G$4,$V322-4,0))</f>
    </oc>
    <nc r="H32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68" sId="5" odxf="1" dxf="1">
    <oc r="I322">
      <f>IF(ISERROR($V322),"",OFFSET('Smelter Look-up'!$H$4,$V322-4,0))</f>
    </oc>
    <nc r="I322"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69" sId="5" odxf="1" dxf="1">
    <oc r="J322">
      <f>IF(ISERROR($V322),"",OFFSET('Smelter Look-up'!$I$4,$V322-4,0))</f>
    </oc>
    <nc r="J322"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22" start="0" length="0">
    <dxf>
      <alignment vertical="bottom" wrapText="0"/>
      <border outline="0">
        <left/>
        <right/>
        <top/>
        <bottom/>
      </border>
    </dxf>
  </rfmt>
  <rfmt sheetId="5" sqref="L322" start="0" length="0">
    <dxf>
      <alignment vertical="bottom" wrapText="0"/>
      <border outline="0">
        <left/>
        <right/>
        <top/>
        <bottom/>
      </border>
    </dxf>
  </rfmt>
  <rfmt sheetId="5" sqref="M322" start="0" length="0">
    <dxf>
      <alignment vertical="bottom" wrapText="0"/>
      <border outline="0">
        <left/>
        <right/>
        <top/>
        <bottom/>
      </border>
    </dxf>
  </rfmt>
  <rfmt sheetId="5" sqref="N322" start="0" length="0">
    <dxf>
      <alignment vertical="bottom" wrapText="0"/>
      <border outline="0">
        <left/>
        <right/>
        <top/>
        <bottom/>
      </border>
    </dxf>
  </rfmt>
  <rfmt sheetId="5" sqref="O322" start="0" length="0">
    <dxf>
      <alignment vertical="bottom" wrapText="0"/>
      <border outline="0">
        <left/>
        <right/>
        <top/>
        <bottom/>
      </border>
    </dxf>
  </rfmt>
  <rfmt sheetId="5" sqref="P322" start="0" length="0">
    <dxf>
      <fill>
        <patternFill patternType="none"/>
      </fill>
      <alignment horizontal="general" vertical="bottom" wrapText="0"/>
      <border outline="0">
        <left/>
        <right/>
        <top/>
      </border>
    </dxf>
  </rfmt>
  <rfmt sheetId="5" sqref="Q322" start="0" length="0">
    <dxf>
      <alignment vertical="bottom" wrapText="0"/>
      <border outline="0">
        <left/>
        <right/>
        <top/>
        <bottom/>
      </border>
    </dxf>
  </rfmt>
  <rcc rId="3570" sId="5" odxf="1" dxf="1">
    <oc r="B323">
      <f>IF(LEN(A323)=0,"",INDEX('Smelter Look-up'!$A:$A,MATCH($A323,'Smelter Look-up'!$E:$E,0)))</f>
    </oc>
    <nc r="B32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71" sId="5" odxf="1" dxf="1">
    <oc r="C323">
      <f>IF(LEN(A323)=0,"",INDEX('Smelter Look-up'!$C:$C,MATCH($A323,'Smelter Look-up'!$E:$E,0)))</f>
    </oc>
    <nc r="C323"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72" sId="5" odxf="1" dxf="1">
    <nc r="D323"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73" sId="5" odxf="1" dxf="1">
    <oc r="E323">
      <f>IF(ISERROR($V323),"",OFFSET('Smelter Look-up'!$D$4,$V323-4,0)&amp;"")</f>
    </oc>
    <nc r="E323"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74" sId="5" odxf="1" dxf="1">
    <oc r="F323">
      <f>IF(ISERROR($V323),"",OFFSET('Smelter Look-up'!$E$4,$V323-4,0))</f>
    </oc>
    <nc r="F323"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75" sId="5" odxf="1" dxf="1">
    <oc r="G323">
      <f>IF(C323=$X$4,"Enter smelter details", IF(ISERROR($V323),"",OFFSET('Smelter Look-up'!$F$4,$V323-4,0)))</f>
    </oc>
    <nc r="G323" t="inlineStr">
      <is>
        <t>CSFI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76" sId="5" odxf="1" dxf="1">
    <oc r="H323">
      <f>IF(ISERROR($V323),"",OFFSET('Smelter Look-up'!$G$4,$V323-4,0))</f>
    </oc>
    <nc r="H323"/>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77" sId="5" odxf="1" dxf="1">
    <oc r="I323">
      <f>IF(ISERROR($V323),"",OFFSET('Smelter Look-up'!$H$4,$V323-4,0))</f>
    </oc>
    <nc r="I32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78" sId="5" odxf="1" dxf="1">
    <oc r="J323">
      <f>IF(ISERROR($V323),"",OFFSET('Smelter Look-up'!$I$4,$V323-4,0))</f>
    </oc>
    <nc r="J32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23" start="0" length="0">
    <dxf>
      <alignment vertical="bottom" wrapText="0"/>
      <border outline="0">
        <left/>
        <right/>
        <top/>
        <bottom/>
      </border>
    </dxf>
  </rfmt>
  <rfmt sheetId="5" sqref="L323" start="0" length="0">
    <dxf>
      <alignment vertical="bottom" wrapText="0"/>
      <border outline="0">
        <left/>
        <right/>
        <top/>
        <bottom/>
      </border>
    </dxf>
  </rfmt>
  <rfmt sheetId="5" sqref="M323" start="0" length="0">
    <dxf>
      <alignment vertical="bottom" wrapText="0"/>
      <border outline="0">
        <left/>
        <right/>
        <top/>
        <bottom/>
      </border>
    </dxf>
  </rfmt>
  <rfmt sheetId="5" sqref="N323" start="0" length="0">
    <dxf>
      <alignment vertical="bottom" wrapText="0"/>
      <border outline="0">
        <left/>
        <right/>
        <top/>
        <bottom/>
      </border>
    </dxf>
  </rfmt>
  <rfmt sheetId="5" sqref="O323" start="0" length="0">
    <dxf>
      <alignment vertical="bottom" wrapText="0"/>
      <border outline="0">
        <left/>
        <right/>
        <top/>
        <bottom/>
      </border>
    </dxf>
  </rfmt>
  <rfmt sheetId="5" sqref="P323" start="0" length="0">
    <dxf>
      <fill>
        <patternFill patternType="none"/>
      </fill>
      <alignment horizontal="general" vertical="bottom" wrapText="0"/>
      <border outline="0">
        <left/>
        <right/>
        <top/>
      </border>
    </dxf>
  </rfmt>
  <rfmt sheetId="5" sqref="Q323" start="0" length="0">
    <dxf>
      <alignment vertical="bottom" wrapText="0"/>
      <border outline="0">
        <left/>
        <right/>
        <top/>
        <bottom/>
      </border>
    </dxf>
  </rfmt>
  <rcc rId="3579" sId="5" odxf="1" dxf="1">
    <oc r="B324">
      <f>IF(LEN(A324)=0,"",INDEX('Smelter Look-up'!$A:$A,MATCH($A324,'Smelter Look-up'!$E:$E,0)))</f>
    </oc>
    <nc r="B32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80" sId="5" odxf="1" dxf="1">
    <oc r="C324">
      <f>IF(LEN(A324)=0,"",INDEX('Smelter Look-up'!$C:$C,MATCH($A324,'Smelter Look-up'!$E:$E,0)))</f>
    </oc>
    <nc r="C324"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81" sId="5" odxf="1" dxf="1">
    <nc r="D324"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82" sId="5" odxf="1" dxf="1">
    <oc r="E324">
      <f>IF(ISERROR($V324),"",OFFSET('Smelter Look-up'!$D$4,$V324-4,0)&amp;"")</f>
    </oc>
    <nc r="E324"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83" sId="5" odxf="1" dxf="1">
    <oc r="F324">
      <f>IF(ISERROR($V324),"",OFFSET('Smelter Look-up'!$E$4,$V324-4,0))</f>
    </oc>
    <nc r="F324"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84" sId="5" odxf="1" dxf="1">
    <oc r="G324">
      <f>IF(C324=$X$4,"Enter smelter details", IF(ISERROR($V324),"",OFFSET('Smelter Look-up'!$F$4,$V324-4,0)))</f>
    </oc>
    <nc r="G32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85" sId="5" odxf="1" dxf="1">
    <oc r="H324">
      <f>IF(ISERROR($V324),"",OFFSET('Smelter Look-up'!$G$4,$V324-4,0))</f>
    </oc>
    <nc r="H32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86" sId="5" odxf="1" dxf="1">
    <oc r="I324">
      <f>IF(ISERROR($V324),"",OFFSET('Smelter Look-up'!$H$4,$V324-4,0))</f>
    </oc>
    <nc r="I324"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87" sId="5" odxf="1" dxf="1">
    <oc r="J324">
      <f>IF(ISERROR($V324),"",OFFSET('Smelter Look-up'!$I$4,$V324-4,0))</f>
    </oc>
    <nc r="J324"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24" start="0" length="0">
    <dxf>
      <alignment vertical="bottom" wrapText="0"/>
      <border outline="0">
        <left/>
        <right/>
        <top/>
        <bottom/>
      </border>
    </dxf>
  </rfmt>
  <rfmt sheetId="5" sqref="L324" start="0" length="0">
    <dxf>
      <alignment vertical="bottom" wrapText="0"/>
      <border outline="0">
        <left/>
        <right/>
        <top/>
        <bottom/>
      </border>
    </dxf>
  </rfmt>
  <rcc rId="3588" sId="5" odxf="1" dxf="1">
    <nc r="M32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24" start="0" length="0">
    <dxf>
      <alignment vertical="bottom" wrapText="0"/>
      <border outline="0">
        <left/>
        <right/>
        <top/>
        <bottom/>
      </border>
    </dxf>
  </rfmt>
  <rcc rId="3589" sId="5" odxf="1" dxf="1">
    <nc r="O324" t="inlineStr">
      <is>
        <t xml:space="preserve">Various countries, DRC and adjoining countries, countries known to export/smuggle out of the region,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24" start="0" length="0">
    <dxf>
      <fill>
        <patternFill patternType="none"/>
      </fill>
      <alignment horizontal="general" vertical="bottom" wrapText="0"/>
      <border outline="0">
        <left/>
        <right/>
        <top/>
      </border>
    </dxf>
  </rfmt>
  <rcc rId="3590" sId="5" odxf="1" dxf="1">
    <nc r="Q324"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591" sId="5" odxf="1" dxf="1">
    <oc r="B325">
      <f>IF(LEN(A325)=0,"",INDEX('Smelter Look-up'!$A:$A,MATCH($A325,'Smelter Look-up'!$E:$E,0)))</f>
    </oc>
    <nc r="B32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92" sId="5" odxf="1" dxf="1">
    <oc r="C325">
      <f>IF(LEN(A325)=0,"",INDEX('Smelter Look-up'!$C:$C,MATCH($A325,'Smelter Look-up'!$E:$E,0)))</f>
    </oc>
    <nc r="C325"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593" sId="5" odxf="1" dxf="1">
    <nc r="D325"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94" sId="5" odxf="1" dxf="1">
    <oc r="E325">
      <f>IF(ISERROR($V325),"",OFFSET('Smelter Look-up'!$D$4,$V325-4,0)&amp;"")</f>
    </oc>
    <nc r="E325"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95" sId="5" odxf="1" dxf="1">
    <oc r="F325">
      <f>IF(ISERROR($V325),"",OFFSET('Smelter Look-up'!$E$4,$V325-4,0))</f>
    </oc>
    <nc r="F325"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96" sId="5" odxf="1" dxf="1">
    <oc r="G325">
      <f>IF(C325=$X$4,"Enter smelter details", IF(ISERROR($V325),"",OFFSET('Smelter Look-up'!$F$4,$V325-4,0)))</f>
    </oc>
    <nc r="G32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597" sId="5" odxf="1" dxf="1">
    <oc r="H325">
      <f>IF(ISERROR($V325),"",OFFSET('Smelter Look-up'!$G$4,$V325-4,0))</f>
    </oc>
    <nc r="H32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598" sId="5" odxf="1" dxf="1">
    <oc r="I325">
      <f>IF(ISERROR($V325),"",OFFSET('Smelter Look-up'!$H$4,$V325-4,0))</f>
    </oc>
    <nc r="I325"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599" sId="5" odxf="1" dxf="1">
    <oc r="J325">
      <f>IF(ISERROR($V325),"",OFFSET('Smelter Look-up'!$I$4,$V325-4,0))</f>
    </oc>
    <nc r="J325"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25" start="0" length="0">
    <dxf>
      <alignment vertical="bottom" wrapText="0"/>
      <border outline="0">
        <left/>
        <right/>
        <top/>
        <bottom/>
      </border>
    </dxf>
  </rfmt>
  <rfmt sheetId="5" sqref="L325" start="0" length="0">
    <dxf>
      <alignment vertical="bottom" wrapText="0"/>
      <border outline="0">
        <left/>
        <right/>
        <top/>
        <bottom/>
      </border>
    </dxf>
  </rfmt>
  <rfmt sheetId="5" sqref="M325" start="0" length="0">
    <dxf>
      <alignment vertical="bottom" wrapText="0"/>
      <border outline="0">
        <left/>
        <right/>
        <top/>
        <bottom/>
      </border>
    </dxf>
  </rfmt>
  <rcc rId="3600" sId="5" odxf="1" dxf="1">
    <nc r="N325" t="inlineStr">
      <is>
        <t xml:space="preserve">Some are recycled, scrap, cover countries or DRC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01" sId="5" odxf="1" dxf="1">
    <nc r="O325" t="inlineStr">
      <is>
        <t xml:space="preserve">Some are recycled, scrap, cover countries or DRC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02" sId="5" odxf="1" dxf="1">
    <nc r="P32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3603" sId="5" odxf="1" dxf="1">
    <nc r="Q325"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604" sId="5" odxf="1" dxf="1">
    <oc r="B326">
      <f>IF(LEN(A326)=0,"",INDEX('Smelter Look-up'!$A:$A,MATCH($A326,'Smelter Look-up'!$E:$E,0)))</f>
    </oc>
    <nc r="B32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05" sId="5" odxf="1" dxf="1">
    <oc r="C326">
      <f>IF(LEN(A326)=0,"",INDEX('Smelter Look-up'!$C:$C,MATCH($A326,'Smelter Look-up'!$E:$E,0)))</f>
    </oc>
    <nc r="C326"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06" sId="5" odxf="1" dxf="1">
    <nc r="D326"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07" sId="5" odxf="1" dxf="1">
    <oc r="E326">
      <f>IF(ISERROR($V326),"",OFFSET('Smelter Look-up'!$D$4,$V326-4,0)&amp;"")</f>
    </oc>
    <nc r="E326"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08" sId="5" odxf="1" dxf="1">
    <oc r="F326">
      <f>IF(ISERROR($V326),"",OFFSET('Smelter Look-up'!$E$4,$V326-4,0))</f>
    </oc>
    <nc r="F326"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09" sId="5" odxf="1" dxf="1">
    <oc r="G326">
      <f>IF(C326=$X$4,"Enter smelter details", IF(ISERROR($V326),"",OFFSET('Smelter Look-up'!$F$4,$V326-4,0)))</f>
    </oc>
    <nc r="G32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10" sId="5" odxf="1" dxf="1">
    <oc r="H326">
      <f>IF(ISERROR($V326),"",OFFSET('Smelter Look-up'!$G$4,$V326-4,0))</f>
    </oc>
    <nc r="H326" t="inlineStr">
      <is>
        <t xml:space="preserve">27, Jalan Pantai, 12000 Butterworth. P. 0. Box 2, 12700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611" sId="5" odxf="1" dxf="1">
    <oc r="I326">
      <f>IF(ISERROR($V326),"",OFFSET('Smelter Look-up'!$H$4,$V326-4,0))</f>
    </oc>
    <nc r="I326"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12" sId="5" odxf="1" dxf="1">
    <oc r="J326">
      <f>IF(ISERROR($V326),"",OFFSET('Smelter Look-up'!$I$4,$V326-4,0))</f>
    </oc>
    <nc r="J326"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13" sId="5" odxf="1" dxf="1">
    <nc r="K326" t="inlineStr">
      <is>
        <t>Mr. Chua Cheong Yong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14" sId="5" odxf="1" dxf="1">
    <nc r="L326" t="inlineStr">
      <is>
        <t>msc@msmelt.com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15" sId="5" odxf="1" dxf="1">
    <nc r="M326"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26" start="0" length="0">
    <dxf>
      <alignment vertical="bottom" wrapText="0"/>
      <border outline="0">
        <left/>
        <right/>
        <top/>
        <bottom/>
      </border>
    </dxf>
  </rfmt>
  <rfmt sheetId="5" sqref="O326" start="0" length="0">
    <dxf>
      <alignment vertical="bottom" wrapText="0"/>
      <border outline="0">
        <left/>
        <right/>
        <top/>
        <bottom/>
      </border>
    </dxf>
  </rfmt>
  <rfmt sheetId="5" sqref="P326" start="0" length="0">
    <dxf>
      <fill>
        <patternFill patternType="none"/>
      </fill>
      <alignment horizontal="general" vertical="bottom" wrapText="0"/>
      <border outline="0">
        <left/>
        <right/>
        <top/>
      </border>
    </dxf>
  </rfmt>
  <rfmt sheetId="5" sqref="Q326" start="0" length="0">
    <dxf>
      <alignment vertical="bottom" wrapText="0"/>
      <border outline="0">
        <left/>
        <right/>
        <top/>
        <bottom/>
      </border>
    </dxf>
  </rfmt>
  <rcc rId="3616" sId="5" odxf="1" dxf="1">
    <oc r="B327">
      <f>IF(LEN(A327)=0,"",INDEX('Smelter Look-up'!$A:$A,MATCH($A327,'Smelter Look-up'!$E:$E,0)))</f>
    </oc>
    <nc r="B32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17" sId="5" odxf="1" dxf="1">
    <oc r="C327">
      <f>IF(LEN(A327)=0,"",INDEX('Smelter Look-up'!$C:$C,MATCH($A327,'Smelter Look-up'!$E:$E,0)))</f>
    </oc>
    <nc r="C327" t="inlineStr">
      <is>
        <t>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18" sId="5" odxf="1" dxf="1">
    <nc r="D327"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19" sId="5" odxf="1" dxf="1">
    <oc r="E327">
      <f>IF(ISERROR($V327),"",OFFSET('Smelter Look-up'!$D$4,$V327-4,0)&amp;"")</f>
    </oc>
    <nc r="E327"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20" sId="5" odxf="1" dxf="1">
    <oc r="F327">
      <f>IF(ISERROR($V327),"",OFFSET('Smelter Look-up'!$E$4,$V327-4,0))</f>
    </oc>
    <nc r="F327"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21" sId="5" odxf="1" dxf="1">
    <oc r="G327">
      <f>IF(C327=$X$4,"Enter smelter details", IF(ISERROR($V327),"",OFFSET('Smelter Look-up'!$F$4,$V327-4,0)))</f>
    </oc>
    <nc r="G32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22" sId="5" odxf="1" dxf="1">
    <oc r="H327">
      <f>IF(ISERROR($V327),"",OFFSET('Smelter Look-up'!$G$4,$V327-4,0))</f>
    </oc>
    <nc r="H32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623" sId="5" odxf="1" dxf="1">
    <oc r="I327">
      <f>IF(ISERROR($V327),"",OFFSET('Smelter Look-up'!$H$4,$V327-4,0))</f>
    </oc>
    <nc r="I327"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24" sId="5" odxf="1" dxf="1">
    <oc r="J327">
      <f>IF(ISERROR($V327),"",OFFSET('Smelter Look-up'!$I$4,$V327-4,0))</f>
    </oc>
    <nc r="J327"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27" start="0" length="0">
    <dxf>
      <alignment vertical="bottom" wrapText="0"/>
      <border outline="0">
        <left/>
        <right/>
        <top/>
        <bottom/>
      </border>
    </dxf>
  </rfmt>
  <rfmt sheetId="5" sqref="L327" start="0" length="0">
    <dxf>
      <alignment vertical="bottom" wrapText="0"/>
      <border outline="0">
        <left/>
        <right/>
        <top/>
        <bottom/>
      </border>
    </dxf>
  </rfmt>
  <rfmt sheetId="5" sqref="M327" start="0" length="0">
    <dxf>
      <alignment vertical="bottom" wrapText="0"/>
      <border outline="0">
        <left/>
        <right/>
        <top/>
        <bottom/>
      </border>
    </dxf>
  </rfmt>
  <rfmt sheetId="5" sqref="N327" start="0" length="0">
    <dxf>
      <alignment vertical="bottom" wrapText="0"/>
      <border outline="0">
        <left/>
        <right/>
        <top/>
        <bottom/>
      </border>
    </dxf>
  </rfmt>
  <rfmt sheetId="5" sqref="O327" start="0" length="0">
    <dxf>
      <alignment vertical="bottom" wrapText="0"/>
      <border outline="0">
        <left/>
        <right/>
        <top/>
        <bottom/>
      </border>
    </dxf>
  </rfmt>
  <rfmt sheetId="5" sqref="P327" start="0" length="0">
    <dxf>
      <fill>
        <patternFill patternType="none"/>
      </fill>
      <alignment horizontal="general" vertical="bottom" wrapText="0"/>
      <border outline="0">
        <left/>
        <right/>
        <top/>
      </border>
    </dxf>
  </rfmt>
  <rfmt sheetId="5" sqref="Q327" start="0" length="0">
    <dxf>
      <alignment vertical="bottom" wrapText="0"/>
      <border outline="0">
        <left/>
        <right/>
        <top/>
        <bottom/>
      </border>
    </dxf>
  </rfmt>
  <rcc rId="3625" sId="5" odxf="1" dxf="1">
    <oc r="B328">
      <f>IF(LEN(A328)=0,"",INDEX('Smelter Look-up'!$A:$A,MATCH($A328,'Smelter Look-up'!$E:$E,0)))</f>
    </oc>
    <nc r="B32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26" sId="5" odxf="1" dxf="1">
    <oc r="C328">
      <f>IF(LEN(A328)=0,"",INDEX('Smelter Look-up'!$C:$C,MATCH($A328,'Smelter Look-up'!$E:$E,0)))</f>
    </oc>
    <nc r="C328"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27" sId="5" odxf="1" dxf="1">
    <nc r="D328"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28" sId="5" odxf="1" dxf="1">
    <oc r="E328">
      <f>IF(ISERROR($V328),"",OFFSET('Smelter Look-up'!$D$4,$V328-4,0)&amp;"")</f>
    </oc>
    <nc r="E328"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29" sId="5" odxf="1" dxf="1">
    <oc r="F328">
      <f>IF(ISERROR($V328),"",OFFSET('Smelter Look-up'!$E$4,$V328-4,0))</f>
    </oc>
    <nc r="F328"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30" sId="5" odxf="1" dxf="1">
    <oc r="G328">
      <f>IF(C328=$X$4,"Enter smelter details", IF(ISERROR($V328),"",OFFSET('Smelter Look-up'!$F$4,$V328-4,0)))</f>
    </oc>
    <nc r="G32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31" sId="5" odxf="1" dxf="1">
    <oc r="H328">
      <f>IF(ISERROR($V328),"",OFFSET('Smelter Look-up'!$G$4,$V328-4,0))</f>
    </oc>
    <nc r="H328" t="inlineStr">
      <is>
        <t>27, Jalan Pantai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632" sId="5" odxf="1" dxf="1">
    <oc r="I328">
      <f>IF(ISERROR($V328),"",OFFSET('Smelter Look-up'!$H$4,$V328-4,0))</f>
    </oc>
    <nc r="I328"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33" sId="5" odxf="1" dxf="1">
    <oc r="J328">
      <f>IF(ISERROR($V328),"",OFFSET('Smelter Look-up'!$I$4,$V328-4,0))</f>
    </oc>
    <nc r="J328"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34" sId="5" odxf="1" dxf="1">
    <nc r="K328" t="inlineStr">
      <is>
        <t>Mr.Chua Cheong Yong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35" sId="5" odxf="1" dxf="1">
    <nc r="L328" t="inlineStr">
      <is>
        <t>Chua.cy@msmelt.com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36" sId="5" odxf="1" dxf="1">
    <nc r="M32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37" sId="5" odxf="1" dxf="1">
    <nc r="N328"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38" sId="5" odxf="1" dxf="1">
    <nc r="O328" t="inlineStr">
      <is>
        <t>L1, L2, L3, DRC,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39" sId="5" odxf="1" dxf="1">
    <nc r="P32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3640" sId="5" odxf="1" dxf="1">
    <nc r="Q328"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641" sId="5" odxf="1" dxf="1">
    <oc r="B329">
      <f>IF(LEN(A329)=0,"",INDEX('Smelter Look-up'!$A:$A,MATCH($A329,'Smelter Look-up'!$E:$E,0)))</f>
    </oc>
    <nc r="B32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42" sId="5" odxf="1" dxf="1">
    <oc r="C329">
      <f>IF(LEN(A329)=0,"",INDEX('Smelter Look-up'!$C:$C,MATCH($A329,'Smelter Look-up'!$E:$E,0)))</f>
    </oc>
    <nc r="C329"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43" sId="5" odxf="1" dxf="1">
    <nc r="D329"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44" sId="5" odxf="1" dxf="1">
    <oc r="E329">
      <f>IF(ISERROR($V329),"",OFFSET('Smelter Look-up'!$D$4,$V329-4,0)&amp;"")</f>
    </oc>
    <nc r="E329"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45" sId="5" odxf="1" dxf="1">
    <oc r="F329">
      <f>IF(ISERROR($V329),"",OFFSET('Smelter Look-up'!$E$4,$V329-4,0))</f>
    </oc>
    <nc r="F329" t="inlineStr">
      <is>
        <t>CID001105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46" sId="5" odxf="1" dxf="1">
    <oc r="G329">
      <f>IF(C329=$X$4,"Enter smelter details", IF(ISERROR($V329),"",OFFSET('Smelter Look-up'!$F$4,$V329-4,0)))</f>
    </oc>
    <nc r="G32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47" sId="5" odxf="1" dxf="1">
    <oc r="H329">
      <f>IF(ISERROR($V329),"",OFFSET('Smelter Look-up'!$G$4,$V329-4,0))</f>
    </oc>
    <nc r="H329" t="inlineStr">
      <is>
        <t>27, Jalan Pantai 12000</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648" sId="5" odxf="1" dxf="1">
    <oc r="I329">
      <f>IF(ISERROR($V329),"",OFFSET('Smelter Look-up'!$H$4,$V329-4,0))</f>
    </oc>
    <nc r="I329" t="inlineStr">
      <is>
        <t>Butterworth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49" sId="5" odxf="1" dxf="1">
    <oc r="J329">
      <f>IF(ISERROR($V329),"",OFFSET('Smelter Look-up'!$I$4,$V329-4,0))</f>
    </oc>
    <nc r="J329"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50" sId="5" odxf="1" dxf="1">
    <nc r="K329" t="inlineStr">
      <is>
        <t>Raveentiran Krishnan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51" sId="5" odxf="1" dxf="1">
    <nc r="L329" t="inlineStr">
      <is>
        <t>msc@msmelt.com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52" sId="5" odxf="1" dxf="1">
    <nc r="M329" t="inlineStr">
      <is>
        <t>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53" sId="5" odxf="1" dxf="1">
    <nc r="N329" t="inlineStr">
      <is>
        <t>Malaysia-Mine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54" sId="5" odxf="1" dxf="1">
    <nc r="O329" t="inlineStr">
      <is>
        <t>Malaysia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655" sId="5" odxf="1" dxf="1">
    <nc r="P32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29" start="0" length="0">
    <dxf>
      <alignment vertical="bottom" wrapText="0"/>
      <border outline="0">
        <left/>
        <right/>
        <top/>
        <bottom/>
      </border>
    </dxf>
  </rfmt>
  <rcc rId="3656" sId="5" odxf="1" dxf="1">
    <oc r="B330">
      <f>IF(LEN(A330)=0,"",INDEX('Smelter Look-up'!$A:$A,MATCH($A330,'Smelter Look-up'!$E:$E,0)))</f>
    </oc>
    <nc r="B33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57" sId="5" odxf="1" dxf="1">
    <oc r="C330">
      <f>IF(LEN(A330)=0,"",INDEX('Smelter Look-up'!$C:$C,MATCH($A330,'Smelter Look-up'!$E:$E,0)))</f>
    </oc>
    <nc r="C330" t="inlineStr">
      <is>
        <t>Malaysia Smelting Corporation (MSC)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58" sId="5" odxf="1" dxf="1">
    <nc r="D330" t="inlineStr">
      <is>
        <t>Malaysia Smelting Corporation (MSC)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59" sId="5" odxf="1" dxf="1">
    <oc r="E330">
      <f>IF(ISERROR($V330),"",OFFSET('Smelter Look-up'!$D$4,$V330-4,0)&amp;"")</f>
    </oc>
    <nc r="E330" t="inlineStr">
      <is>
        <t>MALAYSIA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60" sId="5" odxf="1" dxf="1">
    <oc r="F330">
      <f>IF(ISERROR($V330),"",OFFSET('Smelter Look-up'!$E$4,$V330-4,0))</f>
    </oc>
    <nc r="F330" t="inlineStr">
      <is>
        <t xml:space="preserve">CID001105
</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61" sId="5" odxf="1" dxf="1">
    <oc r="G330">
      <f>IF(C330=$X$4,"Enter smelter details", IF(ISERROR($V330),"",OFFSET('Smelter Look-up'!$F$4,$V330-4,0)))</f>
    </oc>
    <nc r="G33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62" sId="5" odxf="1" dxf="1">
    <oc r="H330">
      <f>IF(ISERROR($V330),"",OFFSET('Smelter Look-up'!$G$4,$V330-4,0))</f>
    </oc>
    <nc r="H330" t="inlineStr">
      <is>
        <t xml:space="preserve">27, Jalan Pantai, 12000 Butterworth. P. 0. Box 2, 12700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663" sId="5" odxf="1" dxf="1">
    <oc r="I330">
      <f>IF(ISERROR($V330),"",OFFSET('Smelter Look-up'!$H$4,$V330-4,0))</f>
    </oc>
    <nc r="I330" t="inlineStr">
      <is>
        <t>Penang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64" sId="5" odxf="1" dxf="1">
    <oc r="J330">
      <f>IF(ISERROR($V330),"",OFFSET('Smelter Look-up'!$I$4,$V330-4,0))</f>
    </oc>
    <nc r="J33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30" start="0" length="0">
    <dxf>
      <alignment vertical="bottom" wrapText="0"/>
      <border outline="0">
        <left/>
        <right/>
        <top/>
        <bottom/>
      </border>
    </dxf>
  </rfmt>
  <rfmt sheetId="5" sqref="L330" start="0" length="0">
    <dxf>
      <alignment vertical="bottom" wrapText="0"/>
      <border outline="0">
        <left/>
        <right/>
        <top/>
        <bottom/>
      </border>
    </dxf>
  </rfmt>
  <rfmt sheetId="5" sqref="M330" start="0" length="0">
    <dxf>
      <alignment vertical="bottom" wrapText="0"/>
      <border outline="0">
        <left/>
        <right/>
        <top/>
        <bottom/>
      </border>
    </dxf>
  </rfmt>
  <rfmt sheetId="5" sqref="N330" start="0" length="0">
    <dxf>
      <alignment vertical="bottom" wrapText="0"/>
      <border outline="0">
        <left/>
        <right/>
        <top/>
        <bottom/>
      </border>
    </dxf>
  </rfmt>
  <rfmt sheetId="5" sqref="O330" start="0" length="0">
    <dxf>
      <alignment vertical="bottom" wrapText="0"/>
      <border outline="0">
        <left/>
        <right/>
        <top/>
        <bottom/>
      </border>
    </dxf>
  </rfmt>
  <rfmt sheetId="5" sqref="P330" start="0" length="0">
    <dxf>
      <fill>
        <patternFill patternType="none"/>
      </fill>
      <alignment horizontal="general" vertical="bottom" wrapText="0"/>
      <border outline="0">
        <left/>
        <right/>
        <top/>
      </border>
    </dxf>
  </rfmt>
  <rfmt sheetId="5" sqref="Q330" start="0" length="0">
    <dxf>
      <alignment vertical="bottom" wrapText="0"/>
      <border outline="0">
        <left/>
        <right/>
        <top/>
        <bottom/>
      </border>
    </dxf>
  </rfmt>
  <rcc rId="3665" sId="5" odxf="1" dxf="1">
    <oc r="B331">
      <f>IF(LEN(A331)=0,"",INDEX('Smelter Look-up'!$A:$A,MATCH($A331,'Smelter Look-up'!$E:$E,0)))</f>
    </oc>
    <nc r="B33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66" sId="5" odxf="1" dxf="1">
    <oc r="C331">
      <f>IF(LEN(A331)=0,"",INDEX('Smelter Look-up'!$C:$C,MATCH($A331,'Smelter Look-up'!$E:$E,0)))</f>
    </oc>
    <nc r="C331" t="inlineStr">
      <is>
        <t>Materion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67" sId="5" odxf="1" dxf="1">
    <nc r="D331" t="inlineStr">
      <is>
        <t>Materion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68" sId="5" odxf="1" dxf="1">
    <oc r="E331">
      <f>IF(ISERROR($V331),"",OFFSET('Smelter Look-up'!$D$4,$V331-4,0)&amp;"")</f>
    </oc>
    <nc r="E331"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69" sId="5" odxf="1" dxf="1">
    <oc r="F331">
      <f>IF(ISERROR($V331),"",OFFSET('Smelter Look-up'!$E$4,$V331-4,0))</f>
    </oc>
    <nc r="F331" t="inlineStr">
      <is>
        <t>CID001113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70" sId="5" odxf="1" dxf="1">
    <oc r="G331">
      <f>IF(C331=$X$4,"Enter smelter details", IF(ISERROR($V331),"",OFFSET('Smelter Look-up'!$F$4,$V331-4,0)))</f>
    </oc>
    <nc r="G33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71" sId="5" odxf="1" dxf="1">
    <oc r="H331">
      <f>IF(ISERROR($V331),"",OFFSET('Smelter Look-up'!$G$4,$V331-4,0))</f>
    </oc>
    <nc r="H33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672" sId="5" odxf="1" dxf="1">
    <oc r="I331">
      <f>IF(ISERROR($V331),"",OFFSET('Smelter Look-up'!$H$4,$V331-4,0))</f>
    </oc>
    <nc r="I331" t="inlineStr">
      <is>
        <t>Buffalo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73" sId="5" odxf="1" dxf="1">
    <oc r="J331">
      <f>IF(ISERROR($V331),"",OFFSET('Smelter Look-up'!$I$4,$V331-4,0))</f>
    </oc>
    <nc r="J331"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31" start="0" length="0">
    <dxf>
      <alignment vertical="bottom" wrapText="0"/>
      <border outline="0">
        <left/>
        <right/>
        <top/>
        <bottom/>
      </border>
    </dxf>
  </rfmt>
  <rfmt sheetId="5" sqref="L331" start="0" length="0">
    <dxf>
      <alignment vertical="bottom" wrapText="0"/>
      <border outline="0">
        <left/>
        <right/>
        <top/>
        <bottom/>
      </border>
    </dxf>
  </rfmt>
  <rfmt sheetId="5" sqref="M331" start="0" length="0">
    <dxf>
      <alignment vertical="bottom" wrapText="0"/>
      <border outline="0">
        <left/>
        <right/>
        <top/>
        <bottom/>
      </border>
    </dxf>
  </rfmt>
  <rfmt sheetId="5" sqref="N331" start="0" length="0">
    <dxf>
      <alignment vertical="bottom" wrapText="0"/>
      <border outline="0">
        <left/>
        <right/>
        <top/>
        <bottom/>
      </border>
    </dxf>
  </rfmt>
  <rfmt sheetId="5" sqref="O331" start="0" length="0">
    <dxf>
      <alignment vertical="bottom" wrapText="0"/>
      <border outline="0">
        <left/>
        <right/>
        <top/>
        <bottom/>
      </border>
    </dxf>
  </rfmt>
  <rfmt sheetId="5" sqref="P331" start="0" length="0">
    <dxf>
      <fill>
        <patternFill patternType="none"/>
      </fill>
      <alignment horizontal="general" vertical="bottom" wrapText="0"/>
      <border outline="0">
        <left/>
        <right/>
        <top/>
      </border>
    </dxf>
  </rfmt>
  <rcc rId="3674" sId="5" odxf="1" dxf="1">
    <nc r="Q331"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675" sId="5" odxf="1" dxf="1">
    <oc r="B332">
      <f>IF(LEN(A332)=0,"",INDEX('Smelter Look-up'!$A:$A,MATCH($A332,'Smelter Look-up'!$E:$E,0)))</f>
    </oc>
    <nc r="B33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76" sId="5" odxf="1" dxf="1">
    <oc r="C332">
      <f>IF(LEN(A332)=0,"",INDEX('Smelter Look-up'!$C:$C,MATCH($A332,'Smelter Look-up'!$E:$E,0)))</f>
    </oc>
    <nc r="C332" t="inlineStr">
      <is>
        <t>Materion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77" sId="5" odxf="1" dxf="1">
    <nc r="D332" t="inlineStr">
      <is>
        <t>Materion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78" sId="5" odxf="1" dxf="1">
    <oc r="E332">
      <f>IF(ISERROR($V332),"",OFFSET('Smelter Look-up'!$D$4,$V332-4,0)&amp;"")</f>
    </oc>
    <nc r="E33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79" sId="5" odxf="1" dxf="1">
    <oc r="F332">
      <f>IF(ISERROR($V332),"",OFFSET('Smelter Look-up'!$E$4,$V332-4,0))</f>
    </oc>
    <nc r="F332" t="inlineStr">
      <is>
        <t>CID001113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80" sId="5" odxf="1" dxf="1">
    <oc r="G332">
      <f>IF(C332=$X$4,"Enter smelter details", IF(ISERROR($V332),"",OFFSET('Smelter Look-up'!$F$4,$V332-4,0)))</f>
    </oc>
    <nc r="G33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81" sId="5" odxf="1" dxf="1">
    <oc r="H332">
      <f>IF(ISERROR($V332),"",OFFSET('Smelter Look-up'!$G$4,$V332-4,0))</f>
    </oc>
    <nc r="H33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682" sId="5" odxf="1" dxf="1">
    <oc r="I332">
      <f>IF(ISERROR($V332),"",OFFSET('Smelter Look-up'!$H$4,$V332-4,0))</f>
    </oc>
    <nc r="I332" t="inlineStr">
      <is>
        <t>Buffalo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83" sId="5" odxf="1" dxf="1">
    <oc r="J332">
      <f>IF(ISERROR($V332),"",OFFSET('Smelter Look-up'!$I$4,$V332-4,0))</f>
    </oc>
    <nc r="J332"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32" start="0" length="0">
    <dxf>
      <alignment vertical="bottom" wrapText="0"/>
      <border outline="0">
        <left/>
        <right/>
        <top/>
        <bottom/>
      </border>
    </dxf>
  </rfmt>
  <rfmt sheetId="5" sqref="L332" start="0" length="0">
    <dxf>
      <alignment vertical="bottom" wrapText="0"/>
      <border outline="0">
        <left/>
        <right/>
        <top/>
        <bottom/>
      </border>
    </dxf>
  </rfmt>
  <rcc rId="3684" sId="5" odxf="1" dxf="1">
    <nc r="M332"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32" start="0" length="0">
    <dxf>
      <alignment vertical="bottom" wrapText="0"/>
      <border outline="0">
        <left/>
        <right/>
        <top/>
        <bottom/>
      </border>
    </dxf>
  </rfmt>
  <rfmt sheetId="5" sqref="O332" start="0" length="0">
    <dxf>
      <alignment vertical="bottom" wrapText="0"/>
      <border outline="0">
        <left/>
        <right/>
        <top/>
        <bottom/>
      </border>
    </dxf>
  </rfmt>
  <rfmt sheetId="5" sqref="P332" start="0" length="0">
    <dxf>
      <fill>
        <patternFill patternType="none"/>
      </fill>
      <alignment horizontal="general" vertical="bottom" wrapText="0"/>
      <border outline="0">
        <left/>
        <right/>
        <top/>
      </border>
    </dxf>
  </rfmt>
  <rcc rId="3685" sId="5" odxf="1" dxf="1">
    <nc r="Q332" t="inlineStr">
      <is>
        <t>Validated-Re-audit in progress</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686" sId="5" odxf="1" dxf="1">
    <oc r="B333">
      <f>IF(LEN(A333)=0,"",INDEX('Smelter Look-up'!$A:$A,MATCH($A333,'Smelter Look-up'!$E:$E,0)))</f>
    </oc>
    <nc r="B33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87" sId="5" odxf="1" dxf="1">
    <oc r="C333">
      <f>IF(LEN(A333)=0,"",INDEX('Smelter Look-up'!$C:$C,MATCH($A333,'Smelter Look-up'!$E:$E,0)))</f>
    </oc>
    <nc r="C333" t="inlineStr">
      <is>
        <t>Materion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88" sId="5" odxf="1" dxf="1">
    <nc r="D333" t="inlineStr">
      <is>
        <t>Materion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89" sId="5" odxf="1" dxf="1">
    <oc r="E333">
      <f>IF(ISERROR($V333),"",OFFSET('Smelter Look-up'!$D$4,$V333-4,0)&amp;"")</f>
    </oc>
    <nc r="E33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90" sId="5" odxf="1" dxf="1">
    <oc r="F333">
      <f>IF(ISERROR($V333),"",OFFSET('Smelter Look-up'!$E$4,$V333-4,0))</f>
    </oc>
    <nc r="F333" t="inlineStr">
      <is>
        <t>CID001113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91" sId="5" odxf="1" dxf="1">
    <oc r="G333">
      <f>IF(C333=$X$4,"Enter smelter details", IF(ISERROR($V333),"",OFFSET('Smelter Look-up'!$F$4,$V333-4,0)))</f>
    </oc>
    <nc r="G33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92" sId="5" odxf="1" dxf="1">
    <oc r="H333">
      <f>IF(ISERROR($V333),"",OFFSET('Smelter Look-up'!$G$4,$V333-4,0))</f>
    </oc>
    <nc r="H33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693" sId="5" odxf="1" dxf="1">
    <oc r="I333">
      <f>IF(ISERROR($V333),"",OFFSET('Smelter Look-up'!$H$4,$V333-4,0))</f>
    </oc>
    <nc r="I333" t="inlineStr">
      <is>
        <t>Buffalo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694" sId="5" odxf="1" dxf="1">
    <oc r="J333">
      <f>IF(ISERROR($V333),"",OFFSET('Smelter Look-up'!$I$4,$V333-4,0))</f>
    </oc>
    <nc r="J333"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33" start="0" length="0">
    <dxf>
      <alignment vertical="bottom" wrapText="0"/>
      <border outline="0">
        <left/>
        <right/>
        <top/>
        <bottom/>
      </border>
    </dxf>
  </rfmt>
  <rfmt sheetId="5" sqref="L333" start="0" length="0">
    <dxf>
      <alignment vertical="bottom" wrapText="0"/>
      <border outline="0">
        <left/>
        <right/>
        <top/>
        <bottom/>
      </border>
    </dxf>
  </rfmt>
  <rfmt sheetId="5" sqref="M333" start="0" length="0">
    <dxf>
      <alignment vertical="bottom" wrapText="0"/>
      <border outline="0">
        <left/>
        <right/>
        <top/>
        <bottom/>
      </border>
    </dxf>
  </rfmt>
  <rfmt sheetId="5" sqref="N333" start="0" length="0">
    <dxf>
      <alignment vertical="bottom" wrapText="0"/>
      <border outline="0">
        <left/>
        <right/>
        <top/>
        <bottom/>
      </border>
    </dxf>
  </rfmt>
  <rfmt sheetId="5" sqref="O333" start="0" length="0">
    <dxf>
      <alignment vertical="bottom" wrapText="0"/>
      <border outline="0">
        <left/>
        <right/>
        <top/>
        <bottom/>
      </border>
    </dxf>
  </rfmt>
  <rfmt sheetId="5" sqref="P333" start="0" length="0">
    <dxf>
      <fill>
        <patternFill patternType="none"/>
      </fill>
      <alignment horizontal="general" vertical="bottom" wrapText="0"/>
      <border outline="0">
        <left/>
        <right/>
        <top/>
      </border>
    </dxf>
  </rfmt>
  <rfmt sheetId="5" sqref="Q333" start="0" length="0">
    <dxf>
      <alignment vertical="bottom" wrapText="0"/>
      <border outline="0">
        <left/>
        <right/>
        <top/>
        <bottom/>
      </border>
    </dxf>
  </rfmt>
  <rcc rId="3695" sId="5" odxf="1" dxf="1">
    <oc r="B334">
      <f>IF(LEN(A334)=0,"",INDEX('Smelter Look-up'!$A:$A,MATCH($A334,'Smelter Look-up'!$E:$E,0)))</f>
    </oc>
    <nc r="B33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96" sId="5" odxf="1" dxf="1">
    <oc r="C334">
      <f>IF(LEN(A334)=0,"",INDEX('Smelter Look-up'!$C:$C,MATCH($A334,'Smelter Look-up'!$E:$E,0)))</f>
    </oc>
    <nc r="C334" t="inlineStr">
      <is>
        <t>Materion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697" sId="5" odxf="1" dxf="1">
    <nc r="D334" t="inlineStr">
      <is>
        <t>Materion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98" sId="5" odxf="1" dxf="1">
    <oc r="E334">
      <f>IF(ISERROR($V334),"",OFFSET('Smelter Look-up'!$D$4,$V334-4,0)&amp;"")</f>
    </oc>
    <nc r="E33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699" sId="5" odxf="1" dxf="1">
    <oc r="F334">
      <f>IF(ISERROR($V334),"",OFFSET('Smelter Look-up'!$E$4,$V334-4,0))</f>
    </oc>
    <nc r="F334" t="inlineStr">
      <is>
        <t>CID001113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00" sId="5" odxf="1" dxf="1">
    <oc r="G334">
      <f>IF(C334=$X$4,"Enter smelter details", IF(ISERROR($V334),"",OFFSET('Smelter Look-up'!$F$4,$V334-4,0)))</f>
    </oc>
    <nc r="G33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01" sId="5" odxf="1" dxf="1">
    <oc r="H334">
      <f>IF(ISERROR($V334),"",OFFSET('Smelter Look-up'!$G$4,$V334-4,0))</f>
    </oc>
    <nc r="H33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02" sId="5" odxf="1" dxf="1">
    <oc r="I334">
      <f>IF(ISERROR($V334),"",OFFSET('Smelter Look-up'!$H$4,$V334-4,0))</f>
    </oc>
    <nc r="I334" t="inlineStr">
      <is>
        <t>Buffalo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03" sId="5" odxf="1" dxf="1">
    <oc r="J334">
      <f>IF(ISERROR($V334),"",OFFSET('Smelter Look-up'!$I$4,$V334-4,0))</f>
    </oc>
    <nc r="J334"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34" start="0" length="0">
    <dxf>
      <alignment vertical="bottom" wrapText="0"/>
      <border outline="0">
        <left/>
        <right/>
        <top/>
        <bottom/>
      </border>
    </dxf>
  </rfmt>
  <rfmt sheetId="5" sqref="L334" start="0" length="0">
    <dxf>
      <alignment vertical="bottom" wrapText="0"/>
      <border outline="0">
        <left/>
        <right/>
        <top/>
        <bottom/>
      </border>
    </dxf>
  </rfmt>
  <rcc rId="3704" sId="5" odxf="1" dxf="1">
    <nc r="M33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34" start="0" length="0">
    <dxf>
      <alignment vertical="bottom" wrapText="0"/>
      <border outline="0">
        <left/>
        <right/>
        <top/>
        <bottom/>
      </border>
    </dxf>
  </rfmt>
  <rcc rId="3705" sId="5" odxf="1" dxf="1">
    <nc r="O334"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34" start="0" length="0">
    <dxf>
      <fill>
        <patternFill patternType="none"/>
      </fill>
      <alignment horizontal="general" vertical="bottom" wrapText="0"/>
      <border outline="0">
        <left/>
        <right/>
        <top/>
      </border>
    </dxf>
  </rfmt>
  <rfmt sheetId="5" sqref="Q334" start="0" length="0">
    <dxf>
      <alignment vertical="bottom" wrapText="0"/>
      <border outline="0">
        <left/>
        <right/>
        <top/>
        <bottom/>
      </border>
    </dxf>
  </rfmt>
  <rcc rId="3706" sId="5" odxf="1" dxf="1">
    <oc r="B335">
      <f>IF(LEN(A335)=0,"",INDEX('Smelter Look-up'!$A:$A,MATCH($A335,'Smelter Look-up'!$E:$E,0)))</f>
    </oc>
    <nc r="B33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07" sId="5" odxf="1" dxf="1">
    <oc r="C335">
      <f>IF(LEN(A335)=0,"",INDEX('Smelter Look-up'!$C:$C,MATCH($A335,'Smelter Look-up'!$E:$E,0)))</f>
    </oc>
    <nc r="C335" t="inlineStr">
      <is>
        <t>Materion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708" sId="5" odxf="1" dxf="1">
    <nc r="D335" t="inlineStr">
      <is>
        <t>Materion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09" sId="5" odxf="1" dxf="1">
    <oc r="E335">
      <f>IF(ISERROR($V335),"",OFFSET('Smelter Look-up'!$D$4,$V335-4,0)&amp;"")</f>
    </oc>
    <nc r="E335"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10" sId="5" odxf="1" dxf="1">
    <oc r="F335">
      <f>IF(ISERROR($V335),"",OFFSET('Smelter Look-up'!$E$4,$V335-4,0))</f>
    </oc>
    <nc r="F335" t="inlineStr">
      <is>
        <t>CID001113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11" sId="5" odxf="1" dxf="1">
    <oc r="G335">
      <f>IF(C335=$X$4,"Enter smelter details", IF(ISERROR($V335),"",OFFSET('Smelter Look-up'!$F$4,$V335-4,0)))</f>
    </oc>
    <nc r="G33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12" sId="5" odxf="1" dxf="1">
    <oc r="H335">
      <f>IF(ISERROR($V335),"",OFFSET('Smelter Look-up'!$G$4,$V335-4,0))</f>
    </oc>
    <nc r="H33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13" sId="5" odxf="1" dxf="1">
    <oc r="I335">
      <f>IF(ISERROR($V335),"",OFFSET('Smelter Look-up'!$H$4,$V335-4,0))</f>
    </oc>
    <nc r="I335" t="inlineStr">
      <is>
        <t>Buffalo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14" sId="5" odxf="1" dxf="1">
    <oc r="J335">
      <f>IF(ISERROR($V335),"",OFFSET('Smelter Look-up'!$I$4,$V335-4,0))</f>
    </oc>
    <nc r="J335"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35" start="0" length="0">
    <dxf>
      <alignment vertical="bottom" wrapText="0"/>
      <border outline="0">
        <left/>
        <right/>
        <top/>
        <bottom/>
      </border>
    </dxf>
  </rfmt>
  <rfmt sheetId="5" sqref="L335" start="0" length="0">
    <dxf>
      <alignment vertical="bottom" wrapText="0"/>
      <border outline="0">
        <left/>
        <right/>
        <top/>
        <bottom/>
      </border>
    </dxf>
  </rfmt>
  <rfmt sheetId="5" sqref="M335" start="0" length="0">
    <dxf>
      <alignment vertical="bottom" wrapText="0"/>
      <border outline="0">
        <left/>
        <right/>
        <top/>
        <bottom/>
      </border>
    </dxf>
  </rfmt>
  <rcc rId="3715" sId="5" odxf="1" dxf="1">
    <nc r="N335"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16" sId="5" odxf="1" dxf="1">
    <nc r="O335"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17" sId="5" odxf="1" dxf="1">
    <nc r="P33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3718" sId="5" odxf="1" dxf="1">
    <nc r="Q335"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719" sId="5" odxf="1" dxf="1">
    <oc r="B336">
      <f>IF(LEN(A336)=0,"",INDEX('Smelter Look-up'!$A:$A,MATCH($A336,'Smelter Look-up'!$E:$E,0)))</f>
    </oc>
    <nc r="B33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20" sId="5" odxf="1" dxf="1">
    <oc r="C336">
      <f>IF(LEN(A336)=0,"",INDEX('Smelter Look-up'!$C:$C,MATCH($A336,'Smelter Look-up'!$E:$E,0)))</f>
    </oc>
    <nc r="C336" t="inlineStr">
      <is>
        <t>Materion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721" sId="5" odxf="1" dxf="1">
    <nc r="D336" t="inlineStr">
      <is>
        <t>Materion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22" sId="5" odxf="1" dxf="1">
    <oc r="E336">
      <f>IF(ISERROR($V336),"",OFFSET('Smelter Look-up'!$D$4,$V336-4,0)&amp;"")</f>
    </oc>
    <nc r="E336"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23" sId="5" odxf="1" dxf="1">
    <oc r="F336">
      <f>IF(ISERROR($V336),"",OFFSET('Smelter Look-up'!$E$4,$V336-4,0))</f>
    </oc>
    <nc r="F336" t="inlineStr">
      <is>
        <t>CID001113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24" sId="5" odxf="1" dxf="1">
    <oc r="G336">
      <f>IF(C336=$X$4,"Enter smelter details", IF(ISERROR($V336),"",OFFSET('Smelter Look-up'!$F$4,$V336-4,0)))</f>
    </oc>
    <nc r="G33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25" sId="5" odxf="1" dxf="1">
    <oc r="H336">
      <f>IF(ISERROR($V336),"",OFFSET('Smelter Look-up'!$G$4,$V336-4,0))</f>
    </oc>
    <nc r="H336" t="inlineStr">
      <is>
        <t>2978 Main St.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26" sId="5" odxf="1" dxf="1">
    <oc r="I336">
      <f>IF(ISERROR($V336),"",OFFSET('Smelter Look-up'!$H$4,$V336-4,0))</f>
    </oc>
    <nc r="I336" t="inlineStr">
      <is>
        <t>Buffalo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27" sId="5" odxf="1" dxf="1">
    <oc r="J336">
      <f>IF(ISERROR($V336),"",OFFSET('Smelter Look-up'!$I$4,$V336-4,0))</f>
    </oc>
    <nc r="J336"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28" sId="5" odxf="1" dxf="1">
    <nc r="K336" t="inlineStr">
      <is>
        <t>Patrick S. Carpenter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29" sId="5" odxf="1" dxf="1">
    <nc r="L336" t="inlineStr">
      <is>
        <t>216-486-4200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336" start="0" length="0">
    <dxf>
      <alignment vertical="bottom" wrapText="0"/>
      <border outline="0">
        <left/>
        <right/>
        <top/>
        <bottom/>
      </border>
    </dxf>
  </rfmt>
  <rcc rId="3730" sId="5" odxf="1" dxf="1">
    <nc r="N336" t="inlineStr">
      <is>
        <t>See Materion's declaration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31" sId="5" odxf="1" dxf="1">
    <nc r="O336" t="inlineStr">
      <is>
        <t>See Materion's declaration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32" sId="5" odxf="1" dxf="1">
    <nc r="P33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36" start="0" length="0">
    <dxf>
      <alignment vertical="bottom" wrapText="0"/>
      <border outline="0">
        <left/>
        <right/>
        <top/>
        <bottom/>
      </border>
    </dxf>
  </rfmt>
  <rcc rId="3733" sId="5" odxf="1" dxf="1">
    <oc r="B337">
      <f>IF(LEN(A337)=0,"",INDEX('Smelter Look-up'!$A:$A,MATCH($A337,'Smelter Look-up'!$E:$E,0)))</f>
    </oc>
    <nc r="B33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34" sId="5" odxf="1" dxf="1">
    <oc r="C337">
      <f>IF(LEN(A337)=0,"",INDEX('Smelter Look-up'!$C:$C,MATCH($A337,'Smelter Look-up'!$E:$E,0)))</f>
    </oc>
    <nc r="C337" t="inlineStr">
      <is>
        <t>Materion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735" sId="5" odxf="1" dxf="1">
    <nc r="D337" t="inlineStr">
      <is>
        <t>Materion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36" sId="5" odxf="1" dxf="1">
    <oc r="E337">
      <f>IF(ISERROR($V337),"",OFFSET('Smelter Look-up'!$D$4,$V337-4,0)&amp;"")</f>
    </oc>
    <nc r="E337"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37" sId="5" odxf="1" dxf="1">
    <oc r="F337">
      <f>IF(ISERROR($V337),"",OFFSET('Smelter Look-up'!$E$4,$V337-4,0))</f>
    </oc>
    <nc r="F337" t="inlineStr">
      <is>
        <t>CID001113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38" sId="5" odxf="1" dxf="1">
    <oc r="G337">
      <f>IF(C337=$X$4,"Enter smelter details", IF(ISERROR($V337),"",OFFSET('Smelter Look-up'!$F$4,$V337-4,0)))</f>
    </oc>
    <nc r="G33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39" sId="5" odxf="1" dxf="1">
    <oc r="H337">
      <f>IF(ISERROR($V337),"",OFFSET('Smelter Look-up'!$G$4,$V337-4,0))</f>
    </oc>
    <nc r="H337" t="inlineStr">
      <is>
        <t>2978 Main St.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40" sId="5" odxf="1" dxf="1">
    <oc r="I337">
      <f>IF(ISERROR($V337),"",OFFSET('Smelter Look-up'!$H$4,$V337-4,0))</f>
    </oc>
    <nc r="I337" t="inlineStr">
      <is>
        <t>Buffalo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41" sId="5" odxf="1" dxf="1">
    <oc r="J337">
      <f>IF(ISERROR($V337),"",OFFSET('Smelter Look-up'!$I$4,$V337-4,0))</f>
    </oc>
    <nc r="J337"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42" sId="5" odxf="1" dxf="1">
    <nc r="K337" t="inlineStr">
      <is>
        <t>Michael O'Neill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43" sId="5" odxf="1" dxf="1">
    <nc r="L337" t="inlineStr">
      <is>
        <t xml:space="preserve"> Michael.ONeill@materion.com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44" sId="5" odxf="1" dxf="1">
    <nc r="M33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45" sId="5" odxf="1" dxf="1">
    <nc r="N337" t="inlineStr">
      <is>
        <t>Some Recycled and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46" sId="5" odxf="1" dxf="1">
    <nc r="O337"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47" sId="5" odxf="1" dxf="1">
    <nc r="P33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37" start="0" length="0">
    <dxf>
      <alignment vertical="bottom" wrapText="0"/>
      <border outline="0">
        <left/>
        <right/>
        <top/>
        <bottom/>
      </border>
    </dxf>
  </rfmt>
  <rcc rId="3748" sId="5" odxf="1" dxf="1">
    <oc r="B338">
      <f>IF(LEN(A338)=0,"",INDEX('Smelter Look-up'!$A:$A,MATCH($A338,'Smelter Look-up'!$E:$E,0)))</f>
    </oc>
    <nc r="B33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49" sId="5" odxf="1" dxf="1">
    <oc r="C338">
      <f>IF(LEN(A338)=0,"",INDEX('Smelter Look-up'!$C:$C,MATCH($A338,'Smelter Look-up'!$E:$E,0)))</f>
    </oc>
    <nc r="C338" t="inlineStr">
      <is>
        <t>Materion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750" sId="5" odxf="1" dxf="1">
    <nc r="D338" t="inlineStr">
      <is>
        <t>Materion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51" sId="5" odxf="1" dxf="1">
    <oc r="E338">
      <f>IF(ISERROR($V338),"",OFFSET('Smelter Look-up'!$D$4,$V338-4,0)&amp;"")</f>
    </oc>
    <nc r="E33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52" sId="5" odxf="1" dxf="1">
    <oc r="F338">
      <f>IF(ISERROR($V338),"",OFFSET('Smelter Look-up'!$E$4,$V338-4,0))</f>
    </oc>
    <nc r="F338" t="inlineStr">
      <is>
        <t>CID001113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53" sId="5" odxf="1" dxf="1">
    <oc r="G338">
      <f>IF(C338=$X$4,"Enter smelter details", IF(ISERROR($V338),"",OFFSET('Smelter Look-up'!$F$4,$V338-4,0)))</f>
    </oc>
    <nc r="G33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54" sId="5" odxf="1" dxf="1">
    <oc r="H338">
      <f>IF(ISERROR($V338),"",OFFSET('Smelter Look-up'!$G$4,$V338-4,0))</f>
    </oc>
    <nc r="H33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55" sId="5" odxf="1" dxf="1">
    <oc r="I338">
      <f>IF(ISERROR($V338),"",OFFSET('Smelter Look-up'!$H$4,$V338-4,0))</f>
    </oc>
    <nc r="I33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56" sId="5" odxf="1" dxf="1">
    <oc r="J338">
      <f>IF(ISERROR($V338),"",OFFSET('Smelter Look-up'!$I$4,$V338-4,0))</f>
    </oc>
    <nc r="J33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38" start="0" length="0">
    <dxf>
      <alignment vertical="bottom" wrapText="0"/>
      <border outline="0">
        <left/>
        <right/>
        <top/>
        <bottom/>
      </border>
    </dxf>
  </rfmt>
  <rfmt sheetId="5" sqref="L338" start="0" length="0">
    <dxf>
      <alignment vertical="bottom" wrapText="0"/>
      <border outline="0">
        <left/>
        <right/>
        <top/>
        <bottom/>
      </border>
    </dxf>
  </rfmt>
  <rfmt sheetId="5" sqref="M338" start="0" length="0">
    <dxf>
      <alignment vertical="bottom" wrapText="0"/>
      <border outline="0">
        <left/>
        <right/>
        <top/>
        <bottom/>
      </border>
    </dxf>
  </rfmt>
  <rfmt sheetId="5" sqref="N338" start="0" length="0">
    <dxf>
      <alignment vertical="bottom" wrapText="0"/>
      <border outline="0">
        <left/>
        <right/>
        <top/>
        <bottom/>
      </border>
    </dxf>
  </rfmt>
  <rfmt sheetId="5" sqref="O338" start="0" length="0">
    <dxf>
      <alignment vertical="bottom" wrapText="0"/>
      <border outline="0">
        <left/>
        <right/>
        <top/>
        <bottom/>
      </border>
    </dxf>
  </rfmt>
  <rfmt sheetId="5" sqref="P338" start="0" length="0">
    <dxf>
      <fill>
        <patternFill patternType="none"/>
      </fill>
      <alignment horizontal="general" vertical="bottom" wrapText="0"/>
      <border outline="0">
        <left/>
        <right/>
        <top/>
      </border>
    </dxf>
  </rfmt>
  <rcc rId="3757" sId="5" odxf="1" dxf="1">
    <nc r="Q338" t="inlineStr">
      <is>
        <t>Re-audit in progress</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758" sId="5" odxf="1" dxf="1">
    <oc r="B339">
      <f>IF(LEN(A339)=0,"",INDEX('Smelter Look-up'!$A:$A,MATCH($A339,'Smelter Look-up'!$E:$E,0)))</f>
    </oc>
    <nc r="B33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59" sId="5" odxf="1" dxf="1">
    <oc r="C339">
      <f>IF(LEN(A339)=0,"",INDEX('Smelter Look-up'!$C:$C,MATCH($A339,'Smelter Look-up'!$E:$E,0)))</f>
    </oc>
    <nc r="C339" t="inlineStr">
      <is>
        <t>Matsuda Sangyo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760" sId="5" odxf="1" dxf="1">
    <nc r="D339" t="inlineStr">
      <is>
        <t>Matsuda Sangyo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61" sId="5" odxf="1" dxf="1">
    <oc r="E339">
      <f>IF(ISERROR($V339),"",OFFSET('Smelter Look-up'!$D$4,$V339-4,0)&amp;"")</f>
    </oc>
    <nc r="E33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62" sId="5" odxf="1" dxf="1">
    <oc r="F339">
      <f>IF(ISERROR($V339),"",OFFSET('Smelter Look-up'!$E$4,$V339-4,0))</f>
    </oc>
    <nc r="F339" t="inlineStr">
      <is>
        <t>CID001119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63" sId="5" odxf="1" dxf="1">
    <oc r="G339">
      <f>IF(C339=$X$4,"Enter smelter details", IF(ISERROR($V339),"",OFFSET('Smelter Look-up'!$F$4,$V339-4,0)))</f>
    </oc>
    <nc r="G33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64" sId="5" odxf="1" dxf="1">
    <oc r="H339">
      <f>IF(ISERROR($V339),"",OFFSET('Smelter Look-up'!$G$4,$V339-4,0))</f>
    </oc>
    <nc r="H33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65" sId="5" odxf="1" dxf="1">
    <oc r="I339">
      <f>IF(ISERROR($V339),"",OFFSET('Smelter Look-up'!$H$4,$V339-4,0))</f>
    </oc>
    <nc r="I339" t="inlineStr">
      <is>
        <t>Iruma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66" sId="5" odxf="1" dxf="1">
    <oc r="J339">
      <f>IF(ISERROR($V339),"",OFFSET('Smelter Look-up'!$I$4,$V339-4,0))</f>
    </oc>
    <nc r="J339"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39" start="0" length="0">
    <dxf>
      <alignment vertical="bottom" wrapText="0"/>
      <border outline="0">
        <left/>
        <right/>
        <top/>
        <bottom/>
      </border>
    </dxf>
  </rfmt>
  <rfmt sheetId="5" sqref="L339" start="0" length="0">
    <dxf>
      <alignment vertical="bottom" wrapText="0"/>
      <border outline="0">
        <left/>
        <right/>
        <top/>
        <bottom/>
      </border>
    </dxf>
  </rfmt>
  <rfmt sheetId="5" sqref="M339" start="0" length="0">
    <dxf>
      <alignment vertical="bottom" wrapText="0"/>
      <border outline="0">
        <left/>
        <right/>
        <top/>
        <bottom/>
      </border>
    </dxf>
  </rfmt>
  <rfmt sheetId="5" sqref="N339" start="0" length="0">
    <dxf>
      <alignment vertical="bottom" wrapText="0"/>
      <border outline="0">
        <left/>
        <right/>
        <top/>
        <bottom/>
      </border>
    </dxf>
  </rfmt>
  <rfmt sheetId="5" sqref="O339" start="0" length="0">
    <dxf>
      <alignment vertical="bottom" wrapText="0"/>
      <border outline="0">
        <left/>
        <right/>
        <top/>
        <bottom/>
      </border>
    </dxf>
  </rfmt>
  <rfmt sheetId="5" sqref="P339" start="0" length="0">
    <dxf>
      <fill>
        <patternFill patternType="none"/>
      </fill>
      <alignment horizontal="general" vertical="bottom" wrapText="0"/>
      <border outline="0">
        <left/>
        <right/>
        <top/>
      </border>
    </dxf>
  </rfmt>
  <rcc rId="3767" sId="5" odxf="1" dxf="1">
    <nc r="Q339"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768" sId="5" odxf="1" dxf="1">
    <oc r="B340">
      <f>IF(LEN(A340)=0,"",INDEX('Smelter Look-up'!$A:$A,MATCH($A340,'Smelter Look-up'!$E:$E,0)))</f>
    </oc>
    <nc r="B34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69" sId="5" odxf="1" dxf="1">
    <oc r="C340">
      <f>IF(LEN(A340)=0,"",INDEX('Smelter Look-up'!$C:$C,MATCH($A340,'Smelter Look-up'!$E:$E,0)))</f>
    </oc>
    <nc r="C340" t="inlineStr">
      <is>
        <t>Matsuda Sangyo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770" sId="5" odxf="1" dxf="1">
    <nc r="D340" t="inlineStr">
      <is>
        <t>Matsuda Sangyo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71" sId="5" odxf="1" dxf="1">
    <oc r="E340">
      <f>IF(ISERROR($V340),"",OFFSET('Smelter Look-up'!$D$4,$V340-4,0)&amp;"")</f>
    </oc>
    <nc r="E34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72" sId="5" odxf="1" dxf="1">
    <oc r="F340">
      <f>IF(ISERROR($V340),"",OFFSET('Smelter Look-up'!$E$4,$V340-4,0))</f>
    </oc>
    <nc r="F340" t="inlineStr">
      <is>
        <t>CID001119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73" sId="5" odxf="1" dxf="1">
    <oc r="G340">
      <f>IF(C340=$X$4,"Enter smelter details", IF(ISERROR($V340),"",OFFSET('Smelter Look-up'!$F$4,$V340-4,0)))</f>
    </oc>
    <nc r="G34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74" sId="5" odxf="1" dxf="1">
    <oc r="H340">
      <f>IF(ISERROR($V340),"",OFFSET('Smelter Look-up'!$G$4,$V340-4,0))</f>
    </oc>
    <nc r="H34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75" sId="5" odxf="1" dxf="1">
    <oc r="I340">
      <f>IF(ISERROR($V340),"",OFFSET('Smelter Look-up'!$H$4,$V340-4,0))</f>
    </oc>
    <nc r="I340" t="inlineStr">
      <is>
        <t>Iruma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76" sId="5" odxf="1" dxf="1">
    <oc r="J340">
      <f>IF(ISERROR($V340),"",OFFSET('Smelter Look-up'!$I$4,$V340-4,0))</f>
    </oc>
    <nc r="J340"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40" start="0" length="0">
    <dxf>
      <alignment vertical="bottom" wrapText="0"/>
      <border outline="0">
        <left/>
        <right/>
        <top/>
        <bottom/>
      </border>
    </dxf>
  </rfmt>
  <rfmt sheetId="5" sqref="L340" start="0" length="0">
    <dxf>
      <alignment vertical="bottom" wrapText="0"/>
      <border outline="0">
        <left/>
        <right/>
        <top/>
        <bottom/>
      </border>
    </dxf>
  </rfmt>
  <rcc rId="3777" sId="5" odxf="1" dxf="1">
    <nc r="M340"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40" start="0" length="0">
    <dxf>
      <alignment vertical="bottom" wrapText="0"/>
      <border outline="0">
        <left/>
        <right/>
        <top/>
        <bottom/>
      </border>
    </dxf>
  </rfmt>
  <rfmt sheetId="5" sqref="O340" start="0" length="0">
    <dxf>
      <alignment vertical="bottom" wrapText="0"/>
      <border outline="0">
        <left/>
        <right/>
        <top/>
        <bottom/>
      </border>
    </dxf>
  </rfmt>
  <rfmt sheetId="5" sqref="P340" start="0" length="0">
    <dxf>
      <fill>
        <patternFill patternType="none"/>
      </fill>
      <alignment horizontal="general" vertical="bottom" wrapText="0"/>
      <border outline="0">
        <left/>
        <right/>
        <top/>
      </border>
    </dxf>
  </rfmt>
  <rcc rId="3778" sId="5" odxf="1" dxf="1">
    <nc r="Q340"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779" sId="5" odxf="1" dxf="1">
    <oc r="B341">
      <f>IF(LEN(A341)=0,"",INDEX('Smelter Look-up'!$A:$A,MATCH($A341,'Smelter Look-up'!$E:$E,0)))</f>
    </oc>
    <nc r="B34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80" sId="5" odxf="1" dxf="1">
    <oc r="C341">
      <f>IF(LEN(A341)=0,"",INDEX('Smelter Look-up'!$C:$C,MATCH($A341,'Smelter Look-up'!$E:$E,0)))</f>
    </oc>
    <nc r="C341" t="inlineStr">
      <is>
        <t>Matsuda Sangyo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781" sId="5" odxf="1" dxf="1">
    <nc r="D341" t="inlineStr">
      <is>
        <t>Matsuda Sangyo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82" sId="5" odxf="1" dxf="1">
    <oc r="E341">
      <f>IF(ISERROR($V341),"",OFFSET('Smelter Look-up'!$D$4,$V341-4,0)&amp;"")</f>
    </oc>
    <nc r="E34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83" sId="5" odxf="1" dxf="1">
    <oc r="F341">
      <f>IF(ISERROR($V341),"",OFFSET('Smelter Look-up'!$E$4,$V341-4,0))</f>
    </oc>
    <nc r="F341" t="inlineStr">
      <is>
        <t>CID001119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84" sId="5" odxf="1" dxf="1">
    <oc r="G341">
      <f>IF(C341=$X$4,"Enter smelter details", IF(ISERROR($V341),"",OFFSET('Smelter Look-up'!$F$4,$V341-4,0)))</f>
    </oc>
    <nc r="G34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85" sId="5" odxf="1" dxf="1">
    <oc r="H341">
      <f>IF(ISERROR($V341),"",OFFSET('Smelter Look-up'!$G$4,$V341-4,0))</f>
    </oc>
    <nc r="H34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86" sId="5" odxf="1" dxf="1">
    <oc r="I341">
      <f>IF(ISERROR($V341),"",OFFSET('Smelter Look-up'!$H$4,$V341-4,0))</f>
    </oc>
    <nc r="I341" t="inlineStr">
      <is>
        <t>Iruma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87" sId="5" odxf="1" dxf="1">
    <oc r="J341">
      <f>IF(ISERROR($V341),"",OFFSET('Smelter Look-up'!$I$4,$V341-4,0))</f>
    </oc>
    <nc r="J341"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41" start="0" length="0">
    <dxf>
      <alignment vertical="bottom" wrapText="0"/>
      <border outline="0">
        <left/>
        <right/>
        <top/>
        <bottom/>
      </border>
    </dxf>
  </rfmt>
  <rfmt sheetId="5" sqref="L341" start="0" length="0">
    <dxf>
      <alignment vertical="bottom" wrapText="0"/>
      <border outline="0">
        <left/>
        <right/>
        <top/>
        <bottom/>
      </border>
    </dxf>
  </rfmt>
  <rfmt sheetId="5" sqref="M341" start="0" length="0">
    <dxf>
      <alignment vertical="bottom" wrapText="0"/>
      <border outline="0">
        <left/>
        <right/>
        <top/>
        <bottom/>
      </border>
    </dxf>
  </rfmt>
  <rfmt sheetId="5" sqref="N341" start="0" length="0">
    <dxf>
      <alignment vertical="bottom" wrapText="0"/>
      <border outline="0">
        <left/>
        <right/>
        <top/>
        <bottom/>
      </border>
    </dxf>
  </rfmt>
  <rfmt sheetId="5" sqref="O341" start="0" length="0">
    <dxf>
      <alignment vertical="bottom" wrapText="0"/>
      <border outline="0">
        <left/>
        <right/>
        <top/>
        <bottom/>
      </border>
    </dxf>
  </rfmt>
  <rfmt sheetId="5" sqref="P341" start="0" length="0">
    <dxf>
      <fill>
        <patternFill patternType="none"/>
      </fill>
      <alignment horizontal="general" vertical="bottom" wrapText="0"/>
      <border outline="0">
        <left/>
        <right/>
        <top/>
      </border>
    </dxf>
  </rfmt>
  <rfmt sheetId="5" sqref="Q341" start="0" length="0">
    <dxf>
      <alignment vertical="bottom" wrapText="0"/>
      <border outline="0">
        <left/>
        <right/>
        <top/>
        <bottom/>
      </border>
    </dxf>
  </rfmt>
  <rcc rId="3788" sId="5" odxf="1" dxf="1">
    <oc r="B342">
      <f>IF(LEN(A342)=0,"",INDEX('Smelter Look-up'!$A:$A,MATCH($A342,'Smelter Look-up'!$E:$E,0)))</f>
    </oc>
    <nc r="B34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89" sId="5" odxf="1" dxf="1">
    <oc r="C342">
      <f>IF(LEN(A342)=0,"",INDEX('Smelter Look-up'!$C:$C,MATCH($A342,'Smelter Look-up'!$E:$E,0)))</f>
    </oc>
    <nc r="C342" t="inlineStr">
      <is>
        <t>Matsuda Sangyo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790" sId="5" odxf="1" dxf="1">
    <nc r="D342" t="inlineStr">
      <is>
        <t>Matsuda Sangyo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91" sId="5" odxf="1" dxf="1">
    <oc r="E342">
      <f>IF(ISERROR($V342),"",OFFSET('Smelter Look-up'!$D$4,$V342-4,0)&amp;"")</f>
    </oc>
    <nc r="E34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92" sId="5" odxf="1" dxf="1">
    <oc r="F342">
      <f>IF(ISERROR($V342),"",OFFSET('Smelter Look-up'!$E$4,$V342-4,0))</f>
    </oc>
    <nc r="F342" t="inlineStr">
      <is>
        <t>CID001119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93" sId="5" odxf="1" dxf="1">
    <oc r="G342">
      <f>IF(C342=$X$4,"Enter smelter details", IF(ISERROR($V342),"",OFFSET('Smelter Look-up'!$F$4,$V342-4,0)))</f>
    </oc>
    <nc r="G34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794" sId="5" odxf="1" dxf="1">
    <oc r="H342">
      <f>IF(ISERROR($V342),"",OFFSET('Smelter Look-up'!$G$4,$V342-4,0))</f>
    </oc>
    <nc r="H342" t="inlineStr">
      <is>
        <t>189-1 Matsubara, Sayamagahara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795" sId="5" odxf="1" dxf="1">
    <oc r="I342">
      <f>IF(ISERROR($V342),"",OFFSET('Smelter Look-up'!$H$4,$V342-4,0))</f>
    </oc>
    <nc r="I342" t="inlineStr">
      <is>
        <t>Iruma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96" sId="5" odxf="1" dxf="1">
    <oc r="J342">
      <f>IF(ISERROR($V342),"",OFFSET('Smelter Look-up'!$I$4,$V342-4,0))</f>
    </oc>
    <nc r="J342"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797" sId="5" odxf="1" dxf="1">
    <nc r="K342" t="inlineStr">
      <is>
        <t>(+81)4-2934-5357</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98" sId="5" odxf="1" dxf="1">
    <nc r="L342" t="inlineStr">
      <is>
        <t>conflict-free@matsuda-sangyo.co.jp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799" sId="5" odxf="1" dxf="1">
    <nc r="M342"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00" sId="5" odxf="1" dxf="1">
    <nc r="N34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01" sId="5" odxf="1" dxf="1">
    <nc r="O34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02" sId="5" odxf="1" dxf="1">
    <nc r="P34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3803" sId="5" odxf="1" dxf="1">
    <nc r="Q342"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804" sId="5" odxf="1" dxf="1">
    <oc r="B343">
      <f>IF(LEN(A343)=0,"",INDEX('Smelter Look-up'!$A:$A,MATCH($A343,'Smelter Look-up'!$E:$E,0)))</f>
    </oc>
    <nc r="B34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05" sId="5" odxf="1" dxf="1">
    <oc r="C343">
      <f>IF(LEN(A343)=0,"",INDEX('Smelter Look-up'!$C:$C,MATCH($A343,'Smelter Look-up'!$E:$E,0)))</f>
    </oc>
    <nc r="C343" t="inlineStr">
      <is>
        <t>Matsuda Sangyo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806" sId="5" odxf="1" dxf="1">
    <nc r="D343" t="inlineStr">
      <is>
        <t>Matsuda Sangyo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07" sId="5" odxf="1" dxf="1">
    <oc r="E343">
      <f>IF(ISERROR($V343),"",OFFSET('Smelter Look-up'!$D$4,$V343-4,0)&amp;"")</f>
    </oc>
    <nc r="E34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08" sId="5" odxf="1" dxf="1">
    <oc r="F343">
      <f>IF(ISERROR($V343),"",OFFSET('Smelter Look-up'!$E$4,$V343-4,0))</f>
    </oc>
    <nc r="F343" t="inlineStr">
      <is>
        <t>CID001119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09" sId="5" odxf="1" dxf="1">
    <oc r="G343">
      <f>IF(C343=$X$4,"Enter smelter details", IF(ISERROR($V343),"",OFFSET('Smelter Look-up'!$F$4,$V343-4,0)))</f>
    </oc>
    <nc r="G34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10" sId="5" odxf="1" dxf="1">
    <oc r="H343">
      <f>IF(ISERROR($V343),"",OFFSET('Smelter Look-up'!$G$4,$V343-4,0))</f>
    </oc>
    <nc r="H34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811" sId="5" odxf="1" dxf="1">
    <oc r="I343">
      <f>IF(ISERROR($V343),"",OFFSET('Smelter Look-up'!$H$4,$V343-4,0))</f>
    </oc>
    <nc r="I343" t="inlineStr">
      <is>
        <t>Iruma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12" sId="5" odxf="1" dxf="1">
    <oc r="J343">
      <f>IF(ISERROR($V343),"",OFFSET('Smelter Look-up'!$I$4,$V343-4,0))</f>
    </oc>
    <nc r="J343"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43" start="0" length="0">
    <dxf>
      <alignment vertical="bottom" wrapText="0"/>
      <border outline="0">
        <left/>
        <right/>
        <top/>
        <bottom/>
      </border>
    </dxf>
  </rfmt>
  <rfmt sheetId="5" sqref="L343" start="0" length="0">
    <dxf>
      <alignment vertical="bottom" wrapText="0"/>
      <border outline="0">
        <left/>
        <right/>
        <top/>
        <bottom/>
      </border>
    </dxf>
  </rfmt>
  <rcc rId="3813" sId="5" odxf="1" dxf="1">
    <nc r="M34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43" start="0" length="0">
    <dxf>
      <alignment vertical="bottom" wrapText="0"/>
      <border outline="0">
        <left/>
        <right/>
        <top/>
        <bottom/>
      </border>
    </dxf>
  </rfmt>
  <rcc rId="3814" sId="5" odxf="1" dxf="1">
    <nc r="O34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43" start="0" length="0">
    <dxf>
      <fill>
        <patternFill patternType="none"/>
      </fill>
      <alignment horizontal="general" vertical="bottom" wrapText="0"/>
      <border outline="0">
        <left/>
        <right/>
        <top/>
      </border>
    </dxf>
  </rfmt>
  <rfmt sheetId="5" sqref="Q343" start="0" length="0">
    <dxf>
      <alignment vertical="bottom" wrapText="0"/>
      <border outline="0">
        <left/>
        <right/>
        <top/>
        <bottom/>
      </border>
    </dxf>
  </rfmt>
  <rcc rId="3815" sId="5" odxf="1" dxf="1">
    <oc r="B344">
      <f>IF(LEN(A344)=0,"",INDEX('Smelter Look-up'!$A:$A,MATCH($A344,'Smelter Look-up'!$E:$E,0)))</f>
    </oc>
    <nc r="B34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16" sId="5" odxf="1" dxf="1">
    <oc r="C344">
      <f>IF(LEN(A344)=0,"",INDEX('Smelter Look-up'!$C:$C,MATCH($A344,'Smelter Look-up'!$E:$E,0)))</f>
    </oc>
    <nc r="C344" t="inlineStr">
      <is>
        <t>Matsuda Sangyo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817" sId="5" odxf="1" dxf="1">
    <nc r="D344" t="inlineStr">
      <is>
        <t>Matsuda Sangyo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18" sId="5" odxf="1" dxf="1">
    <oc r="E344">
      <f>IF(ISERROR($V344),"",OFFSET('Smelter Look-up'!$D$4,$V344-4,0)&amp;"")</f>
    </oc>
    <nc r="E34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19" sId="5" odxf="1" dxf="1">
    <oc r="F344">
      <f>IF(ISERROR($V344),"",OFFSET('Smelter Look-up'!$E$4,$V344-4,0))</f>
    </oc>
    <nc r="F344" t="inlineStr">
      <is>
        <t>CID001119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20" sId="5" odxf="1" dxf="1">
    <oc r="G344">
      <f>IF(C344=$X$4,"Enter smelter details", IF(ISERROR($V344),"",OFFSET('Smelter Look-up'!$F$4,$V344-4,0)))</f>
    </oc>
    <nc r="G34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21" sId="5" odxf="1" dxf="1">
    <oc r="H344">
      <f>IF(ISERROR($V344),"",OFFSET('Smelter Look-up'!$G$4,$V344-4,0))</f>
    </oc>
    <nc r="H34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822" sId="5" odxf="1" dxf="1">
    <oc r="I344">
      <f>IF(ISERROR($V344),"",OFFSET('Smelter Look-up'!$H$4,$V344-4,0))</f>
    </oc>
    <nc r="I344" t="inlineStr">
      <is>
        <t>Iruma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23" sId="5" odxf="1" dxf="1">
    <oc r="J344">
      <f>IF(ISERROR($V344),"",OFFSET('Smelter Look-up'!$I$4,$V344-4,0))</f>
    </oc>
    <nc r="J344"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44" start="0" length="0">
    <dxf>
      <alignment vertical="bottom" wrapText="0"/>
      <border outline="0">
        <left/>
        <right/>
        <top/>
        <bottom/>
      </border>
    </dxf>
  </rfmt>
  <rfmt sheetId="5" sqref="L344" start="0" length="0">
    <dxf>
      <alignment vertical="bottom" wrapText="0"/>
      <border outline="0">
        <left/>
        <right/>
        <top/>
        <bottom/>
      </border>
    </dxf>
  </rfmt>
  <rfmt sheetId="5" sqref="M344" start="0" length="0">
    <dxf>
      <alignment vertical="bottom" wrapText="0"/>
      <border outline="0">
        <left/>
        <right/>
        <top/>
        <bottom/>
      </border>
    </dxf>
  </rfmt>
  <rfmt sheetId="5" sqref="N344" start="0" length="0">
    <dxf>
      <alignment vertical="bottom" wrapText="0"/>
      <border outline="0">
        <left/>
        <right/>
        <top/>
        <bottom/>
      </border>
    </dxf>
  </rfmt>
  <rfmt sheetId="5" sqref="O344" start="0" length="0">
    <dxf>
      <alignment vertical="bottom" wrapText="0"/>
      <border outline="0">
        <left/>
        <right/>
        <top/>
        <bottom/>
      </border>
    </dxf>
  </rfmt>
  <rfmt sheetId="5" sqref="P344" start="0" length="0">
    <dxf>
      <fill>
        <patternFill patternType="none"/>
      </fill>
      <alignment horizontal="general" vertical="bottom" wrapText="0"/>
      <border outline="0">
        <left/>
        <right/>
        <top/>
      </border>
    </dxf>
  </rfmt>
  <rcc rId="3824" sId="5" odxf="1" dxf="1">
    <nc r="Q344"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825" sId="5" odxf="1" dxf="1">
    <oc r="B345">
      <f>IF(LEN(A345)=0,"",INDEX('Smelter Look-up'!$A:$A,MATCH($A345,'Smelter Look-up'!$E:$E,0)))</f>
    </oc>
    <nc r="B34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26" sId="5" odxf="1" dxf="1">
    <oc r="C345">
      <f>IF(LEN(A345)=0,"",INDEX('Smelter Look-up'!$C:$C,MATCH($A345,'Smelter Look-up'!$E:$E,0)))</f>
    </oc>
    <nc r="C345" t="inlineStr">
      <is>
        <t>Matsuda Sangyo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827" sId="5" odxf="1" dxf="1">
    <nc r="D345" t="inlineStr">
      <is>
        <t>Matsuda Sangyo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28" sId="5" odxf="1" dxf="1">
    <oc r="E345">
      <f>IF(ISERROR($V345),"",OFFSET('Smelter Look-up'!$D$4,$V345-4,0)&amp;"")</f>
    </oc>
    <nc r="E34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29" sId="5" odxf="1" dxf="1">
    <oc r="F345">
      <f>IF(ISERROR($V345),"",OFFSET('Smelter Look-up'!$E$4,$V345-4,0))</f>
    </oc>
    <nc r="F345" t="inlineStr">
      <is>
        <t>CID001119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30" sId="5" odxf="1" dxf="1">
    <oc r="G345">
      <f>IF(C345=$X$4,"Enter smelter details", IF(ISERROR($V345),"",OFFSET('Smelter Look-up'!$F$4,$V345-4,0)))</f>
    </oc>
    <nc r="G34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31" sId="5" odxf="1" dxf="1">
    <oc r="H345">
      <f>IF(ISERROR($V345),"",OFFSET('Smelter Look-up'!$G$4,$V345-4,0))</f>
    </oc>
    <nc r="H345" t="inlineStr">
      <is>
        <t>189-1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832" sId="5" odxf="1" dxf="1">
    <oc r="I345">
      <f>IF(ISERROR($V345),"",OFFSET('Smelter Look-up'!$H$4,$V345-4,0))</f>
    </oc>
    <nc r="I345" t="inlineStr">
      <is>
        <t>Iruma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33" sId="5" odxf="1" dxf="1">
    <oc r="J345">
      <f>IF(ISERROR($V345),"",OFFSET('Smelter Look-up'!$I$4,$V345-4,0))</f>
    </oc>
    <nc r="J345"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34" sId="5" odxf="1" dxf="1">
    <nc r="K345" t="inlineStr">
      <is>
        <t>Isao Yazawa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35" sId="5" odxf="1" dxf="1">
    <nc r="L345" t="inlineStr">
      <is>
        <t>yazawa-i@matsuda-sangyo.co.jp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345" start="0" length="0">
    <dxf>
      <alignment vertical="bottom" wrapText="0"/>
      <border outline="0">
        <left/>
        <right/>
        <top/>
        <bottom/>
      </border>
    </dxf>
  </rfmt>
  <rcc rId="3836" sId="5" odxf="1" dxf="1">
    <nc r="N345"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37" sId="5" odxf="1" dxf="1">
    <nc r="O345"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38" sId="5" odxf="1" dxf="1">
    <nc r="P345"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45" start="0" length="0">
    <dxf>
      <alignment vertical="bottom" wrapText="0"/>
      <border outline="0">
        <left/>
        <right/>
        <top/>
        <bottom/>
      </border>
    </dxf>
  </rfmt>
  <rcc rId="3839" sId="5" odxf="1" dxf="1">
    <oc r="B346">
      <f>IF(LEN(A346)=0,"",INDEX('Smelter Look-up'!$A:$A,MATCH($A346,'Smelter Look-up'!$E:$E,0)))</f>
    </oc>
    <nc r="B34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40" sId="5" odxf="1" dxf="1">
    <oc r="C346">
      <f>IF(LEN(A346)=0,"",INDEX('Smelter Look-up'!$C:$C,MATCH($A346,'Smelter Look-up'!$E:$E,0)))</f>
    </oc>
    <nc r="C346" t="inlineStr">
      <is>
        <t>Matsuda Sangyo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841" sId="5" odxf="1" dxf="1">
    <nc r="D346" t="inlineStr">
      <is>
        <t>Matsuda Sangyo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42" sId="5" odxf="1" dxf="1">
    <oc r="E346">
      <f>IF(ISERROR($V346),"",OFFSET('Smelter Look-up'!$D$4,$V346-4,0)&amp;"")</f>
    </oc>
    <nc r="E34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43" sId="5" odxf="1" dxf="1">
    <oc r="F346">
      <f>IF(ISERROR($V346),"",OFFSET('Smelter Look-up'!$E$4,$V346-4,0))</f>
    </oc>
    <nc r="F346" t="inlineStr">
      <is>
        <t>CID001119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44" sId="5" odxf="1" dxf="1">
    <oc r="G346">
      <f>IF(C346=$X$4,"Enter smelter details", IF(ISERROR($V346),"",OFFSET('Smelter Look-up'!$F$4,$V346-4,0)))</f>
    </oc>
    <nc r="G34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45" sId="5" odxf="1" dxf="1">
    <oc r="H346">
      <f>IF(ISERROR($V346),"",OFFSET('Smelter Look-up'!$G$4,$V346-4,0))</f>
    </oc>
    <nc r="H346" t="inlineStr">
      <is>
        <t>189-1 Matsubara Sayamagahara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846" sId="5" odxf="1" dxf="1">
    <oc r="I346">
      <f>IF(ISERROR($V346),"",OFFSET('Smelter Look-up'!$H$4,$V346-4,0))</f>
    </oc>
    <nc r="I346" t="inlineStr">
      <is>
        <t>Iruma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47" sId="5" odxf="1" dxf="1">
    <oc r="J346">
      <f>IF(ISERROR($V346),"",OFFSET('Smelter Look-up'!$I$4,$V346-4,0))</f>
    </oc>
    <nc r="J346"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48" sId="5" odxf="1" dxf="1">
    <nc r="K346" t="inlineStr">
      <is>
        <t>Mr.Yasuda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49" sId="5" odxf="1" dxf="1">
    <nc r="L346" t="inlineStr">
      <is>
        <t>yasuda-y@matsuda-sangyo.co.jp/conflict-free@matsuda-sangyo.co.jp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50" sId="5" odxf="1" dxf="1">
    <nc r="M346"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51" sId="5" odxf="1" dxf="1">
    <nc r="N34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52" sId="5" odxf="1" dxf="1">
    <nc r="O34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853" sId="5" odxf="1" dxf="1">
    <nc r="P34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46" start="0" length="0">
    <dxf>
      <alignment vertical="bottom" wrapText="0"/>
      <border outline="0">
        <left/>
        <right/>
        <top/>
        <bottom/>
      </border>
    </dxf>
  </rfmt>
  <rcc rId="3854" sId="5" odxf="1" dxf="1">
    <oc r="B347">
      <f>IF(LEN(A347)=0,"",INDEX('Smelter Look-up'!$A:$A,MATCH($A347,'Smelter Look-up'!$E:$E,0)))</f>
    </oc>
    <nc r="B34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55" sId="5" odxf="1" dxf="1">
    <oc r="C347">
      <f>IF(LEN(A347)=0,"",INDEX('Smelter Look-up'!$C:$C,MATCH($A347,'Smelter Look-up'!$E:$E,0)))</f>
    </oc>
    <nc r="C347" t="inlineStr">
      <is>
        <t>Matsuda Sangyo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856" sId="5" odxf="1" dxf="1">
    <nc r="D347" t="inlineStr">
      <is>
        <t>Matsuda Sangyo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57" sId="5" odxf="1" dxf="1">
    <oc r="E347">
      <f>IF(ISERROR($V347),"",OFFSET('Smelter Look-up'!$D$4,$V347-4,0)&amp;"")</f>
    </oc>
    <nc r="E34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58" sId="5" odxf="1" dxf="1">
    <oc r="F347">
      <f>IF(ISERROR($V347),"",OFFSET('Smelter Look-up'!$E$4,$V347-4,0))</f>
    </oc>
    <nc r="F347" t="inlineStr">
      <is>
        <t>CID001119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59" sId="5" odxf="1" dxf="1">
    <oc r="G347">
      <f>IF(C347=$X$4,"Enter smelter details", IF(ISERROR($V347),"",OFFSET('Smelter Look-up'!$F$4,$V347-4,0)))</f>
    </oc>
    <nc r="G34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60" sId="5" odxf="1" dxf="1">
    <oc r="H347">
      <f>IF(ISERROR($V347),"",OFFSET('Smelter Look-up'!$G$4,$V347-4,0))</f>
    </oc>
    <nc r="H34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861" sId="5" odxf="1" dxf="1">
    <oc r="I347">
      <f>IF(ISERROR($V347),"",OFFSET('Smelter Look-up'!$H$4,$V347-4,0))</f>
    </oc>
    <nc r="I34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62" sId="5" odxf="1" dxf="1">
    <oc r="J347">
      <f>IF(ISERROR($V347),"",OFFSET('Smelter Look-up'!$I$4,$V347-4,0))</f>
    </oc>
    <nc r="J34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47" start="0" length="0">
    <dxf>
      <alignment vertical="bottom" wrapText="0"/>
      <border outline="0">
        <left/>
        <right/>
        <top/>
        <bottom/>
      </border>
    </dxf>
  </rfmt>
  <rfmt sheetId="5" sqref="L347" start="0" length="0">
    <dxf>
      <alignment vertical="bottom" wrapText="0"/>
      <border outline="0">
        <left/>
        <right/>
        <top/>
        <bottom/>
      </border>
    </dxf>
  </rfmt>
  <rfmt sheetId="5" sqref="M347" start="0" length="0">
    <dxf>
      <alignment vertical="bottom" wrapText="0"/>
      <border outline="0">
        <left/>
        <right/>
        <top/>
        <bottom/>
      </border>
    </dxf>
  </rfmt>
  <rfmt sheetId="5" sqref="N347" start="0" length="0">
    <dxf>
      <alignment vertical="bottom" wrapText="0"/>
      <border outline="0">
        <left/>
        <right/>
        <top/>
        <bottom/>
      </border>
    </dxf>
  </rfmt>
  <rfmt sheetId="5" sqref="O347" start="0" length="0">
    <dxf>
      <alignment vertical="bottom" wrapText="0"/>
      <border outline="0">
        <left/>
        <right/>
        <top/>
        <bottom/>
      </border>
    </dxf>
  </rfmt>
  <rfmt sheetId="5" sqref="P347" start="0" length="0">
    <dxf>
      <fill>
        <patternFill patternType="none"/>
      </fill>
      <alignment horizontal="general" vertical="bottom" wrapText="0"/>
      <border outline="0">
        <left/>
        <right/>
        <top/>
      </border>
    </dxf>
  </rfmt>
  <rcc rId="3863" sId="5" odxf="1" dxf="1">
    <nc r="Q347"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864" sId="5" odxf="1" dxf="1">
    <oc r="B348">
      <f>IF(LEN(A348)=0,"",INDEX('Smelter Look-up'!$A:$A,MATCH($A348,'Smelter Look-up'!$E:$E,0)))</f>
    </oc>
    <nc r="B34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65" sId="5" odxf="1" dxf="1">
    <oc r="C348">
      <f>IF(LEN(A348)=0,"",INDEX('Smelter Look-up'!$C:$C,MATCH($A348,'Smelter Look-up'!$E:$E,0)))</f>
    </oc>
    <nc r="C348" t="inlineStr">
      <is>
        <t>Metalor Technologies (Hong Kong)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866" sId="5" odxf="1" dxf="1">
    <nc r="D348" t="inlineStr">
      <is>
        <t>Metalor Technologies (Hong Kong)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67" sId="5" odxf="1" dxf="1">
    <oc r="E348">
      <f>IF(ISERROR($V348),"",OFFSET('Smelter Look-up'!$D$4,$V348-4,0)&amp;"")</f>
    </oc>
    <nc r="E34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68" sId="5" odxf="1" dxf="1">
    <oc r="F348">
      <f>IF(ISERROR($V348),"",OFFSET('Smelter Look-up'!$E$4,$V348-4,0))</f>
    </oc>
    <nc r="F348" t="inlineStr">
      <is>
        <t>CID001149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69" sId="5" odxf="1" dxf="1">
    <oc r="G348">
      <f>IF(C348=$X$4,"Enter smelter details", IF(ISERROR($V348),"",OFFSET('Smelter Look-up'!$F$4,$V348-4,0)))</f>
    </oc>
    <nc r="G34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70" sId="5" odxf="1" dxf="1">
    <oc r="H348">
      <f>IF(ISERROR($V348),"",OFFSET('Smelter Look-up'!$G$4,$V348-4,0))</f>
    </oc>
    <nc r="H34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871" sId="5" odxf="1" dxf="1">
    <oc r="I348">
      <f>IF(ISERROR($V348),"",OFFSET('Smelter Look-up'!$H$4,$V348-4,0))</f>
    </oc>
    <nc r="I348" t="inlineStr">
      <is>
        <t>Kwai Chung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72" sId="5" odxf="1" dxf="1">
    <oc r="J348">
      <f>IF(ISERROR($V348),"",OFFSET('Smelter Look-up'!$I$4,$V348-4,0))</f>
    </oc>
    <nc r="J348"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48" start="0" length="0">
    <dxf>
      <alignment vertical="bottom" wrapText="0"/>
      <border outline="0">
        <left/>
        <right/>
        <top/>
        <bottom/>
      </border>
    </dxf>
  </rfmt>
  <rfmt sheetId="5" sqref="L348" start="0" length="0">
    <dxf>
      <alignment vertical="bottom" wrapText="0"/>
      <border outline="0">
        <left/>
        <right/>
        <top/>
        <bottom/>
      </border>
    </dxf>
  </rfmt>
  <rfmt sheetId="5" sqref="M348" start="0" length="0">
    <dxf>
      <alignment vertical="bottom" wrapText="0"/>
      <border outline="0">
        <left/>
        <right/>
        <top/>
        <bottom/>
      </border>
    </dxf>
  </rfmt>
  <rfmt sheetId="5" sqref="N348" start="0" length="0">
    <dxf>
      <alignment vertical="bottom" wrapText="0"/>
      <border outline="0">
        <left/>
        <right/>
        <top/>
        <bottom/>
      </border>
    </dxf>
  </rfmt>
  <rfmt sheetId="5" sqref="O348" start="0" length="0">
    <dxf>
      <alignment vertical="bottom" wrapText="0"/>
      <border outline="0">
        <left/>
        <right/>
        <top/>
        <bottom/>
      </border>
    </dxf>
  </rfmt>
  <rfmt sheetId="5" sqref="P348" start="0" length="0">
    <dxf>
      <fill>
        <patternFill patternType="none"/>
      </fill>
      <alignment horizontal="general" vertical="bottom" wrapText="0"/>
      <border outline="0">
        <left/>
        <right/>
        <top/>
      </border>
    </dxf>
  </rfmt>
  <rcc rId="3873" sId="5" odxf="1" dxf="1">
    <nc r="Q348"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874" sId="5" odxf="1" dxf="1">
    <oc r="B349">
      <f>IF(LEN(A349)=0,"",INDEX('Smelter Look-up'!$A:$A,MATCH($A349,'Smelter Look-up'!$E:$E,0)))</f>
    </oc>
    <nc r="B34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75" sId="5" odxf="1" dxf="1">
    <oc r="C349">
      <f>IF(LEN(A349)=0,"",INDEX('Smelter Look-up'!$C:$C,MATCH($A349,'Smelter Look-up'!$E:$E,0)))</f>
    </oc>
    <nc r="C349" t="inlineStr">
      <is>
        <t>Metalor Technologies (Hong Kong)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876" sId="5" odxf="1" dxf="1">
    <nc r="D349" t="inlineStr">
      <is>
        <t>Metalor Technologies (Hong Kong)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77" sId="5" odxf="1" dxf="1">
    <oc r="E349">
      <f>IF(ISERROR($V349),"",OFFSET('Smelter Look-up'!$D$4,$V349-4,0)&amp;"")</f>
    </oc>
    <nc r="E34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78" sId="5" odxf="1" dxf="1">
    <oc r="F349">
      <f>IF(ISERROR($V349),"",OFFSET('Smelter Look-up'!$E$4,$V349-4,0))</f>
    </oc>
    <nc r="F349" t="inlineStr">
      <is>
        <t>CID001149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79" sId="5" odxf="1" dxf="1">
    <oc r="G349">
      <f>IF(C349=$X$4,"Enter smelter details", IF(ISERROR($V349),"",OFFSET('Smelter Look-up'!$F$4,$V349-4,0)))</f>
    </oc>
    <nc r="G34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80" sId="5" odxf="1" dxf="1">
    <oc r="H349">
      <f>IF(ISERROR($V349),"",OFFSET('Smelter Look-up'!$G$4,$V349-4,0))</f>
    </oc>
    <nc r="H34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881" sId="5" odxf="1" dxf="1">
    <oc r="I349">
      <f>IF(ISERROR($V349),"",OFFSET('Smelter Look-up'!$H$4,$V349-4,0))</f>
    </oc>
    <nc r="I349" t="inlineStr">
      <is>
        <t>Kwai Chung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82" sId="5" odxf="1" dxf="1">
    <oc r="J349">
      <f>IF(ISERROR($V349),"",OFFSET('Smelter Look-up'!$I$4,$V349-4,0))</f>
    </oc>
    <nc r="J349"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49" start="0" length="0">
    <dxf>
      <alignment vertical="bottom" wrapText="0"/>
      <border outline="0">
        <left/>
        <right/>
        <top/>
        <bottom/>
      </border>
    </dxf>
  </rfmt>
  <rfmt sheetId="5" sqref="L349" start="0" length="0">
    <dxf>
      <alignment vertical="bottom" wrapText="0"/>
      <border outline="0">
        <left/>
        <right/>
        <top/>
        <bottom/>
      </border>
    </dxf>
  </rfmt>
  <rcc rId="3883" sId="5" odxf="1" dxf="1">
    <nc r="M349"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49" start="0" length="0">
    <dxf>
      <alignment vertical="bottom" wrapText="0"/>
      <border outline="0">
        <left/>
        <right/>
        <top/>
        <bottom/>
      </border>
    </dxf>
  </rfmt>
  <rfmt sheetId="5" sqref="O349" start="0" length="0">
    <dxf>
      <alignment vertical="bottom" wrapText="0"/>
      <border outline="0">
        <left/>
        <right/>
        <top/>
        <bottom/>
      </border>
    </dxf>
  </rfmt>
  <rfmt sheetId="5" sqref="P349" start="0" length="0">
    <dxf>
      <fill>
        <patternFill patternType="none"/>
      </fill>
      <alignment horizontal="general" vertical="bottom" wrapText="0"/>
      <border outline="0">
        <left/>
        <right/>
        <top/>
      </border>
    </dxf>
  </rfmt>
  <rcc rId="3884" sId="5" odxf="1" dxf="1">
    <nc r="Q349"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885" sId="5" odxf="1" dxf="1">
    <oc r="B350">
      <f>IF(LEN(A350)=0,"",INDEX('Smelter Look-up'!$A:$A,MATCH($A350,'Smelter Look-up'!$E:$E,0)))</f>
    </oc>
    <nc r="B35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86" sId="5" odxf="1" dxf="1">
    <oc r="C350">
      <f>IF(LEN(A350)=0,"",INDEX('Smelter Look-up'!$C:$C,MATCH($A350,'Smelter Look-up'!$E:$E,0)))</f>
    </oc>
    <nc r="C350" t="inlineStr">
      <is>
        <t>Metalor Technologies (Hong Kong)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887" sId="5" odxf="1" dxf="1">
    <nc r="D350" t="inlineStr">
      <is>
        <t>Metalor Technologies (Hong Kong)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88" sId="5" odxf="1" dxf="1">
    <oc r="E350">
      <f>IF(ISERROR($V350),"",OFFSET('Smelter Look-up'!$D$4,$V350-4,0)&amp;"")</f>
    </oc>
    <nc r="E35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89" sId="5" odxf="1" dxf="1">
    <oc r="F350">
      <f>IF(ISERROR($V350),"",OFFSET('Smelter Look-up'!$E$4,$V350-4,0))</f>
    </oc>
    <nc r="F350" t="inlineStr">
      <is>
        <t>CID001149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90" sId="5" odxf="1" dxf="1">
    <oc r="G350">
      <f>IF(C350=$X$4,"Enter smelter details", IF(ISERROR($V350),"",OFFSET('Smelter Look-up'!$F$4,$V350-4,0)))</f>
    </oc>
    <nc r="G35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91" sId="5" odxf="1" dxf="1">
    <oc r="H350">
      <f>IF(ISERROR($V350),"",OFFSET('Smelter Look-up'!$G$4,$V350-4,0))</f>
    </oc>
    <nc r="H35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892" sId="5" odxf="1" dxf="1">
    <oc r="I350">
      <f>IF(ISERROR($V350),"",OFFSET('Smelter Look-up'!$H$4,$V350-4,0))</f>
    </oc>
    <nc r="I350" t="inlineStr">
      <is>
        <t>Kwai Chung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893" sId="5" odxf="1" dxf="1">
    <oc r="J350">
      <f>IF(ISERROR($V350),"",OFFSET('Smelter Look-up'!$I$4,$V350-4,0))</f>
    </oc>
    <nc r="J350"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50" start="0" length="0">
    <dxf>
      <alignment vertical="bottom" wrapText="0"/>
      <border outline="0">
        <left/>
        <right/>
        <top/>
        <bottom/>
      </border>
    </dxf>
  </rfmt>
  <rfmt sheetId="5" sqref="L350" start="0" length="0">
    <dxf>
      <alignment vertical="bottom" wrapText="0"/>
      <border outline="0">
        <left/>
        <right/>
        <top/>
        <bottom/>
      </border>
    </dxf>
  </rfmt>
  <rfmt sheetId="5" sqref="M350" start="0" length="0">
    <dxf>
      <alignment vertical="bottom" wrapText="0"/>
      <border outline="0">
        <left/>
        <right/>
        <top/>
        <bottom/>
      </border>
    </dxf>
  </rfmt>
  <rfmt sheetId="5" sqref="N350" start="0" length="0">
    <dxf>
      <alignment vertical="bottom" wrapText="0"/>
      <border outline="0">
        <left/>
        <right/>
        <top/>
        <bottom/>
      </border>
    </dxf>
  </rfmt>
  <rfmt sheetId="5" sqref="O350" start="0" length="0">
    <dxf>
      <alignment vertical="bottom" wrapText="0"/>
      <border outline="0">
        <left/>
        <right/>
        <top/>
        <bottom/>
      </border>
    </dxf>
  </rfmt>
  <rfmt sheetId="5" sqref="P350" start="0" length="0">
    <dxf>
      <fill>
        <patternFill patternType="none"/>
      </fill>
      <alignment horizontal="general" vertical="bottom" wrapText="0"/>
      <border outline="0">
        <left/>
        <right/>
        <top/>
      </border>
    </dxf>
  </rfmt>
  <rfmt sheetId="5" sqref="Q350" start="0" length="0">
    <dxf>
      <alignment vertical="bottom" wrapText="0"/>
      <border outline="0">
        <left/>
        <right/>
        <top/>
        <bottom/>
      </border>
    </dxf>
  </rfmt>
  <rcc rId="3894" sId="5" odxf="1" dxf="1">
    <oc r="B351">
      <f>IF(LEN(A351)=0,"",INDEX('Smelter Look-up'!$A:$A,MATCH($A351,'Smelter Look-up'!$E:$E,0)))</f>
    </oc>
    <nc r="B35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95" sId="5" odxf="1" dxf="1">
    <oc r="C351">
      <f>IF(LEN(A351)=0,"",INDEX('Smelter Look-up'!$C:$C,MATCH($A351,'Smelter Look-up'!$E:$E,0)))</f>
    </oc>
    <nc r="C351" t="inlineStr">
      <is>
        <t>Metalor Technologies (Hong Kong)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896" sId="5" odxf="1" dxf="1">
    <nc r="D351" t="inlineStr">
      <is>
        <t>Metalor Technologies (Hong Kong)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97" sId="5" odxf="1" dxf="1">
    <oc r="E351">
      <f>IF(ISERROR($V351),"",OFFSET('Smelter Look-up'!$D$4,$V351-4,0)&amp;"")</f>
    </oc>
    <nc r="E35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98" sId="5" odxf="1" dxf="1">
    <oc r="F351">
      <f>IF(ISERROR($V351),"",OFFSET('Smelter Look-up'!$E$4,$V351-4,0))</f>
    </oc>
    <nc r="F351" t="inlineStr">
      <is>
        <t>CID001149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899" sId="5" odxf="1" dxf="1">
    <oc r="G351">
      <f>IF(C351=$X$4,"Enter smelter details", IF(ISERROR($V351),"",OFFSET('Smelter Look-up'!$F$4,$V351-4,0)))</f>
    </oc>
    <nc r="G35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00" sId="5" odxf="1" dxf="1">
    <oc r="H351">
      <f>IF(ISERROR($V351),"",OFFSET('Smelter Look-up'!$G$4,$V351-4,0))</f>
    </oc>
    <nc r="H35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01" sId="5" odxf="1" dxf="1">
    <oc r="I351">
      <f>IF(ISERROR($V351),"",OFFSET('Smelter Look-up'!$H$4,$V351-4,0))</f>
    </oc>
    <nc r="I351" t="inlineStr">
      <is>
        <t>Kwai Chung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02" sId="5" odxf="1" dxf="1">
    <oc r="J351">
      <f>IF(ISERROR($V351),"",OFFSET('Smelter Look-up'!$I$4,$V351-4,0))</f>
    </oc>
    <nc r="J351"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51" start="0" length="0">
    <dxf>
      <alignment vertical="bottom" wrapText="0"/>
      <border outline="0">
        <left/>
        <right/>
        <top/>
        <bottom/>
      </border>
    </dxf>
  </rfmt>
  <rfmt sheetId="5" sqref="L351" start="0" length="0">
    <dxf>
      <alignment vertical="bottom" wrapText="0"/>
      <border outline="0">
        <left/>
        <right/>
        <top/>
        <bottom/>
      </border>
    </dxf>
  </rfmt>
  <rcc rId="3903" sId="5" odxf="1" dxf="1">
    <nc r="M35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51" start="0" length="0">
    <dxf>
      <alignment vertical="bottom" wrapText="0"/>
      <border outline="0">
        <left/>
        <right/>
        <top/>
        <bottom/>
      </border>
    </dxf>
  </rfmt>
  <rcc rId="3904" sId="5" odxf="1" dxf="1">
    <nc r="O351"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51" start="0" length="0">
    <dxf>
      <fill>
        <patternFill patternType="none"/>
      </fill>
      <alignment horizontal="general" vertical="bottom" wrapText="0"/>
      <border outline="0">
        <left/>
        <right/>
        <top/>
      </border>
    </dxf>
  </rfmt>
  <rfmt sheetId="5" sqref="Q351" start="0" length="0">
    <dxf>
      <alignment vertical="bottom" wrapText="0"/>
      <border outline="0">
        <left/>
        <right/>
        <top/>
        <bottom/>
      </border>
    </dxf>
  </rfmt>
  <rcc rId="3905" sId="5" odxf="1" dxf="1">
    <oc r="B352">
      <f>IF(LEN(A352)=0,"",INDEX('Smelter Look-up'!$A:$A,MATCH($A352,'Smelter Look-up'!$E:$E,0)))</f>
    </oc>
    <nc r="B35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06" sId="5" odxf="1" dxf="1">
    <oc r="C352">
      <f>IF(LEN(A352)=0,"",INDEX('Smelter Look-up'!$C:$C,MATCH($A352,'Smelter Look-up'!$E:$E,0)))</f>
    </oc>
    <nc r="C352" t="inlineStr">
      <is>
        <t>Metalor Technologies (Hong Kong)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07" sId="5" odxf="1" dxf="1">
    <nc r="D352" t="inlineStr">
      <is>
        <t>Metalor Technologies (Hong Kong)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08" sId="5" odxf="1" dxf="1">
    <oc r="E352">
      <f>IF(ISERROR($V352),"",OFFSET('Smelter Look-up'!$D$4,$V352-4,0)&amp;"")</f>
    </oc>
    <nc r="E35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09" sId="5" odxf="1" dxf="1">
    <oc r="F352">
      <f>IF(ISERROR($V352),"",OFFSET('Smelter Look-up'!$E$4,$V352-4,0))</f>
    </oc>
    <nc r="F352" t="inlineStr">
      <is>
        <t>CID001149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10" sId="5" odxf="1" dxf="1">
    <oc r="G352">
      <f>IF(C352=$X$4,"Enter smelter details", IF(ISERROR($V352),"",OFFSET('Smelter Look-up'!$F$4,$V352-4,0)))</f>
    </oc>
    <nc r="G35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11" sId="5" odxf="1" dxf="1">
    <oc r="H352">
      <f>IF(ISERROR($V352),"",OFFSET('Smelter Look-up'!$G$4,$V352-4,0))</f>
    </oc>
    <nc r="H35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12" sId="5" odxf="1" dxf="1">
    <oc r="I352">
      <f>IF(ISERROR($V352),"",OFFSET('Smelter Look-up'!$H$4,$V352-4,0))</f>
    </oc>
    <nc r="I352" t="inlineStr">
      <is>
        <t>Kwai Chung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13" sId="5" odxf="1" dxf="1">
    <oc r="J352">
      <f>IF(ISERROR($V352),"",OFFSET('Smelter Look-up'!$I$4,$V352-4,0))</f>
    </oc>
    <nc r="J352"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52" start="0" length="0">
    <dxf>
      <alignment vertical="bottom" wrapText="0"/>
      <border outline="0">
        <left/>
        <right/>
        <top/>
        <bottom/>
      </border>
    </dxf>
  </rfmt>
  <rfmt sheetId="5" sqref="L352" start="0" length="0">
    <dxf>
      <alignment vertical="bottom" wrapText="0"/>
      <border outline="0">
        <left/>
        <right/>
        <top/>
        <bottom/>
      </border>
    </dxf>
  </rfmt>
  <rfmt sheetId="5" sqref="M352" start="0" length="0">
    <dxf>
      <alignment vertical="bottom" wrapText="0"/>
      <border outline="0">
        <left/>
        <right/>
        <top/>
        <bottom/>
      </border>
    </dxf>
  </rfmt>
  <rfmt sheetId="5" sqref="N352" start="0" length="0">
    <dxf>
      <alignment vertical="bottom" wrapText="0"/>
      <border outline="0">
        <left/>
        <right/>
        <top/>
        <bottom/>
      </border>
    </dxf>
  </rfmt>
  <rfmt sheetId="5" sqref="O352" start="0" length="0">
    <dxf>
      <alignment vertical="bottom" wrapText="0"/>
      <border outline="0">
        <left/>
        <right/>
        <top/>
        <bottom/>
      </border>
    </dxf>
  </rfmt>
  <rfmt sheetId="5" sqref="P352" start="0" length="0">
    <dxf>
      <fill>
        <patternFill patternType="none"/>
      </fill>
      <alignment horizontal="general" vertical="bottom" wrapText="0"/>
      <border outline="0">
        <left/>
        <right/>
        <top/>
      </border>
    </dxf>
  </rfmt>
  <rcc rId="3914" sId="5" odxf="1" dxf="1">
    <nc r="Q35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915" sId="5" odxf="1" dxf="1">
    <oc r="B353">
      <f>IF(LEN(A353)=0,"",INDEX('Smelter Look-up'!$A:$A,MATCH($A353,'Smelter Look-up'!$E:$E,0)))</f>
    </oc>
    <nc r="B35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16" sId="5" odxf="1" dxf="1">
    <oc r="C353">
      <f>IF(LEN(A353)=0,"",INDEX('Smelter Look-up'!$C:$C,MATCH($A353,'Smelter Look-up'!$E:$E,0)))</f>
    </oc>
    <nc r="C353" t="inlineStr">
      <is>
        <t>Metalor Technologies (Hong Kong)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17" sId="5" odxf="1" dxf="1">
    <nc r="D353" t="inlineStr">
      <is>
        <t>Metalor Technologies (Hong Kong)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18" sId="5" odxf="1" dxf="1">
    <oc r="E353">
      <f>IF(ISERROR($V353),"",OFFSET('Smelter Look-up'!$D$4,$V353-4,0)&amp;"")</f>
    </oc>
    <nc r="E353" t="inlineStr">
      <is>
        <t>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19" sId="5" odxf="1" dxf="1">
    <oc r="F353">
      <f>IF(ISERROR($V353),"",OFFSET('Smelter Look-up'!$E$4,$V353-4,0))</f>
    </oc>
    <nc r="F353" t="inlineStr">
      <is>
        <t>CID001149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20" sId="5" odxf="1" dxf="1">
    <oc r="G353">
      <f>IF(C353=$X$4,"Enter smelter details", IF(ISERROR($V353),"",OFFSET('Smelter Look-up'!$F$4,$V353-4,0)))</f>
    </oc>
    <nc r="G35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21" sId="5" odxf="1" dxf="1">
    <oc r="H353">
      <f>IF(ISERROR($V353),"",OFFSET('Smelter Look-up'!$G$4,$V353-4,0))</f>
    </oc>
    <nc r="H353" t="inlineStr">
      <is>
        <t>10 Metropolis Drive, Hung Hom</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22" sId="5" odxf="1" dxf="1">
    <oc r="I353">
      <f>IF(ISERROR($V353),"",OFFSET('Smelter Look-up'!$H$4,$V353-4,0))</f>
    </oc>
    <nc r="I353" t="inlineStr">
      <is>
        <t>Kwai Chung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23" sId="5" odxf="1" dxf="1">
    <oc r="J353">
      <f>IF(ISERROR($V353),"",OFFSET('Smelter Look-up'!$I$4,$V353-4,0))</f>
    </oc>
    <nc r="J353" t="inlineStr">
      <is>
        <t>Hong Kong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24" sId="5" odxf="1" dxf="1">
    <nc r="K353" t="inlineStr">
      <is>
        <t>YF Tsoi / Frank Hsiao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25" sId="5" odxf="1" dxf="1">
    <nc r="L353" t="inlineStr">
      <is>
        <t>Yeuk_Fung_Tsoi@metalor.com / frank.hsiao@metalor.com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26" sId="5" odxf="1" dxf="1">
    <nc r="M35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27" sId="5" odxf="1" dxf="1">
    <nc r="N353"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28" sId="5" odxf="1" dxf="1">
    <nc r="O353"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29" sId="5" odxf="1" dxf="1">
    <nc r="P35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53" start="0" length="0">
    <dxf>
      <alignment vertical="bottom" wrapText="0"/>
      <border outline="0">
        <left/>
        <right/>
        <top/>
        <bottom/>
      </border>
    </dxf>
  </rfmt>
  <rcc rId="3930" sId="5" odxf="1" dxf="1">
    <oc r="B354">
      <f>IF(LEN(A354)=0,"",INDEX('Smelter Look-up'!$A:$A,MATCH($A354,'Smelter Look-up'!$E:$E,0)))</f>
    </oc>
    <nc r="B35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31" sId="5" odxf="1" dxf="1">
    <oc r="C354">
      <f>IF(LEN(A354)=0,"",INDEX('Smelter Look-up'!$C:$C,MATCH($A354,'Smelter Look-up'!$E:$E,0)))</f>
    </oc>
    <nc r="C354" t="inlineStr">
      <is>
        <t>Metalor Technologies (Hong Kong)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32" sId="5" odxf="1" dxf="1">
    <nc r="D354" t="inlineStr">
      <is>
        <t>Metalor Technologies (Hong Kong)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33" sId="5" odxf="1" dxf="1">
    <oc r="E354">
      <f>IF(ISERROR($V354),"",OFFSET('Smelter Look-up'!$D$4,$V354-4,0)&amp;"")</f>
    </oc>
    <nc r="E354" t="inlineStr">
      <is>
        <t>HONG KONG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34" sId="5" odxf="1" dxf="1">
    <oc r="F354">
      <f>IF(ISERROR($V354),"",OFFSET('Smelter Look-up'!$E$4,$V354-4,0))</f>
    </oc>
    <nc r="F354" t="inlineStr">
      <is>
        <t>CID001149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35" sId="5" odxf="1" dxf="1">
    <oc r="G354">
      <f>IF(C354=$X$4,"Enter smelter details", IF(ISERROR($V354),"",OFFSET('Smelter Look-up'!$F$4,$V354-4,0)))</f>
    </oc>
    <nc r="G35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36" sId="5" odxf="1" dxf="1">
    <oc r="H354">
      <f>IF(ISERROR($V354),"",OFFSET('Smelter Look-up'!$G$4,$V354-4,0))</f>
    </oc>
    <nc r="H35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37" sId="5" odxf="1" dxf="1">
    <oc r="I354">
      <f>IF(ISERROR($V354),"",OFFSET('Smelter Look-up'!$H$4,$V354-4,0))</f>
    </oc>
    <nc r="I35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38" sId="5" odxf="1" dxf="1">
    <oc r="J354">
      <f>IF(ISERROR($V354),"",OFFSET('Smelter Look-up'!$I$4,$V354-4,0))</f>
    </oc>
    <nc r="J35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54" start="0" length="0">
    <dxf>
      <alignment vertical="bottom" wrapText="0"/>
      <border outline="0">
        <left/>
        <right/>
        <top/>
        <bottom/>
      </border>
    </dxf>
  </rfmt>
  <rfmt sheetId="5" sqref="L354" start="0" length="0">
    <dxf>
      <alignment vertical="bottom" wrapText="0"/>
      <border outline="0">
        <left/>
        <right/>
        <top/>
        <bottom/>
      </border>
    </dxf>
  </rfmt>
  <rfmt sheetId="5" sqref="M354" start="0" length="0">
    <dxf>
      <alignment vertical="bottom" wrapText="0"/>
      <border outline="0">
        <left/>
        <right/>
        <top/>
        <bottom/>
      </border>
    </dxf>
  </rfmt>
  <rfmt sheetId="5" sqref="N354" start="0" length="0">
    <dxf>
      <alignment vertical="bottom" wrapText="0"/>
      <border outline="0">
        <left/>
        <right/>
        <top/>
        <bottom/>
      </border>
    </dxf>
  </rfmt>
  <rfmt sheetId="5" sqref="O354" start="0" length="0">
    <dxf>
      <alignment vertical="bottom" wrapText="0"/>
      <border outline="0">
        <left/>
        <right/>
        <top/>
        <bottom/>
      </border>
    </dxf>
  </rfmt>
  <rfmt sheetId="5" sqref="P354" start="0" length="0">
    <dxf>
      <fill>
        <patternFill patternType="none"/>
      </fill>
      <alignment horizontal="general" vertical="bottom" wrapText="0"/>
      <border outline="0">
        <left/>
        <right/>
        <top/>
      </border>
    </dxf>
  </rfmt>
  <rfmt sheetId="5" sqref="Q354" start="0" length="0">
    <dxf>
      <alignment vertical="bottom" wrapText="0"/>
      <border outline="0">
        <left/>
        <right/>
        <top/>
        <bottom/>
      </border>
    </dxf>
  </rfmt>
  <rcc rId="3939" sId="5" odxf="1" dxf="1">
    <oc r="B355">
      <f>IF(LEN(A355)=0,"",INDEX('Smelter Look-up'!$A:$A,MATCH($A355,'Smelter Look-up'!$E:$E,0)))</f>
    </oc>
    <nc r="B35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40" sId="5" odxf="1" dxf="1">
    <oc r="C355">
      <f>IF(LEN(A355)=0,"",INDEX('Smelter Look-up'!$C:$C,MATCH($A355,'Smelter Look-up'!$E:$E,0)))</f>
    </oc>
    <nc r="C355" t="inlineStr">
      <is>
        <t>Metalor Technologies (Hong Kong)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41" sId="5" odxf="1" dxf="1">
    <nc r="D355" t="inlineStr">
      <is>
        <t>Metalor Technologies (Singapore) Pte.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42" sId="5" odxf="1" dxf="1">
    <oc r="E355">
      <f>IF(ISERROR($V355),"",OFFSET('Smelter Look-up'!$D$4,$V355-4,0)&amp;"")</f>
    </oc>
    <nc r="E355" t="inlineStr">
      <is>
        <t>SINGAPORE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43" sId="5" odxf="1" dxf="1">
    <oc r="F355">
      <f>IF(ISERROR($V355),"",OFFSET('Smelter Look-up'!$E$4,$V355-4,0))</f>
    </oc>
    <nc r="F355" t="inlineStr">
      <is>
        <t>CID001152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44" sId="5" odxf="1" dxf="1">
    <oc r="G355">
      <f>IF(C355=$X$4,"Enter smelter details", IF(ISERROR($V355),"",OFFSET('Smelter Look-up'!$F$4,$V355-4,0)))</f>
    </oc>
    <nc r="G35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45" sId="5" odxf="1" dxf="1">
    <oc r="H355">
      <f>IF(ISERROR($V355),"",OFFSET('Smelter Look-up'!$G$4,$V355-4,0))</f>
    </oc>
    <nc r="H355" t="inlineStr">
      <is>
        <t>67, Techpark Crescent, 638074, Singapore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46" sId="5" odxf="1" dxf="1">
    <oc r="I355">
      <f>IF(ISERROR($V355),"",OFFSET('Smelter Look-up'!$H$4,$V355-4,0))</f>
    </oc>
    <nc r="I35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47" sId="5" odxf="1" dxf="1">
    <oc r="J355">
      <f>IF(ISERROR($V355),"",OFFSET('Smelter Look-up'!$I$4,$V355-4,0))</f>
    </oc>
    <nc r="J35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48" sId="5" odxf="1" dxf="1">
    <nc r="K355" t="inlineStr">
      <is>
        <t>Ngiaw Kiew Kong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49" sId="5" odxf="1" dxf="1">
    <nc r="L355" t="inlineStr">
      <is>
        <t>kk.ngiaw@metalor.com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50" sId="5" odxf="1" dxf="1">
    <nc r="M355"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51" sId="5" odxf="1" dxf="1">
    <nc r="N355"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52" sId="5" odxf="1" dxf="1">
    <nc r="O355"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3953" sId="5" odxf="1" dxf="1">
    <nc r="P35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55" start="0" length="0">
    <dxf>
      <alignment vertical="bottom" wrapText="0"/>
      <border outline="0">
        <left/>
        <right/>
        <top/>
        <bottom/>
      </border>
    </dxf>
  </rfmt>
  <rcc rId="3954" sId="5" odxf="1" dxf="1">
    <oc r="B356">
      <f>IF(LEN(A356)=0,"",INDEX('Smelter Look-up'!$A:$A,MATCH($A356,'Smelter Look-up'!$E:$E,0)))</f>
    </oc>
    <nc r="B35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55" sId="5" odxf="1" dxf="1">
    <oc r="C356">
      <f>IF(LEN(A356)=0,"",INDEX('Smelter Look-up'!$C:$C,MATCH($A356,'Smelter Look-up'!$E:$E,0)))</f>
    </oc>
    <nc r="C356" t="inlineStr">
      <is>
        <t>Metalor Technologies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56" sId="5" odxf="1" dxf="1">
    <nc r="D356" t="inlineStr">
      <is>
        <t>Metalor Technologies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57" sId="5" odxf="1" dxf="1">
    <oc r="E356">
      <f>IF(ISERROR($V356),"",OFFSET('Smelter Look-up'!$D$4,$V356-4,0)&amp;"")</f>
    </oc>
    <nc r="E356"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58" sId="5" odxf="1" dxf="1">
    <oc r="F356">
      <f>IF(ISERROR($V356),"",OFFSET('Smelter Look-up'!$E$4,$V356-4,0))</f>
    </oc>
    <nc r="F356" t="inlineStr">
      <is>
        <t>CID001153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59" sId="5" odxf="1" dxf="1">
    <oc r="G356">
      <f>IF(C356=$X$4,"Enter smelter details", IF(ISERROR($V356),"",OFFSET('Smelter Look-up'!$F$4,$V356-4,0)))</f>
    </oc>
    <nc r="G35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60" sId="5" odxf="1" dxf="1">
    <oc r="H356">
      <f>IF(ISERROR($V356),"",OFFSET('Smelter Look-up'!$G$4,$V356-4,0))</f>
    </oc>
    <nc r="H35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61" sId="5" odxf="1" dxf="1">
    <oc r="I356">
      <f>IF(ISERROR($V356),"",OFFSET('Smelter Look-up'!$H$4,$V356-4,0))</f>
    </oc>
    <nc r="I356" t="inlineStr">
      <is>
        <t>Marin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62" sId="5" odxf="1" dxf="1">
    <oc r="J356">
      <f>IF(ISERROR($V356),"",OFFSET('Smelter Look-up'!$I$4,$V356-4,0))</f>
    </oc>
    <nc r="J356" t="inlineStr">
      <is>
        <t>Neuchâtel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56" start="0" length="0">
    <dxf>
      <alignment vertical="bottom" wrapText="0"/>
      <border outline="0">
        <left/>
        <right/>
        <top/>
        <bottom/>
      </border>
    </dxf>
  </rfmt>
  <rfmt sheetId="5" sqref="L356" start="0" length="0">
    <dxf>
      <alignment vertical="bottom" wrapText="0"/>
      <border outline="0">
        <left/>
        <right/>
        <top/>
        <bottom/>
      </border>
    </dxf>
  </rfmt>
  <rfmt sheetId="5" sqref="M356" start="0" length="0">
    <dxf>
      <alignment vertical="bottom" wrapText="0"/>
      <border outline="0">
        <left/>
        <right/>
        <top/>
        <bottom/>
      </border>
    </dxf>
  </rfmt>
  <rfmt sheetId="5" sqref="N356" start="0" length="0">
    <dxf>
      <alignment vertical="bottom" wrapText="0"/>
      <border outline="0">
        <left/>
        <right/>
        <top/>
        <bottom/>
      </border>
    </dxf>
  </rfmt>
  <rfmt sheetId="5" sqref="O356" start="0" length="0">
    <dxf>
      <alignment vertical="bottom" wrapText="0"/>
      <border outline="0">
        <left/>
        <right/>
        <top/>
        <bottom/>
      </border>
    </dxf>
  </rfmt>
  <rfmt sheetId="5" sqref="P356" start="0" length="0">
    <dxf>
      <fill>
        <patternFill patternType="none"/>
      </fill>
      <alignment horizontal="general" vertical="bottom" wrapText="0"/>
      <border outline="0">
        <left/>
        <right/>
        <top/>
      </border>
    </dxf>
  </rfmt>
  <rcc rId="3963" sId="5" odxf="1" dxf="1">
    <nc r="Q356"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964" sId="5" odxf="1" dxf="1">
    <oc r="B357">
      <f>IF(LEN(A357)=0,"",INDEX('Smelter Look-up'!$A:$A,MATCH($A357,'Smelter Look-up'!$E:$E,0)))</f>
    </oc>
    <nc r="B35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65" sId="5" odxf="1" dxf="1">
    <oc r="C357">
      <f>IF(LEN(A357)=0,"",INDEX('Smelter Look-up'!$C:$C,MATCH($A357,'Smelter Look-up'!$E:$E,0)))</f>
    </oc>
    <nc r="C357" t="inlineStr">
      <is>
        <t>Metalor Technologies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66" sId="5" odxf="1" dxf="1">
    <nc r="D357" t="inlineStr">
      <is>
        <t>Metalor Technologies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67" sId="5" odxf="1" dxf="1">
    <oc r="E357">
      <f>IF(ISERROR($V357),"",OFFSET('Smelter Look-up'!$D$4,$V357-4,0)&amp;"")</f>
    </oc>
    <nc r="E357"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68" sId="5" odxf="1" dxf="1">
    <oc r="F357">
      <f>IF(ISERROR($V357),"",OFFSET('Smelter Look-up'!$E$4,$V357-4,0))</f>
    </oc>
    <nc r="F357" t="inlineStr">
      <is>
        <t>CID001153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69" sId="5" odxf="1" dxf="1">
    <oc r="G357">
      <f>IF(C357=$X$4,"Enter smelter details", IF(ISERROR($V357),"",OFFSET('Smelter Look-up'!$F$4,$V357-4,0)))</f>
    </oc>
    <nc r="G35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70" sId="5" odxf="1" dxf="1">
    <oc r="H357">
      <f>IF(ISERROR($V357),"",OFFSET('Smelter Look-up'!$G$4,$V357-4,0))</f>
    </oc>
    <nc r="H35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71" sId="5" odxf="1" dxf="1">
    <oc r="I357">
      <f>IF(ISERROR($V357),"",OFFSET('Smelter Look-up'!$H$4,$V357-4,0))</f>
    </oc>
    <nc r="I357" t="inlineStr">
      <is>
        <t>Marin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72" sId="5" odxf="1" dxf="1">
    <oc r="J357">
      <f>IF(ISERROR($V357),"",OFFSET('Smelter Look-up'!$I$4,$V357-4,0))</f>
    </oc>
    <nc r="J357" t="inlineStr">
      <is>
        <t>Neuchâtel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57" start="0" length="0">
    <dxf>
      <alignment vertical="bottom" wrapText="0"/>
      <border outline="0">
        <left/>
        <right/>
        <top/>
        <bottom/>
      </border>
    </dxf>
  </rfmt>
  <rfmt sheetId="5" sqref="L357" start="0" length="0">
    <dxf>
      <alignment vertical="bottom" wrapText="0"/>
      <border outline="0">
        <left/>
        <right/>
        <top/>
        <bottom/>
      </border>
    </dxf>
  </rfmt>
  <rcc rId="3973" sId="5" odxf="1" dxf="1">
    <nc r="M357"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57" start="0" length="0">
    <dxf>
      <alignment vertical="bottom" wrapText="0"/>
      <border outline="0">
        <left/>
        <right/>
        <top/>
        <bottom/>
      </border>
    </dxf>
  </rfmt>
  <rfmt sheetId="5" sqref="O357" start="0" length="0">
    <dxf>
      <alignment vertical="bottom" wrapText="0"/>
      <border outline="0">
        <left/>
        <right/>
        <top/>
        <bottom/>
      </border>
    </dxf>
  </rfmt>
  <rfmt sheetId="5" sqref="P357" start="0" length="0">
    <dxf>
      <fill>
        <patternFill patternType="none"/>
      </fill>
      <alignment horizontal="general" vertical="bottom" wrapText="0"/>
      <border outline="0">
        <left/>
        <right/>
        <top/>
      </border>
    </dxf>
  </rfmt>
  <rcc rId="3974" sId="5" odxf="1" dxf="1">
    <nc r="Q357"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3975" sId="5" odxf="1" dxf="1">
    <oc r="B358">
      <f>IF(LEN(A358)=0,"",INDEX('Smelter Look-up'!$A:$A,MATCH($A358,'Smelter Look-up'!$E:$E,0)))</f>
    </oc>
    <nc r="B35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76" sId="5" odxf="1" dxf="1">
    <oc r="C358">
      <f>IF(LEN(A358)=0,"",INDEX('Smelter Look-up'!$C:$C,MATCH($A358,'Smelter Look-up'!$E:$E,0)))</f>
    </oc>
    <nc r="C358" t="inlineStr">
      <is>
        <t>Metalor Switzerland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77" sId="5" odxf="1" dxf="1">
    <nc r="D358" t="inlineStr">
      <is>
        <t>Metalor Technologies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78" sId="5" odxf="1" dxf="1">
    <oc r="E358">
      <f>IF(ISERROR($V358),"",OFFSET('Smelter Look-up'!$D$4,$V358-4,0)&amp;"")</f>
    </oc>
    <nc r="E358"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79" sId="5" odxf="1" dxf="1">
    <oc r="F358">
      <f>IF(ISERROR($V358),"",OFFSET('Smelter Look-up'!$E$4,$V358-4,0))</f>
    </oc>
    <nc r="F358" t="inlineStr">
      <is>
        <t>CID001153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80" sId="5" odxf="1" dxf="1">
    <oc r="G358">
      <f>IF(C358=$X$4,"Enter smelter details", IF(ISERROR($V358),"",OFFSET('Smelter Look-up'!$F$4,$V358-4,0)))</f>
    </oc>
    <nc r="G35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81" sId="5" odxf="1" dxf="1">
    <oc r="H358">
      <f>IF(ISERROR($V358),"",OFFSET('Smelter Look-up'!$G$4,$V358-4,0))</f>
    </oc>
    <nc r="H35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82" sId="5" odxf="1" dxf="1">
    <oc r="I358">
      <f>IF(ISERROR($V358),"",OFFSET('Smelter Look-up'!$H$4,$V358-4,0))</f>
    </oc>
    <nc r="I358" t="inlineStr">
      <is>
        <t>Marin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83" sId="5" odxf="1" dxf="1">
    <oc r="J358">
      <f>IF(ISERROR($V358),"",OFFSET('Smelter Look-up'!$I$4,$V358-4,0))</f>
    </oc>
    <nc r="J358" t="inlineStr">
      <is>
        <t>Neuchâtel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58" start="0" length="0">
    <dxf>
      <alignment vertical="bottom" wrapText="0"/>
      <border outline="0">
        <left/>
        <right/>
        <top/>
        <bottom/>
      </border>
    </dxf>
  </rfmt>
  <rfmt sheetId="5" sqref="L358" start="0" length="0">
    <dxf>
      <alignment vertical="bottom" wrapText="0"/>
      <border outline="0">
        <left/>
        <right/>
        <top/>
        <bottom/>
      </border>
    </dxf>
  </rfmt>
  <rfmt sheetId="5" sqref="M358" start="0" length="0">
    <dxf>
      <alignment vertical="bottom" wrapText="0"/>
      <border outline="0">
        <left/>
        <right/>
        <top/>
        <bottom/>
      </border>
    </dxf>
  </rfmt>
  <rfmt sheetId="5" sqref="N358" start="0" length="0">
    <dxf>
      <alignment vertical="bottom" wrapText="0"/>
      <border outline="0">
        <left/>
        <right/>
        <top/>
        <bottom/>
      </border>
    </dxf>
  </rfmt>
  <rfmt sheetId="5" sqref="O358" start="0" length="0">
    <dxf>
      <alignment vertical="bottom" wrapText="0"/>
      <border outline="0">
        <left/>
        <right/>
        <top/>
        <bottom/>
      </border>
    </dxf>
  </rfmt>
  <rfmt sheetId="5" sqref="P358" start="0" length="0">
    <dxf>
      <fill>
        <patternFill patternType="none"/>
      </fill>
      <alignment horizontal="general" vertical="bottom" wrapText="0"/>
      <border outline="0">
        <left/>
        <right/>
        <top/>
      </border>
    </dxf>
  </rfmt>
  <rfmt sheetId="5" sqref="Q358" start="0" length="0">
    <dxf>
      <alignment vertical="bottom" wrapText="0"/>
      <border outline="0">
        <left/>
        <right/>
        <top/>
        <bottom/>
      </border>
    </dxf>
  </rfmt>
  <rcc rId="3984" sId="5" odxf="1" dxf="1">
    <oc r="B359">
      <f>IF(LEN(A359)=0,"",INDEX('Smelter Look-up'!$A:$A,MATCH($A359,'Smelter Look-up'!$E:$E,0)))</f>
    </oc>
    <nc r="B35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85" sId="5" odxf="1" dxf="1">
    <oc r="C359">
      <f>IF(LEN(A359)=0,"",INDEX('Smelter Look-up'!$C:$C,MATCH($A359,'Smelter Look-up'!$E:$E,0)))</f>
    </oc>
    <nc r="C359" t="inlineStr">
      <is>
        <t>Metalor Technologies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86" sId="5" odxf="1" dxf="1">
    <nc r="D359" t="inlineStr">
      <is>
        <t>Metalor Technologies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87" sId="5" odxf="1" dxf="1">
    <oc r="E359">
      <f>IF(ISERROR($V359),"",OFFSET('Smelter Look-up'!$D$4,$V359-4,0)&amp;"")</f>
    </oc>
    <nc r="E359"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88" sId="5" odxf="1" dxf="1">
    <oc r="F359">
      <f>IF(ISERROR($V359),"",OFFSET('Smelter Look-up'!$E$4,$V359-4,0))</f>
    </oc>
    <nc r="F359" t="inlineStr">
      <is>
        <t>CID001153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89" sId="5" odxf="1" dxf="1">
    <oc r="G359">
      <f>IF(C359=$X$4,"Enter smelter details", IF(ISERROR($V359),"",OFFSET('Smelter Look-up'!$F$4,$V359-4,0)))</f>
    </oc>
    <nc r="G35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90" sId="5" odxf="1" dxf="1">
    <oc r="H359">
      <f>IF(ISERROR($V359),"",OFFSET('Smelter Look-up'!$G$4,$V359-4,0))</f>
    </oc>
    <nc r="H35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3991" sId="5" odxf="1" dxf="1">
    <oc r="I359">
      <f>IF(ISERROR($V359),"",OFFSET('Smelter Look-up'!$H$4,$V359-4,0))</f>
    </oc>
    <nc r="I359" t="inlineStr">
      <is>
        <t>Marin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3992" sId="5" odxf="1" dxf="1">
    <oc r="J359">
      <f>IF(ISERROR($V359),"",OFFSET('Smelter Look-up'!$I$4,$V359-4,0))</f>
    </oc>
    <nc r="J359" t="inlineStr">
      <is>
        <t>Neuchâtel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59" start="0" length="0">
    <dxf>
      <alignment vertical="bottom" wrapText="0"/>
      <border outline="0">
        <left/>
        <right/>
        <top/>
        <bottom/>
      </border>
    </dxf>
  </rfmt>
  <rfmt sheetId="5" sqref="L359" start="0" length="0">
    <dxf>
      <alignment vertical="bottom" wrapText="0"/>
      <border outline="0">
        <left/>
        <right/>
        <top/>
        <bottom/>
      </border>
    </dxf>
  </rfmt>
  <rfmt sheetId="5" sqref="M359" start="0" length="0">
    <dxf>
      <alignment vertical="bottom" wrapText="0"/>
      <border outline="0">
        <left/>
        <right/>
        <top/>
        <bottom/>
      </border>
    </dxf>
  </rfmt>
  <rfmt sheetId="5" sqref="N359" start="0" length="0">
    <dxf>
      <alignment vertical="bottom" wrapText="0"/>
      <border outline="0">
        <left/>
        <right/>
        <top/>
        <bottom/>
      </border>
    </dxf>
  </rfmt>
  <rfmt sheetId="5" sqref="O359" start="0" length="0">
    <dxf>
      <alignment vertical="bottom" wrapText="0"/>
      <border outline="0">
        <left/>
        <right/>
        <top/>
        <bottom/>
      </border>
    </dxf>
  </rfmt>
  <rfmt sheetId="5" sqref="P359" start="0" length="0">
    <dxf>
      <fill>
        <patternFill patternType="none"/>
      </fill>
      <alignment horizontal="general" vertical="bottom" wrapText="0"/>
      <border outline="0">
        <left/>
        <right/>
        <top/>
      </border>
    </dxf>
  </rfmt>
  <rfmt sheetId="5" sqref="Q359" start="0" length="0">
    <dxf>
      <alignment vertical="bottom" wrapText="0"/>
      <border outline="0">
        <left/>
        <right/>
        <top/>
        <bottom/>
      </border>
    </dxf>
  </rfmt>
  <rcc rId="3993" sId="5" odxf="1" dxf="1">
    <oc r="B360">
      <f>IF(LEN(A360)=0,"",INDEX('Smelter Look-up'!$A:$A,MATCH($A360,'Smelter Look-up'!$E:$E,0)))</f>
    </oc>
    <nc r="B36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94" sId="5" odxf="1" dxf="1">
    <oc r="C360">
      <f>IF(LEN(A360)=0,"",INDEX('Smelter Look-up'!$C:$C,MATCH($A360,'Smelter Look-up'!$E:$E,0)))</f>
    </oc>
    <nc r="C360" t="inlineStr">
      <is>
        <t>Metalor Technologies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3995" sId="5" odxf="1" dxf="1">
    <nc r="D360" t="inlineStr">
      <is>
        <t>Metalor Technologies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96" sId="5" odxf="1" dxf="1">
    <oc r="E360">
      <f>IF(ISERROR($V360),"",OFFSET('Smelter Look-up'!$D$4,$V360-4,0)&amp;"")</f>
    </oc>
    <nc r="E360"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97" sId="5" odxf="1" dxf="1">
    <oc r="F360">
      <f>IF(ISERROR($V360),"",OFFSET('Smelter Look-up'!$E$4,$V360-4,0))</f>
    </oc>
    <nc r="F360" t="inlineStr">
      <is>
        <t>CID001153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98" sId="5" odxf="1" dxf="1">
    <oc r="G360">
      <f>IF(C360=$X$4,"Enter smelter details", IF(ISERROR($V360),"",OFFSET('Smelter Look-up'!$F$4,$V360-4,0)))</f>
    </oc>
    <nc r="G36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3999" sId="5" odxf="1" dxf="1">
    <oc r="H360">
      <f>IF(ISERROR($V360),"",OFFSET('Smelter Look-up'!$G$4,$V360-4,0))</f>
    </oc>
    <nc r="H36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00" sId="5" odxf="1" dxf="1">
    <oc r="I360">
      <f>IF(ISERROR($V360),"",OFFSET('Smelter Look-up'!$H$4,$V360-4,0))</f>
    </oc>
    <nc r="I360" t="inlineStr">
      <is>
        <t>Marin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01" sId="5" odxf="1" dxf="1">
    <oc r="J360">
      <f>IF(ISERROR($V360),"",OFFSET('Smelter Look-up'!$I$4,$V360-4,0))</f>
    </oc>
    <nc r="J360" t="inlineStr">
      <is>
        <t>Neuchâtel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0" start="0" length="0">
    <dxf>
      <alignment vertical="bottom" wrapText="0"/>
      <border outline="0">
        <left/>
        <right/>
        <top/>
        <bottom/>
      </border>
    </dxf>
  </rfmt>
  <rfmt sheetId="5" sqref="L360" start="0" length="0">
    <dxf>
      <alignment vertical="bottom" wrapText="0"/>
      <border outline="0">
        <left/>
        <right/>
        <top/>
        <bottom/>
      </border>
    </dxf>
  </rfmt>
  <rcc rId="4002" sId="5" odxf="1" dxf="1">
    <nc r="M36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60" start="0" length="0">
    <dxf>
      <alignment vertical="bottom" wrapText="0"/>
      <border outline="0">
        <left/>
        <right/>
        <top/>
        <bottom/>
      </border>
    </dxf>
  </rfmt>
  <rcc rId="4003" sId="5" odxf="1" dxf="1">
    <nc r="O360"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60" start="0" length="0">
    <dxf>
      <fill>
        <patternFill patternType="none"/>
      </fill>
      <alignment horizontal="general" vertical="bottom" wrapText="0"/>
      <border outline="0">
        <left/>
        <right/>
        <top/>
      </border>
    </dxf>
  </rfmt>
  <rfmt sheetId="5" sqref="Q360" start="0" length="0">
    <dxf>
      <alignment vertical="bottom" wrapText="0"/>
      <border outline="0">
        <left/>
        <right/>
        <top/>
        <bottom/>
      </border>
    </dxf>
  </rfmt>
  <rcc rId="4004" sId="5" odxf="1" dxf="1">
    <oc r="B361">
      <f>IF(LEN(A361)=0,"",INDEX('Smelter Look-up'!$A:$A,MATCH($A361,'Smelter Look-up'!$E:$E,0)))</f>
    </oc>
    <nc r="B36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05" sId="5" odxf="1" dxf="1">
    <oc r="C361">
      <f>IF(LEN(A361)=0,"",INDEX('Smelter Look-up'!$C:$C,MATCH($A361,'Smelter Look-up'!$E:$E,0)))</f>
    </oc>
    <nc r="C361" t="inlineStr">
      <is>
        <t>Metalor Technologies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06" sId="5" odxf="1" dxf="1">
    <nc r="D361" t="inlineStr">
      <is>
        <t>Metalor Technologies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07" sId="5" odxf="1" dxf="1">
    <oc r="E361">
      <f>IF(ISERROR($V361),"",OFFSET('Smelter Look-up'!$D$4,$V361-4,0)&amp;"")</f>
    </oc>
    <nc r="E361"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08" sId="5" odxf="1" dxf="1">
    <oc r="F361">
      <f>IF(ISERROR($V361),"",OFFSET('Smelter Look-up'!$E$4,$V361-4,0))</f>
    </oc>
    <nc r="F361" t="inlineStr">
      <is>
        <t>CID001153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09" sId="5" odxf="1" dxf="1">
    <oc r="G361">
      <f>IF(C361=$X$4,"Enter smelter details", IF(ISERROR($V361),"",OFFSET('Smelter Look-up'!$F$4,$V361-4,0)))</f>
    </oc>
    <nc r="G36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10" sId="5" odxf="1" dxf="1">
    <oc r="H361">
      <f>IF(ISERROR($V361),"",OFFSET('Smelter Look-up'!$G$4,$V361-4,0))</f>
    </oc>
    <nc r="H36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11" sId="5" odxf="1" dxf="1">
    <oc r="I361">
      <f>IF(ISERROR($V361),"",OFFSET('Smelter Look-up'!$H$4,$V361-4,0))</f>
    </oc>
    <nc r="I361" t="inlineStr">
      <is>
        <t>Marin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12" sId="5" odxf="1" dxf="1">
    <oc r="J361">
      <f>IF(ISERROR($V361),"",OFFSET('Smelter Look-up'!$I$4,$V361-4,0))</f>
    </oc>
    <nc r="J361" t="inlineStr">
      <is>
        <t>Neuchâtel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1" start="0" length="0">
    <dxf>
      <alignment vertical="bottom" wrapText="0"/>
      <border outline="0">
        <left/>
        <right/>
        <top/>
        <bottom/>
      </border>
    </dxf>
  </rfmt>
  <rfmt sheetId="5" sqref="L361" start="0" length="0">
    <dxf>
      <alignment vertical="bottom" wrapText="0"/>
      <border outline="0">
        <left/>
        <right/>
        <top/>
        <bottom/>
      </border>
    </dxf>
  </rfmt>
  <rfmt sheetId="5" sqref="M361" start="0" length="0">
    <dxf>
      <alignment vertical="bottom" wrapText="0"/>
      <border outline="0">
        <left/>
        <right/>
        <top/>
        <bottom/>
      </border>
    </dxf>
  </rfmt>
  <rfmt sheetId="5" sqref="N361" start="0" length="0">
    <dxf>
      <alignment vertical="bottom" wrapText="0"/>
      <border outline="0">
        <left/>
        <right/>
        <top/>
        <bottom/>
      </border>
    </dxf>
  </rfmt>
  <rfmt sheetId="5" sqref="O361" start="0" length="0">
    <dxf>
      <alignment vertical="bottom" wrapText="0"/>
      <border outline="0">
        <left/>
        <right/>
        <top/>
        <bottom/>
      </border>
    </dxf>
  </rfmt>
  <rfmt sheetId="5" sqref="P361" start="0" length="0">
    <dxf>
      <fill>
        <patternFill patternType="none"/>
      </fill>
      <alignment horizontal="general" vertical="bottom" wrapText="0"/>
      <border outline="0">
        <left/>
        <right/>
        <top/>
      </border>
    </dxf>
  </rfmt>
  <rcc rId="4013" sId="5" odxf="1" dxf="1">
    <nc r="Q361"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014" sId="5" odxf="1" dxf="1">
    <oc r="B362">
      <f>IF(LEN(A362)=0,"",INDEX('Smelter Look-up'!$A:$A,MATCH($A362,'Smelter Look-up'!$E:$E,0)))</f>
    </oc>
    <nc r="B36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15" sId="5" odxf="1" dxf="1">
    <oc r="C362">
      <f>IF(LEN(A362)=0,"",INDEX('Smelter Look-up'!$C:$C,MATCH($A362,'Smelter Look-up'!$E:$E,0)))</f>
    </oc>
    <nc r="C362" t="inlineStr">
      <is>
        <t>Metalor Technologies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16" sId="5" odxf="1" dxf="1">
    <nc r="D362" t="inlineStr">
      <is>
        <t>Metalor Technologies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17" sId="5" odxf="1" dxf="1">
    <oc r="E362">
      <f>IF(ISERROR($V362),"",OFFSET('Smelter Look-up'!$D$4,$V362-4,0)&amp;"")</f>
    </oc>
    <nc r="E362"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18" sId="5" odxf="1" dxf="1">
    <oc r="F362">
      <f>IF(ISERROR($V362),"",OFFSET('Smelter Look-up'!$E$4,$V362-4,0))</f>
    </oc>
    <nc r="F362" t="inlineStr">
      <is>
        <t>CID001153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19" sId="5" odxf="1" dxf="1">
    <oc r="G362">
      <f>IF(C362=$X$4,"Enter smelter details", IF(ISERROR($V362),"",OFFSET('Smelter Look-up'!$F$4,$V362-4,0)))</f>
    </oc>
    <nc r="G36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20" sId="5" odxf="1" dxf="1">
    <oc r="H362">
      <f>IF(ISERROR($V362),"",OFFSET('Smelter Look-up'!$G$4,$V362-4,0))</f>
    </oc>
    <nc r="H362" t="inlineStr">
      <is>
        <t>Avenue du Vignoble, CH-2009</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21" sId="5" odxf="1" dxf="1">
    <oc r="I362">
      <f>IF(ISERROR($V362),"",OFFSET('Smelter Look-up'!$H$4,$V362-4,0))</f>
    </oc>
    <nc r="I362" t="inlineStr">
      <is>
        <t>Neuchâtel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22" sId="5" odxf="1" dxf="1">
    <oc r="J362">
      <f>IF(ISERROR($V362),"",OFFSET('Smelter Look-up'!$I$4,$V362-4,0))</f>
    </oc>
    <nc r="J362" t="inlineStr">
      <is>
        <t>Neuchâtel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23" sId="5" odxf="1" dxf="1">
    <nc r="K362" t="inlineStr">
      <is>
        <t>Nicolas Burgi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024" sId="5" odxf="1" dxf="1">
    <nc r="L362" t="inlineStr">
      <is>
        <t>Nicolas.Burgi@metalor.com / Gilles Roberts@metalor.com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025" sId="5" odxf="1" dxf="1">
    <nc r="M36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026" sId="5" odxf="1" dxf="1">
    <nc r="N362"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027" sId="5" odxf="1" dxf="1">
    <nc r="O362"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028" sId="5" odxf="1" dxf="1">
    <nc r="P36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62" start="0" length="0">
    <dxf>
      <alignment vertical="bottom" wrapText="0"/>
      <border outline="0">
        <left/>
        <right/>
        <top/>
        <bottom/>
      </border>
    </dxf>
  </rfmt>
  <rcc rId="4029" sId="5" odxf="1" dxf="1">
    <oc r="B363">
      <f>IF(LEN(A363)=0,"",INDEX('Smelter Look-up'!$A:$A,MATCH($A363,'Smelter Look-up'!$E:$E,0)))</f>
    </oc>
    <nc r="B36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30" sId="5" odxf="1" dxf="1">
    <oc r="C363">
      <f>IF(LEN(A363)=0,"",INDEX('Smelter Look-up'!$C:$C,MATCH($A363,'Smelter Look-up'!$E:$E,0)))</f>
    </oc>
    <nc r="C363" t="inlineStr">
      <is>
        <t>Metalor Switzerland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31" sId="5" odxf="1" dxf="1">
    <nc r="D363" t="inlineStr">
      <is>
        <t>Metalor Technologies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32" sId="5" odxf="1" dxf="1">
    <oc r="E363">
      <f>IF(ISERROR($V363),"",OFFSET('Smelter Look-up'!$D$4,$V363-4,0)&amp;"")</f>
    </oc>
    <nc r="E363"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33" sId="5" odxf="1" dxf="1">
    <oc r="F363">
      <f>IF(ISERROR($V363),"",OFFSET('Smelter Look-up'!$E$4,$V363-4,0))</f>
    </oc>
    <nc r="F363" t="inlineStr">
      <is>
        <t>CID001153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34" sId="5" odxf="1" dxf="1">
    <oc r="G363">
      <f>IF(C363=$X$4,"Enter smelter details", IF(ISERROR($V363),"",OFFSET('Smelter Look-up'!$F$4,$V363-4,0)))</f>
    </oc>
    <nc r="G36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35" sId="5" odxf="1" dxf="1">
    <oc r="H363">
      <f>IF(ISERROR($V363),"",OFFSET('Smelter Look-up'!$G$4,$V363-4,0))</f>
    </oc>
    <nc r="H363"/>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36" sId="5" odxf="1" dxf="1">
    <oc r="I363">
      <f>IF(ISERROR($V363),"",OFFSET('Smelter Look-up'!$H$4,$V363-4,0))</f>
    </oc>
    <nc r="I36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37" sId="5" odxf="1" dxf="1">
    <oc r="J363">
      <f>IF(ISERROR($V363),"",OFFSET('Smelter Look-up'!$I$4,$V363-4,0))</f>
    </oc>
    <nc r="J363"/>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3" start="0" length="0">
    <dxf>
      <alignment vertical="bottom" wrapText="0"/>
      <border outline="0">
        <left/>
        <right/>
        <top/>
        <bottom/>
      </border>
    </dxf>
  </rfmt>
  <rfmt sheetId="5" sqref="L363" start="0" length="0">
    <dxf>
      <alignment vertical="bottom" wrapText="0"/>
      <border outline="0">
        <left/>
        <right/>
        <top/>
        <bottom/>
      </border>
    </dxf>
  </rfmt>
  <rfmt sheetId="5" sqref="M363" start="0" length="0">
    <dxf>
      <alignment vertical="bottom" wrapText="0"/>
      <border outline="0">
        <left/>
        <right/>
        <top/>
        <bottom/>
      </border>
    </dxf>
  </rfmt>
  <rfmt sheetId="5" sqref="N363" start="0" length="0">
    <dxf>
      <alignment vertical="bottom" wrapText="0"/>
      <border outline="0">
        <left/>
        <right/>
        <top/>
        <bottom/>
      </border>
    </dxf>
  </rfmt>
  <rfmt sheetId="5" sqref="O363" start="0" length="0">
    <dxf>
      <alignment vertical="bottom" wrapText="0"/>
      <border outline="0">
        <left/>
        <right/>
        <top/>
        <bottom/>
      </border>
    </dxf>
  </rfmt>
  <rfmt sheetId="5" sqref="P363" start="0" length="0">
    <dxf>
      <fill>
        <patternFill patternType="none"/>
      </fill>
      <alignment horizontal="general" vertical="bottom" wrapText="0"/>
      <border outline="0">
        <left/>
        <right/>
        <top/>
      </border>
    </dxf>
  </rfmt>
  <rfmt sheetId="5" sqref="Q363" start="0" length="0">
    <dxf>
      <alignment vertical="bottom" wrapText="0"/>
      <border outline="0">
        <left/>
        <right/>
        <top/>
        <bottom/>
      </border>
    </dxf>
  </rfmt>
  <rcc rId="4038" sId="5" odxf="1" dxf="1">
    <oc r="B364">
      <f>IF(LEN(A364)=0,"",INDEX('Smelter Look-up'!$A:$A,MATCH($A364,'Smelter Look-up'!$E:$E,0)))</f>
    </oc>
    <nc r="B36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39" sId="5" odxf="1" dxf="1">
    <oc r="C364">
      <f>IF(LEN(A364)=0,"",INDEX('Smelter Look-up'!$C:$C,MATCH($A364,'Smelter Look-up'!$E:$E,0)))</f>
    </oc>
    <nc r="C364"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40" sId="5" odxf="1" dxf="1">
    <nc r="D364"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41" sId="5" odxf="1" dxf="1">
    <oc r="E364">
      <f>IF(ISERROR($V364),"",OFFSET('Smelter Look-up'!$D$4,$V364-4,0)&amp;"")</f>
    </oc>
    <nc r="E36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42" sId="5" odxf="1" dxf="1">
    <oc r="F364">
      <f>IF(ISERROR($V364),"",OFFSET('Smelter Look-up'!$E$4,$V364-4,0))</f>
    </oc>
    <nc r="F364"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43" sId="5" odxf="1" dxf="1">
    <oc r="G364">
      <f>IF(C364=$X$4,"Enter smelter details", IF(ISERROR($V364),"",OFFSET('Smelter Look-up'!$F$4,$V364-4,0)))</f>
    </oc>
    <nc r="G36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44" sId="5" odxf="1" dxf="1">
    <oc r="H364">
      <f>IF(ISERROR($V364),"",OFFSET('Smelter Look-up'!$G$4,$V364-4,0))</f>
    </oc>
    <nc r="H36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45" sId="5" odxf="1" dxf="1">
    <oc r="I364">
      <f>IF(ISERROR($V364),"",OFFSET('Smelter Look-up'!$H$4,$V364-4,0))</f>
    </oc>
    <nc r="I364" t="inlineStr">
      <is>
        <t>North Attleboro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46" sId="5" odxf="1" dxf="1">
    <oc r="J364">
      <f>IF(ISERROR($V364),"",OFFSET('Smelter Look-up'!$I$4,$V364-4,0))</f>
    </oc>
    <nc r="J364"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4" start="0" length="0">
    <dxf>
      <alignment vertical="bottom" wrapText="0"/>
      <border outline="0">
        <left/>
        <right/>
        <top/>
        <bottom/>
      </border>
    </dxf>
  </rfmt>
  <rfmt sheetId="5" sqref="L364" start="0" length="0">
    <dxf>
      <alignment vertical="bottom" wrapText="0"/>
      <border outline="0">
        <left/>
        <right/>
        <top/>
        <bottom/>
      </border>
    </dxf>
  </rfmt>
  <rfmt sheetId="5" sqref="M364" start="0" length="0">
    <dxf>
      <alignment vertical="bottom" wrapText="0"/>
      <border outline="0">
        <left/>
        <right/>
        <top/>
        <bottom/>
      </border>
    </dxf>
  </rfmt>
  <rfmt sheetId="5" sqref="N364" start="0" length="0">
    <dxf>
      <alignment vertical="bottom" wrapText="0"/>
      <border outline="0">
        <left/>
        <right/>
        <top/>
        <bottom/>
      </border>
    </dxf>
  </rfmt>
  <rfmt sheetId="5" sqref="O364" start="0" length="0">
    <dxf>
      <alignment vertical="bottom" wrapText="0"/>
      <border outline="0">
        <left/>
        <right/>
        <top/>
        <bottom/>
      </border>
    </dxf>
  </rfmt>
  <rfmt sheetId="5" sqref="P364" start="0" length="0">
    <dxf>
      <fill>
        <patternFill patternType="none"/>
      </fill>
      <alignment horizontal="general" vertical="bottom" wrapText="0"/>
      <border outline="0">
        <left/>
        <right/>
        <top/>
      </border>
    </dxf>
  </rfmt>
  <rfmt sheetId="5" sqref="Q364" start="0" length="0">
    <dxf>
      <alignment vertical="bottom" wrapText="0"/>
      <border outline="0">
        <left/>
        <right/>
        <top/>
        <bottom/>
      </border>
    </dxf>
  </rfmt>
  <rcc rId="4047" sId="5" odxf="1" dxf="1">
    <oc r="B365">
      <f>IF(LEN(A365)=0,"",INDEX('Smelter Look-up'!$A:$A,MATCH($A365,'Smelter Look-up'!$E:$E,0)))</f>
    </oc>
    <nc r="B36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48" sId="5" odxf="1" dxf="1">
    <oc r="C365">
      <f>IF(LEN(A365)=0,"",INDEX('Smelter Look-up'!$C:$C,MATCH($A365,'Smelter Look-up'!$E:$E,0)))</f>
    </oc>
    <nc r="C365"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49" sId="5" odxf="1" dxf="1">
    <nc r="D365"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50" sId="5" odxf="1" dxf="1">
    <oc r="E365">
      <f>IF(ISERROR($V365),"",OFFSET('Smelter Look-up'!$D$4,$V365-4,0)&amp;"")</f>
    </oc>
    <nc r="E365"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51" sId="5" odxf="1" dxf="1">
    <oc r="F365">
      <f>IF(ISERROR($V365),"",OFFSET('Smelter Look-up'!$E$4,$V365-4,0))</f>
    </oc>
    <nc r="F365"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52" sId="5" odxf="1" dxf="1">
    <oc r="G365">
      <f>IF(C365=$X$4,"Enter smelter details", IF(ISERROR($V365),"",OFFSET('Smelter Look-up'!$F$4,$V365-4,0)))</f>
    </oc>
    <nc r="G36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53" sId="5" odxf="1" dxf="1">
    <oc r="H365">
      <f>IF(ISERROR($V365),"",OFFSET('Smelter Look-up'!$G$4,$V365-4,0))</f>
    </oc>
    <nc r="H36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54" sId="5" odxf="1" dxf="1">
    <oc r="I365">
      <f>IF(ISERROR($V365),"",OFFSET('Smelter Look-up'!$H$4,$V365-4,0))</f>
    </oc>
    <nc r="I365" t="inlineStr">
      <is>
        <t>North Attleboro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55" sId="5" odxf="1" dxf="1">
    <oc r="J365">
      <f>IF(ISERROR($V365),"",OFFSET('Smelter Look-up'!$I$4,$V365-4,0))</f>
    </oc>
    <nc r="J365"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5" start="0" length="0">
    <dxf>
      <alignment vertical="bottom" wrapText="0"/>
      <border outline="0">
        <left/>
        <right/>
        <top/>
        <bottom/>
      </border>
    </dxf>
  </rfmt>
  <rfmt sheetId="5" sqref="L365" start="0" length="0">
    <dxf>
      <alignment vertical="bottom" wrapText="0"/>
      <border outline="0">
        <left/>
        <right/>
        <top/>
        <bottom/>
      </border>
    </dxf>
  </rfmt>
  <rfmt sheetId="5" sqref="M365" start="0" length="0">
    <dxf>
      <alignment vertical="bottom" wrapText="0"/>
      <border outline="0">
        <left/>
        <right/>
        <top/>
        <bottom/>
      </border>
    </dxf>
  </rfmt>
  <rfmt sheetId="5" sqref="N365" start="0" length="0">
    <dxf>
      <alignment vertical="bottom" wrapText="0"/>
      <border outline="0">
        <left/>
        <right/>
        <top/>
        <bottom/>
      </border>
    </dxf>
  </rfmt>
  <rfmt sheetId="5" sqref="O365" start="0" length="0">
    <dxf>
      <alignment vertical="bottom" wrapText="0"/>
      <border outline="0">
        <left/>
        <right/>
        <top/>
        <bottom/>
      </border>
    </dxf>
  </rfmt>
  <rfmt sheetId="5" sqref="P365" start="0" length="0">
    <dxf>
      <fill>
        <patternFill patternType="none"/>
      </fill>
      <alignment horizontal="general" vertical="bottom" wrapText="0"/>
      <border outline="0">
        <left/>
        <right/>
        <top/>
      </border>
    </dxf>
  </rfmt>
  <rcc rId="4056" sId="5" odxf="1" dxf="1">
    <nc r="Q365"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057" sId="5" odxf="1" dxf="1">
    <oc r="B366">
      <f>IF(LEN(A366)=0,"",INDEX('Smelter Look-up'!$A:$A,MATCH($A366,'Smelter Look-up'!$E:$E,0)))</f>
    </oc>
    <nc r="B36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58" sId="5" odxf="1" dxf="1">
    <oc r="C366">
      <f>IF(LEN(A366)=0,"",INDEX('Smelter Look-up'!$C:$C,MATCH($A366,'Smelter Look-up'!$E:$E,0)))</f>
    </oc>
    <nc r="C366"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59" sId="5" odxf="1" dxf="1">
    <nc r="D366"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60" sId="5" odxf="1" dxf="1">
    <oc r="E366">
      <f>IF(ISERROR($V366),"",OFFSET('Smelter Look-up'!$D$4,$V366-4,0)&amp;"")</f>
    </oc>
    <nc r="E366"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61" sId="5" odxf="1" dxf="1">
    <oc r="F366">
      <f>IF(ISERROR($V366),"",OFFSET('Smelter Look-up'!$E$4,$V366-4,0))</f>
    </oc>
    <nc r="F366"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62" sId="5" odxf="1" dxf="1">
    <oc r="G366">
      <f>IF(C366=$X$4,"Enter smelter details", IF(ISERROR($V366),"",OFFSET('Smelter Look-up'!$F$4,$V366-4,0)))</f>
    </oc>
    <nc r="G36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63" sId="5" odxf="1" dxf="1">
    <oc r="H366">
      <f>IF(ISERROR($V366),"",OFFSET('Smelter Look-up'!$G$4,$V366-4,0))</f>
    </oc>
    <nc r="H36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64" sId="5" odxf="1" dxf="1">
    <oc r="I366">
      <f>IF(ISERROR($V366),"",OFFSET('Smelter Look-up'!$H$4,$V366-4,0))</f>
    </oc>
    <nc r="I366" t="inlineStr">
      <is>
        <t>North Attleboro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65" sId="5" odxf="1" dxf="1">
    <oc r="J366">
      <f>IF(ISERROR($V366),"",OFFSET('Smelter Look-up'!$I$4,$V366-4,0))</f>
    </oc>
    <nc r="J366"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6" start="0" length="0">
    <dxf>
      <alignment vertical="bottom" wrapText="0"/>
      <border outline="0">
        <left/>
        <right/>
        <top/>
        <bottom/>
      </border>
    </dxf>
  </rfmt>
  <rfmt sheetId="5" sqref="L366" start="0" length="0">
    <dxf>
      <alignment vertical="bottom" wrapText="0"/>
      <border outline="0">
        <left/>
        <right/>
        <top/>
        <bottom/>
      </border>
    </dxf>
  </rfmt>
  <rcc rId="4066" sId="5" odxf="1" dxf="1">
    <nc r="M366"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66" start="0" length="0">
    <dxf>
      <alignment vertical="bottom" wrapText="0"/>
      <border outline="0">
        <left/>
        <right/>
        <top/>
        <bottom/>
      </border>
    </dxf>
  </rfmt>
  <rfmt sheetId="5" sqref="O366" start="0" length="0">
    <dxf>
      <alignment vertical="bottom" wrapText="0"/>
      <border outline="0">
        <left/>
        <right/>
        <top/>
        <bottom/>
      </border>
    </dxf>
  </rfmt>
  <rfmt sheetId="5" sqref="P366" start="0" length="0">
    <dxf>
      <fill>
        <patternFill patternType="none"/>
      </fill>
      <alignment horizontal="general" vertical="bottom" wrapText="0"/>
      <border outline="0">
        <left/>
        <right/>
        <top/>
      </border>
    </dxf>
  </rfmt>
  <rcc rId="4067" sId="5" odxf="1" dxf="1">
    <nc r="Q366"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068" sId="5" odxf="1" dxf="1">
    <oc r="B367">
      <f>IF(LEN(A367)=0,"",INDEX('Smelter Look-up'!$A:$A,MATCH($A367,'Smelter Look-up'!$E:$E,0)))</f>
    </oc>
    <nc r="B36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69" sId="5" odxf="1" dxf="1">
    <oc r="C367">
      <f>IF(LEN(A367)=0,"",INDEX('Smelter Look-up'!$C:$C,MATCH($A367,'Smelter Look-up'!$E:$E,0)))</f>
    </oc>
    <nc r="C367"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70" sId="5" odxf="1" dxf="1">
    <nc r="D367"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71" sId="5" odxf="1" dxf="1">
    <oc r="E367">
      <f>IF(ISERROR($V367),"",OFFSET('Smelter Look-up'!$D$4,$V367-4,0)&amp;"")</f>
    </oc>
    <nc r="E367"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72" sId="5" odxf="1" dxf="1">
    <oc r="F367">
      <f>IF(ISERROR($V367),"",OFFSET('Smelter Look-up'!$E$4,$V367-4,0))</f>
    </oc>
    <nc r="F367"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73" sId="5" odxf="1" dxf="1">
    <oc r="G367">
      <f>IF(C367=$X$4,"Enter smelter details", IF(ISERROR($V367),"",OFFSET('Smelter Look-up'!$F$4,$V367-4,0)))</f>
    </oc>
    <nc r="G36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74" sId="5" odxf="1" dxf="1">
    <oc r="H367">
      <f>IF(ISERROR($V367),"",OFFSET('Smelter Look-up'!$G$4,$V367-4,0))</f>
    </oc>
    <nc r="H36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75" sId="5" odxf="1" dxf="1">
    <oc r="I367">
      <f>IF(ISERROR($V367),"",OFFSET('Smelter Look-up'!$H$4,$V367-4,0))</f>
    </oc>
    <nc r="I36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76" sId="5" odxf="1" dxf="1">
    <oc r="J367">
      <f>IF(ISERROR($V367),"",OFFSET('Smelter Look-up'!$I$4,$V367-4,0))</f>
    </oc>
    <nc r="J36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7" start="0" length="0">
    <dxf>
      <alignment vertical="bottom" wrapText="0"/>
      <border outline="0">
        <left/>
        <right/>
        <top/>
        <bottom/>
      </border>
    </dxf>
  </rfmt>
  <rfmt sheetId="5" sqref="L367" start="0" length="0">
    <dxf>
      <alignment vertical="bottom" wrapText="0"/>
      <border outline="0">
        <left/>
        <right/>
        <top/>
        <bottom/>
      </border>
    </dxf>
  </rfmt>
  <rfmt sheetId="5" sqref="M367" start="0" length="0">
    <dxf>
      <alignment vertical="bottom" wrapText="0"/>
      <border outline="0">
        <left/>
        <right/>
        <top/>
        <bottom/>
      </border>
    </dxf>
  </rfmt>
  <rfmt sheetId="5" sqref="N367" start="0" length="0">
    <dxf>
      <alignment vertical="bottom" wrapText="0"/>
      <border outline="0">
        <left/>
        <right/>
        <top/>
        <bottom/>
      </border>
    </dxf>
  </rfmt>
  <rfmt sheetId="5" sqref="O367" start="0" length="0">
    <dxf>
      <alignment vertical="bottom" wrapText="0"/>
      <border outline="0">
        <left/>
        <right/>
        <top/>
        <bottom/>
      </border>
    </dxf>
  </rfmt>
  <rfmt sheetId="5" sqref="P367" start="0" length="0">
    <dxf>
      <fill>
        <patternFill patternType="none"/>
      </fill>
      <alignment horizontal="general" vertical="bottom" wrapText="0"/>
      <border outline="0">
        <left/>
        <right/>
        <top/>
      </border>
    </dxf>
  </rfmt>
  <rfmt sheetId="5" sqref="Q367" start="0" length="0">
    <dxf>
      <alignment vertical="bottom" wrapText="0"/>
      <border outline="0">
        <left/>
        <right/>
        <top/>
        <bottom/>
      </border>
    </dxf>
  </rfmt>
  <rcc rId="4077" sId="5" odxf="1" dxf="1">
    <oc r="B368">
      <f>IF(LEN(A368)=0,"",INDEX('Smelter Look-up'!$A:$A,MATCH($A368,'Smelter Look-up'!$E:$E,0)))</f>
    </oc>
    <nc r="B36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78" sId="5" odxf="1" dxf="1">
    <oc r="C368">
      <f>IF(LEN(A368)=0,"",INDEX('Smelter Look-up'!$C:$C,MATCH($A368,'Smelter Look-up'!$E:$E,0)))</f>
    </oc>
    <nc r="C368"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79" sId="5" odxf="1" dxf="1">
    <nc r="D368"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80" sId="5" odxf="1" dxf="1">
    <oc r="E368">
      <f>IF(ISERROR($V368),"",OFFSET('Smelter Look-up'!$D$4,$V368-4,0)&amp;"")</f>
    </oc>
    <nc r="E36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81" sId="5" odxf="1" dxf="1">
    <oc r="F368">
      <f>IF(ISERROR($V368),"",OFFSET('Smelter Look-up'!$E$4,$V368-4,0))</f>
    </oc>
    <nc r="F368"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82" sId="5" odxf="1" dxf="1">
    <oc r="G368">
      <f>IF(C368=$X$4,"Enter smelter details", IF(ISERROR($V368),"",OFFSET('Smelter Look-up'!$F$4,$V368-4,0)))</f>
    </oc>
    <nc r="G36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83" sId="5" odxf="1" dxf="1">
    <oc r="H368">
      <f>IF(ISERROR($V368),"",OFFSET('Smelter Look-up'!$G$4,$V368-4,0))</f>
    </oc>
    <nc r="H36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84" sId="5" odxf="1" dxf="1">
    <oc r="I368">
      <f>IF(ISERROR($V368),"",OFFSET('Smelter Look-up'!$H$4,$V368-4,0))</f>
    </oc>
    <nc r="I368" t="inlineStr">
      <is>
        <t>North Attleboro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85" sId="5" odxf="1" dxf="1">
    <oc r="J368">
      <f>IF(ISERROR($V368),"",OFFSET('Smelter Look-up'!$I$4,$V368-4,0))</f>
    </oc>
    <nc r="J368"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8" start="0" length="0">
    <dxf>
      <alignment vertical="bottom" wrapText="0"/>
      <border outline="0">
        <left/>
        <right/>
        <top/>
        <bottom/>
      </border>
    </dxf>
  </rfmt>
  <rfmt sheetId="5" sqref="L368" start="0" length="0">
    <dxf>
      <alignment vertical="bottom" wrapText="0"/>
      <border outline="0">
        <left/>
        <right/>
        <top/>
        <bottom/>
      </border>
    </dxf>
  </rfmt>
  <rcc rId="4086" sId="5" odxf="1" dxf="1">
    <nc r="M36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68" start="0" length="0">
    <dxf>
      <alignment vertical="bottom" wrapText="0"/>
      <border outline="0">
        <left/>
        <right/>
        <top/>
        <bottom/>
      </border>
    </dxf>
  </rfmt>
  <rcc rId="4087" sId="5" odxf="1" dxf="1">
    <nc r="O368"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68" start="0" length="0">
    <dxf>
      <fill>
        <patternFill patternType="none"/>
      </fill>
      <alignment horizontal="general" vertical="bottom" wrapText="0"/>
      <border outline="0">
        <left/>
        <right/>
        <top/>
      </border>
    </dxf>
  </rfmt>
  <rfmt sheetId="5" sqref="Q368" start="0" length="0">
    <dxf>
      <alignment vertical="bottom" wrapText="0"/>
      <border outline="0">
        <left/>
        <right/>
        <top/>
        <bottom/>
      </border>
    </dxf>
  </rfmt>
  <rcc rId="4088" sId="5" odxf="1" dxf="1">
    <oc r="B369">
      <f>IF(LEN(A369)=0,"",INDEX('Smelter Look-up'!$A:$A,MATCH($A369,'Smelter Look-up'!$E:$E,0)))</f>
    </oc>
    <nc r="B36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89" sId="5" odxf="1" dxf="1">
    <oc r="C369">
      <f>IF(LEN(A369)=0,"",INDEX('Smelter Look-up'!$C:$C,MATCH($A369,'Smelter Look-up'!$E:$E,0)))</f>
    </oc>
    <nc r="C369"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090" sId="5" odxf="1" dxf="1">
    <nc r="D369"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91" sId="5" odxf="1" dxf="1">
    <oc r="E369">
      <f>IF(ISERROR($V369),"",OFFSET('Smelter Look-up'!$D$4,$V369-4,0)&amp;"")</f>
    </oc>
    <nc r="E36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92" sId="5" odxf="1" dxf="1">
    <oc r="F369">
      <f>IF(ISERROR($V369),"",OFFSET('Smelter Look-up'!$E$4,$V369-4,0))</f>
    </oc>
    <nc r="F369"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93" sId="5" odxf="1" dxf="1">
    <oc r="G369">
      <f>IF(C369=$X$4,"Enter smelter details", IF(ISERROR($V369),"",OFFSET('Smelter Look-up'!$F$4,$V369-4,0)))</f>
    </oc>
    <nc r="G36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94" sId="5" odxf="1" dxf="1">
    <oc r="H369">
      <f>IF(ISERROR($V369),"",OFFSET('Smelter Look-up'!$G$4,$V369-4,0))</f>
    </oc>
    <nc r="H36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095" sId="5" odxf="1" dxf="1">
    <oc r="I369">
      <f>IF(ISERROR($V369),"",OFFSET('Smelter Look-up'!$H$4,$V369-4,0))</f>
    </oc>
    <nc r="I369" t="inlineStr">
      <is>
        <t>North Attleboro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096" sId="5" odxf="1" dxf="1">
    <oc r="J369">
      <f>IF(ISERROR($V369),"",OFFSET('Smelter Look-up'!$I$4,$V369-4,0))</f>
    </oc>
    <nc r="J369"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69" start="0" length="0">
    <dxf>
      <alignment vertical="bottom" wrapText="0"/>
      <border outline="0">
        <left/>
        <right/>
        <top/>
        <bottom/>
      </border>
    </dxf>
  </rfmt>
  <rfmt sheetId="5" sqref="L369" start="0" length="0">
    <dxf>
      <alignment vertical="bottom" wrapText="0"/>
      <border outline="0">
        <left/>
        <right/>
        <top/>
        <bottom/>
      </border>
    </dxf>
  </rfmt>
  <rfmt sheetId="5" sqref="M369" start="0" length="0">
    <dxf>
      <alignment vertical="bottom" wrapText="0"/>
      <border outline="0">
        <left/>
        <right/>
        <top/>
        <bottom/>
      </border>
    </dxf>
  </rfmt>
  <rfmt sheetId="5" sqref="N369" start="0" length="0">
    <dxf>
      <alignment vertical="bottom" wrapText="0"/>
      <border outline="0">
        <left/>
        <right/>
        <top/>
        <bottom/>
      </border>
    </dxf>
  </rfmt>
  <rfmt sheetId="5" sqref="O369" start="0" length="0">
    <dxf>
      <alignment vertical="bottom" wrapText="0"/>
      <border outline="0">
        <left/>
        <right/>
        <top/>
        <bottom/>
      </border>
    </dxf>
  </rfmt>
  <rfmt sheetId="5" sqref="P369" start="0" length="0">
    <dxf>
      <fill>
        <patternFill patternType="none"/>
      </fill>
      <alignment horizontal="general" vertical="bottom" wrapText="0"/>
      <border outline="0">
        <left/>
        <right/>
        <top/>
      </border>
    </dxf>
  </rfmt>
  <rcc rId="4097" sId="5" odxf="1" dxf="1">
    <nc r="Q369"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098" sId="5" odxf="1" dxf="1">
    <oc r="B370">
      <f>IF(LEN(A370)=0,"",INDEX('Smelter Look-up'!$A:$A,MATCH($A370,'Smelter Look-up'!$E:$E,0)))</f>
    </oc>
    <nc r="B37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099" sId="5" odxf="1" dxf="1">
    <oc r="C370">
      <f>IF(LEN(A370)=0,"",INDEX('Smelter Look-up'!$C:$C,MATCH($A370,'Smelter Look-up'!$E:$E,0)))</f>
    </oc>
    <nc r="C370"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00" sId="5" odxf="1" dxf="1">
    <nc r="D370"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01" sId="5" odxf="1" dxf="1">
    <oc r="E370">
      <f>IF(ISERROR($V370),"",OFFSET('Smelter Look-up'!$D$4,$V370-4,0)&amp;"")</f>
    </oc>
    <nc r="E37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02" sId="5" odxf="1" dxf="1">
    <oc r="F370">
      <f>IF(ISERROR($V370),"",OFFSET('Smelter Look-up'!$E$4,$V370-4,0))</f>
    </oc>
    <nc r="F370"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03" sId="5" odxf="1" dxf="1">
    <oc r="G370">
      <f>IF(C370=$X$4,"Enter smelter details", IF(ISERROR($V370),"",OFFSET('Smelter Look-up'!$F$4,$V370-4,0)))</f>
    </oc>
    <nc r="G37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04" sId="5" odxf="1" dxf="1">
    <oc r="H370">
      <f>IF(ISERROR($V370),"",OFFSET('Smelter Look-up'!$G$4,$V370-4,0))</f>
    </oc>
    <nc r="H370" t="inlineStr">
      <is>
        <t>255 John Dietsch Drive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05" sId="5" odxf="1" dxf="1">
    <oc r="I370">
      <f>IF(ISERROR($V370),"",OFFSET('Smelter Look-up'!$H$4,$V370-4,0))</f>
    </oc>
    <nc r="I370" t="inlineStr">
      <is>
        <t>Attleboro Falls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06" sId="5" odxf="1" dxf="1">
    <oc r="J370">
      <f>IF(ISERROR($V370),"",OFFSET('Smelter Look-up'!$I$4,$V370-4,0))</f>
    </oc>
    <nc r="J370"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07" sId="5" odxf="1" dxf="1">
    <nc r="K370" t="inlineStr">
      <is>
        <t>Larry Drummond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08" sId="5" odxf="1" dxf="1">
    <nc r="L370" t="inlineStr">
      <is>
        <t>larrydrummond@metalor.com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09" sId="5" odxf="1" dxf="1">
    <nc r="M37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10" sId="5" odxf="1" dxf="1">
    <nc r="N370"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11" sId="5" odxf="1" dxf="1">
    <nc r="O370"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12" sId="5" odxf="1" dxf="1">
    <nc r="P37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70" start="0" length="0">
    <dxf>
      <alignment vertical="bottom" wrapText="0"/>
      <border outline="0">
        <left/>
        <right/>
        <top/>
        <bottom/>
      </border>
    </dxf>
  </rfmt>
  <rcc rId="4113" sId="5" odxf="1" dxf="1">
    <oc r="B371">
      <f>IF(LEN(A371)=0,"",INDEX('Smelter Look-up'!$A:$A,MATCH($A371,'Smelter Look-up'!$E:$E,0)))</f>
    </oc>
    <nc r="B37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14" sId="5" odxf="1" dxf="1">
    <oc r="C371">
      <f>IF(LEN(A371)=0,"",INDEX('Smelter Look-up'!$C:$C,MATCH($A371,'Smelter Look-up'!$E:$E,0)))</f>
    </oc>
    <nc r="C371"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15" sId="5" odxf="1" dxf="1">
    <nc r="D371"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16" sId="5" odxf="1" dxf="1">
    <oc r="E371">
      <f>IF(ISERROR($V371),"",OFFSET('Smelter Look-up'!$D$4,$V371-4,0)&amp;"")</f>
    </oc>
    <nc r="E371"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17" sId="5" odxf="1" dxf="1">
    <oc r="F371">
      <f>IF(ISERROR($V371),"",OFFSET('Smelter Look-up'!$E$4,$V371-4,0))</f>
    </oc>
    <nc r="F371"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18" sId="5" odxf="1" dxf="1">
    <oc r="G371">
      <f>IF(C371=$X$4,"Enter smelter details", IF(ISERROR($V371),"",OFFSET('Smelter Look-up'!$F$4,$V371-4,0)))</f>
    </oc>
    <nc r="G37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19" sId="5" odxf="1" dxf="1">
    <oc r="H371">
      <f>IF(ISERROR($V371),"",OFFSET('Smelter Look-up'!$G$4,$V371-4,0))</f>
    </oc>
    <nc r="H371" t="inlineStr">
      <is>
        <t>255 John Dietsch Drive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20" sId="5" odxf="1" dxf="1">
    <oc r="I371">
      <f>IF(ISERROR($V371),"",OFFSET('Smelter Look-up'!$H$4,$V371-4,0))</f>
    </oc>
    <nc r="I371" t="inlineStr">
      <is>
        <t>Attleboro Falls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21" sId="5" odxf="1" dxf="1">
    <oc r="J371">
      <f>IF(ISERROR($V371),"",OFFSET('Smelter Look-up'!$I$4,$V371-4,0))</f>
    </oc>
    <nc r="J371"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71" start="0" length="0">
    <dxf>
      <alignment vertical="bottom" wrapText="0"/>
      <border outline="0">
        <left/>
        <right/>
        <top/>
        <bottom/>
      </border>
    </dxf>
  </rfmt>
  <rfmt sheetId="5" sqref="L371" start="0" length="0">
    <dxf>
      <alignment vertical="bottom" wrapText="0"/>
      <border outline="0">
        <left/>
        <right/>
        <top/>
        <bottom/>
      </border>
    </dxf>
  </rfmt>
  <rfmt sheetId="5" sqref="M371" start="0" length="0">
    <dxf>
      <alignment vertical="bottom" wrapText="0"/>
      <border outline="0">
        <left/>
        <right/>
        <top/>
        <bottom/>
      </border>
    </dxf>
  </rfmt>
  <rfmt sheetId="5" sqref="N371" start="0" length="0">
    <dxf>
      <alignment vertical="bottom" wrapText="0"/>
      <border outline="0">
        <left/>
        <right/>
        <top/>
        <bottom/>
      </border>
    </dxf>
  </rfmt>
  <rfmt sheetId="5" sqref="O371" start="0" length="0">
    <dxf>
      <alignment vertical="bottom" wrapText="0"/>
      <border outline="0">
        <left/>
        <right/>
        <top/>
        <bottom/>
      </border>
    </dxf>
  </rfmt>
  <rfmt sheetId="5" sqref="P371" start="0" length="0">
    <dxf>
      <fill>
        <patternFill patternType="none"/>
      </fill>
      <alignment horizontal="general" vertical="bottom" wrapText="0"/>
      <border outline="0">
        <left/>
        <right/>
        <top/>
      </border>
    </dxf>
  </rfmt>
  <rfmt sheetId="5" sqref="Q371" start="0" length="0">
    <dxf>
      <alignment vertical="bottom" wrapText="0"/>
      <border outline="0">
        <left/>
        <right/>
        <top/>
        <bottom/>
      </border>
    </dxf>
  </rfmt>
  <rcc rId="4122" sId="5" odxf="1" dxf="1">
    <oc r="B372">
      <f>IF(LEN(A372)=0,"",INDEX('Smelter Look-up'!$A:$A,MATCH($A372,'Smelter Look-up'!$E:$E,0)))</f>
    </oc>
    <nc r="B37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23" sId="5" odxf="1" dxf="1">
    <oc r="C372">
      <f>IF(LEN(A372)=0,"",INDEX('Smelter Look-up'!$C:$C,MATCH($A372,'Smelter Look-up'!$E:$E,0)))</f>
    </oc>
    <nc r="C372"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24" sId="5" odxf="1" dxf="1">
    <nc r="D372"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25" sId="5" odxf="1" dxf="1">
    <oc r="E372">
      <f>IF(ISERROR($V372),"",OFFSET('Smelter Look-up'!$D$4,$V372-4,0)&amp;"")</f>
    </oc>
    <nc r="E37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26" sId="5" odxf="1" dxf="1">
    <oc r="F372">
      <f>IF(ISERROR($V372),"",OFFSET('Smelter Look-up'!$E$4,$V372-4,0))</f>
    </oc>
    <nc r="F372"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27" sId="5" odxf="1" dxf="1">
    <oc r="G372">
      <f>IF(C372=$X$4,"Enter smelter details", IF(ISERROR($V372),"",OFFSET('Smelter Look-up'!$F$4,$V372-4,0)))</f>
    </oc>
    <nc r="G37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28" sId="5" odxf="1" dxf="1">
    <oc r="H372">
      <f>IF(ISERROR($V372),"",OFFSET('Smelter Look-up'!$G$4,$V372-4,0))</f>
    </oc>
    <nc r="H372" t="inlineStr">
      <is>
        <t>255 John L. Dietsch Blvd.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29" sId="5" odxf="1" dxf="1">
    <oc r="I372">
      <f>IF(ISERROR($V372),"",OFFSET('Smelter Look-up'!$H$4,$V372-4,0))</f>
    </oc>
    <nc r="I372" t="inlineStr">
      <is>
        <t>Attleborro Falls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30" sId="5" odxf="1" dxf="1">
    <oc r="J372">
      <f>IF(ISERROR($V372),"",OFFSET('Smelter Look-up'!$I$4,$V372-4,0))</f>
    </oc>
    <nc r="J372"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31" sId="5" odxf="1" dxf="1">
    <nc r="K372" t="inlineStr">
      <is>
        <t>Larry Drummond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32" sId="5" odxf="1" dxf="1">
    <nc r="L372" t="inlineStr">
      <is>
        <t>larrydrummond@metalor.com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33" sId="5" odxf="1" dxf="1">
    <nc r="M372" t="inlineStr">
      <is>
        <t>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34" sId="5" odxf="1" dxf="1">
    <nc r="N37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35" sId="5" odxf="1" dxf="1">
    <nc r="O372" t="inlineStr">
      <is>
        <t>USA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36" sId="5" odxf="1" dxf="1">
    <nc r="P37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72" start="0" length="0">
    <dxf>
      <alignment vertical="bottom" wrapText="0"/>
      <border outline="0">
        <left/>
        <right/>
        <top/>
        <bottom/>
      </border>
    </dxf>
  </rfmt>
  <rcc rId="4137" sId="5" odxf="1" dxf="1">
    <oc r="B373">
      <f>IF(LEN(A373)=0,"",INDEX('Smelter Look-up'!$A:$A,MATCH($A373,'Smelter Look-up'!$E:$E,0)))</f>
    </oc>
    <nc r="B37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38" sId="5" odxf="1" dxf="1">
    <oc r="C373">
      <f>IF(LEN(A373)=0,"",INDEX('Smelter Look-up'!$C:$C,MATCH($A373,'Smelter Look-up'!$E:$E,0)))</f>
    </oc>
    <nc r="C373" t="inlineStr">
      <is>
        <t>Metalor USA Refining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39" sId="5" odxf="1" dxf="1">
    <nc r="D373" t="inlineStr">
      <is>
        <t>Metalor USA Refining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40" sId="5" odxf="1" dxf="1">
    <oc r="E373">
      <f>IF(ISERROR($V373),"",OFFSET('Smelter Look-up'!$D$4,$V373-4,0)&amp;"")</f>
    </oc>
    <nc r="E37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41" sId="5" odxf="1" dxf="1">
    <oc r="F373">
      <f>IF(ISERROR($V373),"",OFFSET('Smelter Look-up'!$E$4,$V373-4,0))</f>
    </oc>
    <nc r="F373" t="inlineStr">
      <is>
        <t>CID001157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42" sId="5" odxf="1" dxf="1">
    <oc r="G373">
      <f>IF(C373=$X$4,"Enter smelter details", IF(ISERROR($V373),"",OFFSET('Smelter Look-up'!$F$4,$V373-4,0)))</f>
    </oc>
    <nc r="G37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43" sId="5" odxf="1" dxf="1">
    <oc r="H373">
      <f>IF(ISERROR($V373),"",OFFSET('Smelter Look-up'!$G$4,$V373-4,0))</f>
    </oc>
    <nc r="H373" t="inlineStr">
      <is>
        <t>255 John L. Dietsch Blvd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44" sId="5" odxf="1" dxf="1">
    <oc r="I373">
      <f>IF(ISERROR($V373),"",OFFSET('Smelter Look-up'!$H$4,$V373-4,0))</f>
    </oc>
    <nc r="I373" t="inlineStr">
      <is>
        <t>North Attleboro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45" sId="5" odxf="1" dxf="1">
    <oc r="J373">
      <f>IF(ISERROR($V373),"",OFFSET('Smelter Look-up'!$I$4,$V373-4,0))</f>
    </oc>
    <nc r="J373"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46" sId="5" odxf="1" dxf="1">
    <nc r="K373" t="inlineStr">
      <is>
        <t>Larry Drummond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47" sId="5" odxf="1" dxf="1">
    <nc r="L373" t="inlineStr">
      <is>
        <t>larry.drummond@metalor.com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373" start="0" length="0">
    <dxf>
      <alignment vertical="bottom" wrapText="0"/>
      <border outline="0">
        <left/>
        <right/>
        <top/>
        <bottom/>
      </border>
    </dxf>
  </rfmt>
  <rfmt sheetId="5" sqref="N373" start="0" length="0">
    <dxf>
      <alignment vertical="bottom" wrapText="0"/>
      <border outline="0">
        <left/>
        <right/>
        <top/>
        <bottom/>
      </border>
    </dxf>
  </rfmt>
  <rfmt sheetId="5" sqref="O373" start="0" length="0">
    <dxf>
      <alignment vertical="bottom" wrapText="0"/>
      <border outline="0">
        <left/>
        <right/>
        <top/>
        <bottom/>
      </border>
    </dxf>
  </rfmt>
  <rfmt sheetId="5" sqref="P373" start="0" length="0">
    <dxf>
      <fill>
        <patternFill patternType="none"/>
      </fill>
      <alignment horizontal="general" vertical="bottom" wrapText="0"/>
      <border outline="0">
        <left/>
        <right/>
        <top/>
      </border>
    </dxf>
  </rfmt>
  <rfmt sheetId="5" sqref="Q373" start="0" length="0">
    <dxf>
      <alignment vertical="bottom" wrapText="0"/>
      <border outline="0">
        <left/>
        <right/>
        <top/>
        <bottom/>
      </border>
    </dxf>
  </rfmt>
  <rcc rId="4148" sId="5" odxf="1" dxf="1">
    <oc r="B374">
      <f>IF(LEN(A374)=0,"",INDEX('Smelter Look-up'!$A:$A,MATCH($A374,'Smelter Look-up'!$E:$E,0)))</f>
    </oc>
    <nc r="B37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49" sId="5" odxf="1" dxf="1">
    <oc r="C374">
      <f>IF(LEN(A374)=0,"",INDEX('Smelter Look-up'!$C:$C,MATCH($A374,'Smelter Look-up'!$E:$E,0)))</f>
    </oc>
    <nc r="C374" t="inlineStr">
      <is>
        <t>Met-Mex Penoles,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50" sId="5" odxf="1" dxf="1">
    <nc r="D374" t="inlineStr">
      <is>
        <t>METALÚRGICA MET-MEX PEÑOLES, S.A. DE C.V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51" sId="5" odxf="1" dxf="1">
    <oc r="E374">
      <f>IF(ISERROR($V374),"",OFFSET('Smelter Look-up'!$D$4,$V374-4,0)&amp;"")</f>
    </oc>
    <nc r="E374"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52" sId="5" odxf="1" dxf="1">
    <oc r="F374">
      <f>IF(ISERROR($V374),"",OFFSET('Smelter Look-up'!$E$4,$V374-4,0))</f>
    </oc>
    <nc r="F374" t="inlineStr">
      <is>
        <t>CID001161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53" sId="5" odxf="1" dxf="1">
    <oc r="G374">
      <f>IF(C374=$X$4,"Enter smelter details", IF(ISERROR($V374),"",OFFSET('Smelter Look-up'!$F$4,$V374-4,0)))</f>
    </oc>
    <nc r="G37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54" sId="5" odxf="1" dxf="1">
    <oc r="H374">
      <f>IF(ISERROR($V374),"",OFFSET('Smelter Look-up'!$G$4,$V374-4,0))</f>
    </oc>
    <nc r="H37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55" sId="5" odxf="1" dxf="1">
    <oc r="I374">
      <f>IF(ISERROR($V374),"",OFFSET('Smelter Look-up'!$H$4,$V374-4,0))</f>
    </oc>
    <nc r="I374" t="inlineStr">
      <is>
        <t>Torreon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56" sId="5" odxf="1" dxf="1">
    <oc r="J374">
      <f>IF(ISERROR($V374),"",OFFSET('Smelter Look-up'!$I$4,$V374-4,0))</f>
    </oc>
    <nc r="J374" t="inlineStr">
      <is>
        <t>Coahuila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74" start="0" length="0">
    <dxf>
      <alignment vertical="bottom" wrapText="0"/>
      <border outline="0">
        <left/>
        <right/>
        <top/>
        <bottom/>
      </border>
    </dxf>
  </rfmt>
  <rfmt sheetId="5" sqref="L374" start="0" length="0">
    <dxf>
      <alignment vertical="bottom" wrapText="0"/>
      <border outline="0">
        <left/>
        <right/>
        <top/>
        <bottom/>
      </border>
    </dxf>
  </rfmt>
  <rfmt sheetId="5" sqref="M374" start="0" length="0">
    <dxf>
      <alignment vertical="bottom" wrapText="0"/>
      <border outline="0">
        <left/>
        <right/>
        <top/>
        <bottom/>
      </border>
    </dxf>
  </rfmt>
  <rfmt sheetId="5" sqref="N374" start="0" length="0">
    <dxf>
      <alignment vertical="bottom" wrapText="0"/>
      <border outline="0">
        <left/>
        <right/>
        <top/>
        <bottom/>
      </border>
    </dxf>
  </rfmt>
  <rfmt sheetId="5" sqref="O374" start="0" length="0">
    <dxf>
      <alignment vertical="bottom" wrapText="0"/>
      <border outline="0">
        <left/>
        <right/>
        <top/>
        <bottom/>
      </border>
    </dxf>
  </rfmt>
  <rfmt sheetId="5" sqref="P374" start="0" length="0">
    <dxf>
      <fill>
        <patternFill patternType="none"/>
      </fill>
      <alignment horizontal="general" vertical="bottom" wrapText="0"/>
      <border outline="0">
        <left/>
        <right/>
        <top/>
      </border>
    </dxf>
  </rfmt>
  <rfmt sheetId="5" sqref="Q374" start="0" length="0">
    <dxf>
      <alignment vertical="bottom" wrapText="0"/>
      <border outline="0">
        <left/>
        <right/>
        <top/>
        <bottom/>
      </border>
    </dxf>
  </rfmt>
  <rcc rId="4157" sId="5" odxf="1" dxf="1">
    <oc r="B375">
      <f>IF(LEN(A375)=0,"",INDEX('Smelter Look-up'!$A:$A,MATCH($A375,'Smelter Look-up'!$E:$E,0)))</f>
    </oc>
    <nc r="B37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58" sId="5" odxf="1" dxf="1">
    <oc r="C375">
      <f>IF(LEN(A375)=0,"",INDEX('Smelter Look-up'!$C:$C,MATCH($A375,'Smelter Look-up'!$E:$E,0)))</f>
    </oc>
    <nc r="C375" t="inlineStr">
      <is>
        <t>Met-Mex Penoles,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59" sId="5" odxf="1" dxf="1">
    <nc r="D375" t="inlineStr">
      <is>
        <t xml:space="preserve">METALÚRGICA MET-MEX PEÑOLES, S.A. DE C.V </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60" sId="5" odxf="1" dxf="1">
    <oc r="E375">
      <f>IF(ISERROR($V375),"",OFFSET('Smelter Look-up'!$D$4,$V375-4,0)&amp;"")</f>
    </oc>
    <nc r="E375"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61" sId="5" odxf="1" dxf="1">
    <oc r="F375">
      <f>IF(ISERROR($V375),"",OFFSET('Smelter Look-up'!$E$4,$V375-4,0))</f>
    </oc>
    <nc r="F375" t="inlineStr">
      <is>
        <t>CID001161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62" sId="5" odxf="1" dxf="1">
    <oc r="G375">
      <f>IF(C375=$X$4,"Enter smelter details", IF(ISERROR($V375),"",OFFSET('Smelter Look-up'!$F$4,$V375-4,0)))</f>
    </oc>
    <nc r="G37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63" sId="5" odxf="1" dxf="1">
    <oc r="H375">
      <f>IF(ISERROR($V375),"",OFFSET('Smelter Look-up'!$G$4,$V375-4,0))</f>
    </oc>
    <nc r="H37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64" sId="5" odxf="1" dxf="1">
    <oc r="I375">
      <f>IF(ISERROR($V375),"",OFFSET('Smelter Look-up'!$H$4,$V375-4,0))</f>
    </oc>
    <nc r="I375" t="inlineStr">
      <is>
        <t>Torreon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65" sId="5" odxf="1" dxf="1">
    <oc r="J375">
      <f>IF(ISERROR($V375),"",OFFSET('Smelter Look-up'!$I$4,$V375-4,0))</f>
    </oc>
    <nc r="J375" t="inlineStr">
      <is>
        <t>Coahuila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75" start="0" length="0">
    <dxf>
      <alignment vertical="bottom" wrapText="0"/>
      <border outline="0">
        <left/>
        <right/>
        <top/>
        <bottom/>
      </border>
    </dxf>
  </rfmt>
  <rfmt sheetId="5" sqref="L375" start="0" length="0">
    <dxf>
      <alignment vertical="bottom" wrapText="0"/>
      <border outline="0">
        <left/>
        <right/>
        <top/>
        <bottom/>
      </border>
    </dxf>
  </rfmt>
  <rfmt sheetId="5" sqref="M375" start="0" length="0">
    <dxf>
      <alignment vertical="bottom" wrapText="0"/>
      <border outline="0">
        <left/>
        <right/>
        <top/>
        <bottom/>
      </border>
    </dxf>
  </rfmt>
  <rfmt sheetId="5" sqref="N375" start="0" length="0">
    <dxf>
      <alignment vertical="bottom" wrapText="0"/>
      <border outline="0">
        <left/>
        <right/>
        <top/>
        <bottom/>
      </border>
    </dxf>
  </rfmt>
  <rfmt sheetId="5" sqref="O375" start="0" length="0">
    <dxf>
      <alignment vertical="bottom" wrapText="0"/>
      <border outline="0">
        <left/>
        <right/>
        <top/>
        <bottom/>
      </border>
    </dxf>
  </rfmt>
  <rfmt sheetId="5" sqref="P375" start="0" length="0">
    <dxf>
      <fill>
        <patternFill patternType="none"/>
      </fill>
      <alignment horizontal="general" vertical="bottom" wrapText="0"/>
      <border outline="0">
        <left/>
        <right/>
        <top/>
      </border>
    </dxf>
  </rfmt>
  <rfmt sheetId="5" sqref="Q375" start="0" length="0">
    <dxf>
      <alignment vertical="bottom" wrapText="0"/>
      <border outline="0">
        <left/>
        <right/>
        <top/>
        <bottom/>
      </border>
    </dxf>
  </rfmt>
  <rcc rId="4166" sId="5" odxf="1" dxf="1">
    <oc r="B376">
      <f>IF(LEN(A376)=0,"",INDEX('Smelter Look-up'!$A:$A,MATCH($A376,'Smelter Look-up'!$E:$E,0)))</f>
    </oc>
    <nc r="B37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67" sId="5" odxf="1" dxf="1">
    <oc r="C376">
      <f>IF(LEN(A376)=0,"",INDEX('Smelter Look-up'!$C:$C,MATCH($A376,'Smelter Look-up'!$E:$E,0)))</f>
    </oc>
    <nc r="C376" t="inlineStr">
      <is>
        <t>METALÚRGICA MET-MEX PEÑOLES, S.A. DE C.V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68" sId="5" odxf="1" dxf="1">
    <nc r="D376" t="inlineStr">
      <is>
        <t>METALÚRGICA MET-MEX PEÑOLES, S.A. DE C.V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69" sId="5" odxf="1" dxf="1">
    <oc r="E376">
      <f>IF(ISERROR($V376),"",OFFSET('Smelter Look-up'!$D$4,$V376-4,0)&amp;"")</f>
    </oc>
    <nc r="E376"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70" sId="5" odxf="1" dxf="1">
    <oc r="F376">
      <f>IF(ISERROR($V376),"",OFFSET('Smelter Look-up'!$E$4,$V376-4,0))</f>
    </oc>
    <nc r="F376" t="inlineStr">
      <is>
        <t>CID001161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71" sId="5" odxf="1" dxf="1">
    <oc r="G376">
      <f>IF(C376=$X$4,"Enter smelter details", IF(ISERROR($V376),"",OFFSET('Smelter Look-up'!$F$4,$V376-4,0)))</f>
    </oc>
    <nc r="G37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72" sId="5" odxf="1" dxf="1">
    <oc r="H376">
      <f>IF(ISERROR($V376),"",OFFSET('Smelter Look-up'!$G$4,$V376-4,0))</f>
    </oc>
    <nc r="H37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73" sId="5" odxf="1" dxf="1">
    <oc r="I376">
      <f>IF(ISERROR($V376),"",OFFSET('Smelter Look-up'!$H$4,$V376-4,0))</f>
    </oc>
    <nc r="I376" t="inlineStr">
      <is>
        <t>Torreon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74" sId="5" odxf="1" dxf="1">
    <oc r="J376">
      <f>IF(ISERROR($V376),"",OFFSET('Smelter Look-up'!$I$4,$V376-4,0))</f>
    </oc>
    <nc r="J376" t="inlineStr">
      <is>
        <t>Coahuila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76" start="0" length="0">
    <dxf>
      <alignment vertical="bottom" wrapText="0"/>
      <border outline="0">
        <left/>
        <right/>
        <top/>
        <bottom/>
      </border>
    </dxf>
  </rfmt>
  <rfmt sheetId="5" sqref="L376" start="0" length="0">
    <dxf>
      <alignment vertical="bottom" wrapText="0"/>
      <border outline="0">
        <left/>
        <right/>
        <top/>
        <bottom/>
      </border>
    </dxf>
  </rfmt>
  <rcc rId="4175" sId="5" odxf="1" dxf="1">
    <nc r="M37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76" start="0" length="0">
    <dxf>
      <alignment vertical="bottom" wrapText="0"/>
      <border outline="0">
        <left/>
        <right/>
        <top/>
        <bottom/>
      </border>
    </dxf>
  </rfmt>
  <rcc rId="4176" sId="5" odxf="1" dxf="1">
    <nc r="O37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76" start="0" length="0">
    <dxf>
      <fill>
        <patternFill patternType="none"/>
      </fill>
      <alignment horizontal="general" vertical="bottom" wrapText="0"/>
      <border outline="0">
        <left/>
        <right/>
        <top/>
      </border>
    </dxf>
  </rfmt>
  <rfmt sheetId="5" sqref="Q376" start="0" length="0">
    <dxf>
      <alignment vertical="bottom" wrapText="0"/>
      <border outline="0">
        <left/>
        <right/>
        <top/>
        <bottom/>
      </border>
    </dxf>
  </rfmt>
  <rcc rId="4177" sId="5" odxf="1" dxf="1">
    <oc r="B377">
      <f>IF(LEN(A377)=0,"",INDEX('Smelter Look-up'!$A:$A,MATCH($A377,'Smelter Look-up'!$E:$E,0)))</f>
    </oc>
    <nc r="B37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78" sId="5" odxf="1" dxf="1">
    <oc r="C377">
      <f>IF(LEN(A377)=0,"",INDEX('Smelter Look-up'!$C:$C,MATCH($A377,'Smelter Look-up'!$E:$E,0)))</f>
    </oc>
    <nc r="C377" t="inlineStr">
      <is>
        <t>Met-Mex Penoles,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79" sId="5" odxf="1" dxf="1">
    <nc r="D377" t="inlineStr">
      <is>
        <t>Met-Mex Peñoles,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80" sId="5" odxf="1" dxf="1">
    <oc r="E377">
      <f>IF(ISERROR($V377),"",OFFSET('Smelter Look-up'!$D$4,$V377-4,0)&amp;"")</f>
    </oc>
    <nc r="E377"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81" sId="5" odxf="1" dxf="1">
    <oc r="F377">
      <f>IF(ISERROR($V377),"",OFFSET('Smelter Look-up'!$E$4,$V377-4,0))</f>
    </oc>
    <nc r="F377" t="inlineStr">
      <is>
        <t>CID001161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82" sId="5" odxf="1" dxf="1">
    <oc r="G377">
      <f>IF(C377=$X$4,"Enter smelter details", IF(ISERROR($V377),"",OFFSET('Smelter Look-up'!$F$4,$V377-4,0)))</f>
    </oc>
    <nc r="G37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83" sId="5" odxf="1" dxf="1">
    <oc r="H377">
      <f>IF(ISERROR($V377),"",OFFSET('Smelter Look-up'!$G$4,$V377-4,0))</f>
    </oc>
    <nc r="H37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84" sId="5" odxf="1" dxf="1">
    <oc r="I377">
      <f>IF(ISERROR($V377),"",OFFSET('Smelter Look-up'!$H$4,$V377-4,0))</f>
    </oc>
    <nc r="I377" t="inlineStr">
      <is>
        <t>TORREON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85" sId="5" odxf="1" dxf="1">
    <oc r="J377">
      <f>IF(ISERROR($V377),"",OFFSET('Smelter Look-up'!$I$4,$V377-4,0))</f>
    </oc>
    <nc r="J377" t="inlineStr">
      <is>
        <t>COAHUILA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86" sId="5" odxf="1" dxf="1">
    <nc r="K377" t="inlineStr">
      <is>
        <t>LIC. ANGELES GARZA ARELLANO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L377" start="0" length="0">
    <dxf>
      <alignment vertical="bottom" wrapText="0"/>
      <border outline="0">
        <left/>
        <right/>
        <top/>
        <bottom/>
      </border>
    </dxf>
  </rfmt>
  <rcc rId="4187" sId="5" odxf="1" dxf="1">
    <nc r="M37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88" sId="5" odxf="1" dxf="1">
    <nc r="N37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89" sId="5" odxf="1" dxf="1">
    <nc r="O37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190" sId="5" odxf="1" dxf="1">
    <nc r="P37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77" start="0" length="0">
    <dxf>
      <alignment vertical="bottom" wrapText="0"/>
      <border outline="0">
        <left/>
        <right/>
        <top/>
        <bottom/>
      </border>
    </dxf>
  </rfmt>
  <rcc rId="4191" sId="5" odxf="1" dxf="1">
    <oc r="B378">
      <f>IF(LEN(A378)=0,"",INDEX('Smelter Look-up'!$A:$A,MATCH($A378,'Smelter Look-up'!$E:$E,0)))</f>
    </oc>
    <nc r="B37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92" sId="5" odxf="1" dxf="1">
    <oc r="C378">
      <f>IF(LEN(A378)=0,"",INDEX('Smelter Look-up'!$C:$C,MATCH($A378,'Smelter Look-up'!$E:$E,0)))</f>
    </oc>
    <nc r="C378" t="inlineStr">
      <is>
        <t>Met-Mex Penoles,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193" sId="5" odxf="1" dxf="1">
    <nc r="D378" t="inlineStr">
      <is>
        <t>Met-Mex Peñoles,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94" sId="5" odxf="1" dxf="1">
    <oc r="E378">
      <f>IF(ISERROR($V378),"",OFFSET('Smelter Look-up'!$D$4,$V378-4,0)&amp;"")</f>
    </oc>
    <nc r="E378"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95" sId="5" odxf="1" dxf="1">
    <oc r="F378">
      <f>IF(ISERROR($V378),"",OFFSET('Smelter Look-up'!$E$4,$V378-4,0))</f>
    </oc>
    <nc r="F378" t="inlineStr">
      <is>
        <t>CID001161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96" sId="5" odxf="1" dxf="1">
    <oc r="G378">
      <f>IF(C378=$X$4,"Enter smelter details", IF(ISERROR($V378),"",OFFSET('Smelter Look-up'!$F$4,$V378-4,0)))</f>
    </oc>
    <nc r="G37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197" sId="5" odxf="1" dxf="1">
    <oc r="H378">
      <f>IF(ISERROR($V378),"",OFFSET('Smelter Look-up'!$G$4,$V378-4,0))</f>
    </oc>
    <nc r="H37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198" sId="5" odxf="1" dxf="1">
    <oc r="I378">
      <f>IF(ISERROR($V378),"",OFFSET('Smelter Look-up'!$H$4,$V378-4,0))</f>
    </oc>
    <nc r="I37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199" sId="5" odxf="1" dxf="1">
    <oc r="J378">
      <f>IF(ISERROR($V378),"",OFFSET('Smelter Look-up'!$I$4,$V378-4,0))</f>
    </oc>
    <nc r="J37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78" start="0" length="0">
    <dxf>
      <alignment vertical="bottom" wrapText="0"/>
      <border outline="0">
        <left/>
        <right/>
        <top/>
        <bottom/>
      </border>
    </dxf>
  </rfmt>
  <rfmt sheetId="5" sqref="L378" start="0" length="0">
    <dxf>
      <alignment vertical="bottom" wrapText="0"/>
      <border outline="0">
        <left/>
        <right/>
        <top/>
        <bottom/>
      </border>
    </dxf>
  </rfmt>
  <rfmt sheetId="5" sqref="M378" start="0" length="0">
    <dxf>
      <alignment vertical="bottom" wrapText="0"/>
      <border outline="0">
        <left/>
        <right/>
        <top/>
        <bottom/>
      </border>
    </dxf>
  </rfmt>
  <rfmt sheetId="5" sqref="N378" start="0" length="0">
    <dxf>
      <alignment vertical="bottom" wrapText="0"/>
      <border outline="0">
        <left/>
        <right/>
        <top/>
        <bottom/>
      </border>
    </dxf>
  </rfmt>
  <rfmt sheetId="5" sqref="O378" start="0" length="0">
    <dxf>
      <alignment vertical="bottom" wrapText="0"/>
      <border outline="0">
        <left/>
        <right/>
        <top/>
        <bottom/>
      </border>
    </dxf>
  </rfmt>
  <rfmt sheetId="5" sqref="P378" start="0" length="0">
    <dxf>
      <fill>
        <patternFill patternType="none"/>
      </fill>
      <alignment horizontal="general" vertical="bottom" wrapText="0"/>
      <border outline="0">
        <left/>
        <right/>
        <top/>
      </border>
    </dxf>
  </rfmt>
  <rfmt sheetId="5" sqref="Q378" start="0" length="0">
    <dxf>
      <alignment vertical="bottom" wrapText="0"/>
      <border outline="0">
        <left/>
        <right/>
        <top/>
        <bottom/>
      </border>
    </dxf>
  </rfmt>
  <rcc rId="4200" sId="5" odxf="1" dxf="1">
    <oc r="B379">
      <f>IF(LEN(A379)=0,"",INDEX('Smelter Look-up'!$A:$A,MATCH($A379,'Smelter Look-up'!$E:$E,0)))</f>
    </oc>
    <nc r="B37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01" sId="5" odxf="1" dxf="1">
    <oc r="C379">
      <f>IF(LEN(A379)=0,"",INDEX('Smelter Look-up'!$C:$C,MATCH($A379,'Smelter Look-up'!$E:$E,0)))</f>
    </oc>
    <nc r="C379" t="inlineStr">
      <is>
        <t>Metallurgical Products India Pvt.,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02" sId="5" odxf="1" dxf="1">
    <nc r="D379" t="inlineStr">
      <is>
        <t>Metallurgical Products India Pvt.,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03" sId="5" odxf="1" dxf="1">
    <oc r="E379">
      <f>IF(ISERROR($V379),"",OFFSET('Smelter Look-up'!$D$4,$V379-4,0)&amp;"")</f>
    </oc>
    <nc r="E379" t="inlineStr">
      <is>
        <t>INDIA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04" sId="5" odxf="1" dxf="1">
    <oc r="F379">
      <f>IF(ISERROR($V379),"",OFFSET('Smelter Look-up'!$E$4,$V379-4,0))</f>
    </oc>
    <nc r="F379" t="inlineStr">
      <is>
        <t>CID001163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05" sId="5" odxf="1" dxf="1">
    <oc r="G379">
      <f>IF(C379=$X$4,"Enter smelter details", IF(ISERROR($V379),"",OFFSET('Smelter Look-up'!$F$4,$V379-4,0)))</f>
    </oc>
    <nc r="G37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06" sId="5" odxf="1" dxf="1">
    <oc r="H379">
      <f>IF(ISERROR($V379),"",OFFSET('Smelter Look-up'!$G$4,$V379-4,0))</f>
    </oc>
    <nc r="H37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207" sId="5" odxf="1" dxf="1">
    <oc r="I379">
      <f>IF(ISERROR($V379),"",OFFSET('Smelter Look-up'!$H$4,$V379-4,0))</f>
    </oc>
    <nc r="I379" t="inlineStr">
      <is>
        <t>District Raigad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08" sId="5" odxf="1" dxf="1">
    <oc r="J379">
      <f>IF(ISERROR($V379),"",OFFSET('Smelter Look-up'!$I$4,$V379-4,0))</f>
    </oc>
    <nc r="J379" t="inlineStr">
      <is>
        <t>Maharashtra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79" start="0" length="0">
    <dxf>
      <alignment vertical="bottom" wrapText="0"/>
      <border outline="0">
        <left/>
        <right/>
        <top/>
        <bottom/>
      </border>
    </dxf>
  </rfmt>
  <rfmt sheetId="5" sqref="L379" start="0" length="0">
    <dxf>
      <alignment vertical="bottom" wrapText="0"/>
      <border outline="0">
        <left/>
        <right/>
        <top/>
        <bottom/>
      </border>
    </dxf>
  </rfmt>
  <rfmt sheetId="5" sqref="M379" start="0" length="0">
    <dxf>
      <alignment vertical="bottom" wrapText="0"/>
      <border outline="0">
        <left/>
        <right/>
        <top/>
        <bottom/>
      </border>
    </dxf>
  </rfmt>
  <rfmt sheetId="5" sqref="N379" start="0" length="0">
    <dxf>
      <alignment vertical="bottom" wrapText="0"/>
      <border outline="0">
        <left/>
        <right/>
        <top/>
        <bottom/>
      </border>
    </dxf>
  </rfmt>
  <rfmt sheetId="5" sqref="O379" start="0" length="0">
    <dxf>
      <alignment vertical="bottom" wrapText="0"/>
      <border outline="0">
        <left/>
        <right/>
        <top/>
        <bottom/>
      </border>
    </dxf>
  </rfmt>
  <rfmt sheetId="5" sqref="P379" start="0" length="0">
    <dxf>
      <fill>
        <patternFill patternType="none"/>
      </fill>
      <alignment horizontal="general" vertical="bottom" wrapText="0"/>
      <border outline="0">
        <left/>
        <right/>
        <top/>
      </border>
    </dxf>
  </rfmt>
  <rfmt sheetId="5" sqref="Q379" start="0" length="0">
    <dxf>
      <alignment vertical="bottom" wrapText="0"/>
      <border outline="0">
        <left/>
        <right/>
        <top/>
        <bottom/>
      </border>
    </dxf>
  </rfmt>
  <rcc rId="4209" sId="5" odxf="1" dxf="1">
    <oc r="B380">
      <f>IF(LEN(A380)=0,"",INDEX('Smelter Look-up'!$A:$A,MATCH($A380,'Smelter Look-up'!$E:$E,0)))</f>
    </oc>
    <nc r="B38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10" sId="5" odxf="1" dxf="1">
    <oc r="C380">
      <f>IF(LEN(A380)=0,"",INDEX('Smelter Look-up'!$C:$C,MATCH($A380,'Smelter Look-up'!$E:$E,0)))</f>
    </oc>
    <nc r="C380" t="inlineStr">
      <is>
        <t>Metallurgical Products India Pvt.,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11" sId="5" odxf="1" dxf="1">
    <nc r="D380" t="inlineStr">
      <is>
        <t>Metallurgical Products India Pvt.,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12" sId="5" odxf="1" dxf="1">
    <oc r="E380">
      <f>IF(ISERROR($V380),"",OFFSET('Smelter Look-up'!$D$4,$V380-4,0)&amp;"")</f>
    </oc>
    <nc r="E380" t="inlineStr">
      <is>
        <t>INDIA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13" sId="5" odxf="1" dxf="1">
    <oc r="F380">
      <f>IF(ISERROR($V380),"",OFFSET('Smelter Look-up'!$E$4,$V380-4,0))</f>
    </oc>
    <nc r="F380" t="inlineStr">
      <is>
        <t>CID001163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14" sId="5" odxf="1" dxf="1">
    <oc r="G380">
      <f>IF(C380=$X$4,"Enter smelter details", IF(ISERROR($V380),"",OFFSET('Smelter Look-up'!$F$4,$V380-4,0)))</f>
    </oc>
    <nc r="G38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15" sId="5" odxf="1" dxf="1">
    <oc r="H380">
      <f>IF(ISERROR($V380),"",OFFSET('Smelter Look-up'!$G$4,$V380-4,0))</f>
    </oc>
    <nc r="H38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216" sId="5" odxf="1" dxf="1">
    <oc r="I380">
      <f>IF(ISERROR($V380),"",OFFSET('Smelter Look-up'!$H$4,$V380-4,0))</f>
    </oc>
    <nc r="I380" t="inlineStr">
      <is>
        <t>District Raigad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17" sId="5" odxf="1" dxf="1">
    <oc r="J380">
      <f>IF(ISERROR($V380),"",OFFSET('Smelter Look-up'!$I$4,$V380-4,0))</f>
    </oc>
    <nc r="J380" t="inlineStr">
      <is>
        <t>Maharashtra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80" start="0" length="0">
    <dxf>
      <alignment vertical="bottom" wrapText="0"/>
      <border outline="0">
        <left/>
        <right/>
        <top/>
        <bottom/>
      </border>
    </dxf>
  </rfmt>
  <rfmt sheetId="5" sqref="L380" start="0" length="0">
    <dxf>
      <alignment vertical="bottom" wrapText="0"/>
      <border outline="0">
        <left/>
        <right/>
        <top/>
        <bottom/>
      </border>
    </dxf>
  </rfmt>
  <rcc rId="4218" sId="5" odxf="1" dxf="1">
    <nc r="M38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80" start="0" length="0">
    <dxf>
      <alignment vertical="bottom" wrapText="0"/>
      <border outline="0">
        <left/>
        <right/>
        <top/>
        <bottom/>
      </border>
    </dxf>
  </rfmt>
  <rcc rId="4219" sId="5" odxf="1" dxf="1">
    <nc r="O380" t="inlineStr">
      <is>
        <t>Various countries, countries known to export/smuggle out of the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80" start="0" length="0">
    <dxf>
      <fill>
        <patternFill patternType="none"/>
      </fill>
      <alignment horizontal="general" vertical="bottom" wrapText="0"/>
      <border outline="0">
        <left/>
        <right/>
        <top/>
      </border>
    </dxf>
  </rfmt>
  <rfmt sheetId="5" sqref="Q380" start="0" length="0">
    <dxf>
      <alignment vertical="bottom" wrapText="0"/>
      <border outline="0">
        <left/>
        <right/>
        <top/>
        <bottom/>
      </border>
    </dxf>
  </rfmt>
  <rcc rId="4220" sId="5" odxf="1" dxf="1">
    <oc r="B381">
      <f>IF(LEN(A381)=0,"",INDEX('Smelter Look-up'!$A:$A,MATCH($A381,'Smelter Look-up'!$E:$E,0)))</f>
    </oc>
    <nc r="B38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21" sId="5" odxf="1" dxf="1">
    <oc r="C381">
      <f>IF(LEN(A381)=0,"",INDEX('Smelter Look-up'!$C:$C,MATCH($A381,'Smelter Look-up'!$E:$E,0)))</f>
    </oc>
    <nc r="C381" t="inlineStr">
      <is>
        <t>Metallurgical Products India Pvt.,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22" sId="5" odxf="1" dxf="1">
    <nc r="D381" t="inlineStr">
      <is>
        <t>Metallurgical Products India (Pvt.)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23" sId="5" odxf="1" dxf="1">
    <oc r="E381">
      <f>IF(ISERROR($V381),"",OFFSET('Smelter Look-up'!$D$4,$V381-4,0)&amp;"")</f>
    </oc>
    <nc r="E381" t="inlineStr">
      <is>
        <t>INDIA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24" sId="5" odxf="1" dxf="1">
    <oc r="F381">
      <f>IF(ISERROR($V381),"",OFFSET('Smelter Look-up'!$E$4,$V381-4,0))</f>
    </oc>
    <nc r="F381" t="inlineStr">
      <is>
        <t>CID001163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25" sId="5" odxf="1" dxf="1">
    <oc r="G381">
      <f>IF(C381=$X$4,"Enter smelter details", IF(ISERROR($V381),"",OFFSET('Smelter Look-up'!$F$4,$V381-4,0)))</f>
    </oc>
    <nc r="G38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26" sId="5" odxf="1" dxf="1">
    <oc r="H381">
      <f>IF(ISERROR($V381),"",OFFSET('Smelter Look-up'!$G$4,$V381-4,0))</f>
    </oc>
    <nc r="H38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227" sId="5" odxf="1" dxf="1">
    <oc r="I381">
      <f>IF(ISERROR($V381),"",OFFSET('Smelter Look-up'!$H$4,$V381-4,0))</f>
    </oc>
    <nc r="I38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28" sId="5" odxf="1" dxf="1">
    <oc r="J381">
      <f>IF(ISERROR($V381),"",OFFSET('Smelter Look-up'!$I$4,$V381-4,0))</f>
    </oc>
    <nc r="J38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81" start="0" length="0">
    <dxf>
      <alignment vertical="bottom" wrapText="0"/>
      <border outline="0">
        <left/>
        <right/>
        <top/>
        <bottom/>
      </border>
    </dxf>
  </rfmt>
  <rfmt sheetId="5" sqref="L381" start="0" length="0">
    <dxf>
      <alignment vertical="bottom" wrapText="0"/>
      <border outline="0">
        <left/>
        <right/>
        <top/>
        <bottom/>
      </border>
    </dxf>
  </rfmt>
  <rcc rId="4229" sId="5" odxf="1" dxf="1">
    <nc r="M381"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30" sId="5" odxf="1" dxf="1">
    <nc r="N381"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31" sId="5" odxf="1" dxf="1">
    <nc r="O381"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32" sId="5" odxf="1" dxf="1">
    <nc r="P38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81" start="0" length="0">
    <dxf>
      <alignment vertical="bottom" wrapText="0"/>
      <border outline="0">
        <left/>
        <right/>
        <top/>
        <bottom/>
      </border>
    </dxf>
  </rfmt>
  <rcc rId="4233" sId="5" odxf="1" dxf="1">
    <oc r="B382">
      <f>IF(LEN(A382)=0,"",INDEX('Smelter Look-up'!$A:$A,MATCH($A382,'Smelter Look-up'!$E:$E,0)))</f>
    </oc>
    <nc r="B38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34" sId="5" odxf="1" dxf="1">
    <oc r="C382">
      <f>IF(LEN(A382)=0,"",INDEX('Smelter Look-up'!$C:$C,MATCH($A382,'Smelter Look-up'!$E:$E,0)))</f>
    </oc>
    <nc r="C382" t="inlineStr">
      <is>
        <t>Mineração Taboca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35" sId="5" odxf="1" dxf="1">
    <nc r="D382"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36" sId="5" odxf="1" dxf="1">
    <oc r="E382">
      <f>IF(ISERROR($V382),"",OFFSET('Smelter Look-up'!$D$4,$V382-4,0)&amp;"")</f>
    </oc>
    <nc r="E382"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37" sId="5" odxf="1" dxf="1">
    <oc r="F382">
      <f>IF(ISERROR($V382),"",OFFSET('Smelter Look-up'!$E$4,$V382-4,0))</f>
    </oc>
    <nc r="F382" t="inlineStr">
      <is>
        <t>CID001173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38" sId="5" odxf="1" dxf="1">
    <oc r="G382">
      <f>IF(C382=$X$4,"Enter smelter details", IF(ISERROR($V382),"",OFFSET('Smelter Look-up'!$F$4,$V382-4,0)))</f>
    </oc>
    <nc r="G38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39" sId="5" odxf="1" dxf="1">
    <oc r="H382">
      <f>IF(ISERROR($V382),"",OFFSET('Smelter Look-up'!$G$4,$V382-4,0))</f>
    </oc>
    <nc r="H38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240" sId="5" odxf="1" dxf="1">
    <oc r="I382">
      <f>IF(ISERROR($V382),"",OFFSET('Smelter Look-up'!$H$4,$V382-4,0))</f>
    </oc>
    <nc r="I382" t="inlineStr">
      <is>
        <t>Bairro Guarapiranga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41" sId="5" odxf="1" dxf="1">
    <oc r="J382">
      <f>IF(ISERROR($V382),"",OFFSET('Smelter Look-up'!$I$4,$V382-4,0))</f>
    </oc>
    <nc r="J382" t="inlineStr">
      <is>
        <t>São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82" start="0" length="0">
    <dxf>
      <alignment vertical="bottom" wrapText="0"/>
      <border outline="0">
        <left/>
        <right/>
        <top/>
        <bottom/>
      </border>
    </dxf>
  </rfmt>
  <rfmt sheetId="5" sqref="L382" start="0" length="0">
    <dxf>
      <alignment vertical="bottom" wrapText="0"/>
      <border outline="0">
        <left/>
        <right/>
        <top/>
        <bottom/>
      </border>
    </dxf>
  </rfmt>
  <rfmt sheetId="5" sqref="M382" start="0" length="0">
    <dxf>
      <alignment vertical="bottom" wrapText="0"/>
      <border outline="0">
        <left/>
        <right/>
        <top/>
        <bottom/>
      </border>
    </dxf>
  </rfmt>
  <rfmt sheetId="5" sqref="N382" start="0" length="0">
    <dxf>
      <alignment vertical="bottom" wrapText="0"/>
      <border outline="0">
        <left/>
        <right/>
        <top/>
        <bottom/>
      </border>
    </dxf>
  </rfmt>
  <rfmt sheetId="5" sqref="O382" start="0" length="0">
    <dxf>
      <alignment vertical="bottom" wrapText="0"/>
      <border outline="0">
        <left/>
        <right/>
        <top/>
        <bottom/>
      </border>
    </dxf>
  </rfmt>
  <rfmt sheetId="5" sqref="P382" start="0" length="0">
    <dxf>
      <fill>
        <patternFill patternType="none"/>
      </fill>
      <alignment horizontal="general" vertical="bottom" wrapText="0"/>
      <border outline="0">
        <left/>
        <right/>
        <top/>
      </border>
    </dxf>
  </rfmt>
  <rcc rId="4242" sId="5" odxf="1" dxf="1">
    <nc r="Q382"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243" sId="5" odxf="1" dxf="1">
    <oc r="B383">
      <f>IF(LEN(A383)=0,"",INDEX('Smelter Look-up'!$A:$A,MATCH($A383,'Smelter Look-up'!$E:$E,0)))</f>
    </oc>
    <nc r="B38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44" sId="5" odxf="1" dxf="1">
    <oc r="C383">
      <f>IF(LEN(A383)=0,"",INDEX('Smelter Look-up'!$C:$C,MATCH($A383,'Smelter Look-up'!$E:$E,0)))</f>
    </oc>
    <nc r="C383" t="inlineStr">
      <is>
        <t>Toboca/ Paranapenema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45" sId="5" odxf="1" dxf="1">
    <nc r="D383"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46" sId="5" odxf="1" dxf="1">
    <oc r="E383">
      <f>IF(ISERROR($V383),"",OFFSET('Smelter Look-up'!$D$4,$V383-4,0)&amp;"")</f>
    </oc>
    <nc r="E383"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47" sId="5" odxf="1" dxf="1">
    <oc r="F383">
      <f>IF(ISERROR($V383),"",OFFSET('Smelter Look-up'!$E$4,$V383-4,0))</f>
    </oc>
    <nc r="F383" t="inlineStr">
      <is>
        <t>CID001173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48" sId="5" odxf="1" dxf="1">
    <oc r="G383">
      <f>IF(C383=$X$4,"Enter smelter details", IF(ISERROR($V383),"",OFFSET('Smelter Look-up'!$F$4,$V383-4,0)))</f>
    </oc>
    <nc r="G38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49" sId="5" odxf="1" dxf="1">
    <oc r="H383">
      <f>IF(ISERROR($V383),"",OFFSET('Smelter Look-up'!$G$4,$V383-4,0))</f>
    </oc>
    <nc r="H383" t="inlineStr">
      <is>
        <t>Estrada Romeiros 21500 km 49</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250" sId="5" odxf="1" dxf="1">
    <oc r="I383">
      <f>IF(ISERROR($V383),"",OFFSET('Smelter Look-up'!$H$4,$V383-4,0))</f>
    </oc>
    <nc r="I383" t="inlineStr">
      <is>
        <t>Bairro Guarapiranga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51" sId="5" odxf="1" dxf="1">
    <oc r="J383">
      <f>IF(ISERROR($V383),"",OFFSET('Smelter Look-up'!$I$4,$V383-4,0))</f>
    </oc>
    <nc r="J383" t="inlineStr">
      <is>
        <t>São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52" sId="5" odxf="1" dxf="1">
    <nc r="K383" t="inlineStr">
      <is>
        <t>Mr. Carlos Alberto Kaiser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53" sId="5" odxf="1" dxf="1">
    <nc r="L383" t="inlineStr">
      <is>
        <t>ckaiser@mtaboca.com.br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54" sId="5" odxf="1" dxf="1">
    <nc r="M383"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55" sId="5" odxf="1" dxf="1">
    <nc r="N383" t="inlineStr">
      <is>
        <t>Minercoa Tabboca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56" sId="5" odxf="1" dxf="1">
    <nc r="O383" t="inlineStr">
      <is>
        <t xml:space="preserve">Sao Paulo Brazil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257" sId="5" odxf="1" dxf="1">
    <nc r="P38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258" sId="5" odxf="1" dxf="1">
    <nc r="Q383" t="inlineStr">
      <is>
        <t>http://www.mtaboca.com.br/port/aempresa-valores.html</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259" sId="5" odxf="1" dxf="1">
    <oc r="B384">
      <f>IF(LEN(A384)=0,"",INDEX('Smelter Look-up'!$A:$A,MATCH($A384,'Smelter Look-up'!$E:$E,0)))</f>
    </oc>
    <nc r="B38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60" sId="5" odxf="1" dxf="1">
    <oc r="C384">
      <f>IF(LEN(A384)=0,"",INDEX('Smelter Look-up'!$C:$C,MATCH($A384,'Smelter Look-up'!$E:$E,0)))</f>
    </oc>
    <nc r="C384" t="inlineStr">
      <is>
        <t>Mineração Taboca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61" sId="5" odxf="1" dxf="1">
    <nc r="D384"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62" sId="5" odxf="1" dxf="1">
    <oc r="E384">
      <f>IF(ISERROR($V384),"",OFFSET('Smelter Look-up'!$D$4,$V384-4,0)&amp;"")</f>
    </oc>
    <nc r="E384"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63" sId="5" odxf="1" dxf="1">
    <oc r="F384">
      <f>IF(ISERROR($V384),"",OFFSET('Smelter Look-up'!$E$4,$V384-4,0))</f>
    </oc>
    <nc r="F384" t="inlineStr">
      <is>
        <t>CID001173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64" sId="5" odxf="1" dxf="1">
    <oc r="G384">
      <f>IF(C384=$X$4,"Enter smelter details", IF(ISERROR($V384),"",OFFSET('Smelter Look-up'!$F$4,$V384-4,0)))</f>
    </oc>
    <nc r="G38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65" sId="5" odxf="1" dxf="1">
    <oc r="H384">
      <f>IF(ISERROR($V384),"",OFFSET('Smelter Look-up'!$G$4,$V384-4,0))</f>
    </oc>
    <nc r="H38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266" sId="5" odxf="1" dxf="1">
    <oc r="I384">
      <f>IF(ISERROR($V384),"",OFFSET('Smelter Look-up'!$H$4,$V384-4,0))</f>
    </oc>
    <nc r="I384" t="inlineStr">
      <is>
        <t>Bairro Guarapiranga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67" sId="5" odxf="1" dxf="1">
    <oc r="J384">
      <f>IF(ISERROR($V384),"",OFFSET('Smelter Look-up'!$I$4,$V384-4,0))</f>
    </oc>
    <nc r="J384" t="inlineStr">
      <is>
        <t>São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84" start="0" length="0">
    <dxf>
      <alignment vertical="bottom" wrapText="0"/>
      <border outline="0">
        <left/>
        <right/>
        <top/>
        <bottom/>
      </border>
    </dxf>
  </rfmt>
  <rfmt sheetId="5" sqref="L384" start="0" length="0">
    <dxf>
      <alignment vertical="bottom" wrapText="0"/>
      <border outline="0">
        <left/>
        <right/>
        <top/>
        <bottom/>
      </border>
    </dxf>
  </rfmt>
  <rfmt sheetId="5" sqref="M384" start="0" length="0">
    <dxf>
      <alignment vertical="bottom" wrapText="0"/>
      <border outline="0">
        <left/>
        <right/>
        <top/>
        <bottom/>
      </border>
    </dxf>
  </rfmt>
  <rfmt sheetId="5" sqref="N384" start="0" length="0">
    <dxf>
      <alignment vertical="bottom" wrapText="0"/>
      <border outline="0">
        <left/>
        <right/>
        <top/>
        <bottom/>
      </border>
    </dxf>
  </rfmt>
  <rfmt sheetId="5" sqref="O384" start="0" length="0">
    <dxf>
      <alignment vertical="bottom" wrapText="0"/>
      <border outline="0">
        <left/>
        <right/>
        <top/>
        <bottom/>
      </border>
    </dxf>
  </rfmt>
  <rfmt sheetId="5" sqref="P384" start="0" length="0">
    <dxf>
      <fill>
        <patternFill patternType="none"/>
      </fill>
      <alignment horizontal="general" vertical="bottom" wrapText="0"/>
      <border outline="0">
        <left/>
        <right/>
        <top/>
      </border>
    </dxf>
  </rfmt>
  <rfmt sheetId="5" sqref="Q384" start="0" length="0">
    <dxf>
      <alignment vertical="bottom" wrapText="0"/>
      <border outline="0">
        <left/>
        <right/>
        <top/>
        <bottom/>
      </border>
    </dxf>
  </rfmt>
  <rcc rId="4268" sId="5" odxf="1" dxf="1">
    <oc r="B385">
      <f>IF(LEN(A385)=0,"",INDEX('Smelter Look-up'!$A:$A,MATCH($A385,'Smelter Look-up'!$E:$E,0)))</f>
    </oc>
    <nc r="B38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69" sId="5" odxf="1" dxf="1">
    <oc r="C385">
      <f>IF(LEN(A385)=0,"",INDEX('Smelter Look-up'!$C:$C,MATCH($A385,'Smelter Look-up'!$E:$E,0)))</f>
    </oc>
    <nc r="C385" t="inlineStr">
      <is>
        <t>Mineração Taboca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70" sId="5" odxf="1" dxf="1">
    <nc r="D385"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71" sId="5" odxf="1" dxf="1">
    <oc r="E385">
      <f>IF(ISERROR($V385),"",OFFSET('Smelter Look-up'!$D$4,$V385-4,0)&amp;"")</f>
    </oc>
    <nc r="E385"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72" sId="5" odxf="1" dxf="1">
    <oc r="F385">
      <f>IF(ISERROR($V385),"",OFFSET('Smelter Look-up'!$E$4,$V385-4,0))</f>
    </oc>
    <nc r="F385" t="inlineStr">
      <is>
        <t>CID001173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73" sId="5" odxf="1" dxf="1">
    <oc r="G385">
      <f>IF(C385=$X$4,"Enter smelter details", IF(ISERROR($V385),"",OFFSET('Smelter Look-up'!$F$4,$V385-4,0)))</f>
    </oc>
    <nc r="G38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74" sId="5" odxf="1" dxf="1">
    <oc r="H385">
      <f>IF(ISERROR($V385),"",OFFSET('Smelter Look-up'!$G$4,$V385-4,0))</f>
    </oc>
    <nc r="H38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275" sId="5" odxf="1" dxf="1">
    <oc r="I385">
      <f>IF(ISERROR($V385),"",OFFSET('Smelter Look-up'!$H$4,$V385-4,0))</f>
    </oc>
    <nc r="I385" t="inlineStr">
      <is>
        <t>Bairro Guarapiranga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76" sId="5" odxf="1" dxf="1">
    <oc r="J385">
      <f>IF(ISERROR($V385),"",OFFSET('Smelter Look-up'!$I$4,$V385-4,0))</f>
    </oc>
    <nc r="J385" t="inlineStr">
      <is>
        <t>São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85" start="0" length="0">
    <dxf>
      <alignment vertical="bottom" wrapText="0"/>
      <border outline="0">
        <left/>
        <right/>
        <top/>
        <bottom/>
      </border>
    </dxf>
  </rfmt>
  <rfmt sheetId="5" sqref="L385" start="0" length="0">
    <dxf>
      <alignment vertical="bottom" wrapText="0"/>
      <border outline="0">
        <left/>
        <right/>
        <top/>
        <bottom/>
      </border>
    </dxf>
  </rfmt>
  <rcc rId="4277" sId="5" odxf="1" dxf="1">
    <nc r="M38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85" start="0" length="0">
    <dxf>
      <alignment vertical="bottom" wrapText="0"/>
      <border outline="0">
        <left/>
        <right/>
        <top/>
        <bottom/>
      </border>
    </dxf>
  </rfmt>
  <rcc rId="4278" sId="5" odxf="1" dxf="1">
    <nc r="O385"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85" start="0" length="0">
    <dxf>
      <fill>
        <patternFill patternType="none"/>
      </fill>
      <alignment horizontal="general" vertical="bottom" wrapText="0"/>
      <border outline="0">
        <left/>
        <right/>
        <top/>
      </border>
    </dxf>
  </rfmt>
  <rfmt sheetId="5" sqref="Q385" start="0" length="0">
    <dxf>
      <alignment vertical="bottom" wrapText="0"/>
      <border outline="0">
        <left/>
        <right/>
        <top/>
        <bottom/>
      </border>
    </dxf>
  </rfmt>
  <rcc rId="4279" sId="5" odxf="1" dxf="1">
    <oc r="B386">
      <f>IF(LEN(A386)=0,"",INDEX('Smelter Look-up'!$A:$A,MATCH($A386,'Smelter Look-up'!$E:$E,0)))</f>
    </oc>
    <nc r="B38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80" sId="5" odxf="1" dxf="1">
    <oc r="C386">
      <f>IF(LEN(A386)=0,"",INDEX('Smelter Look-up'!$C:$C,MATCH($A386,'Smelter Look-up'!$E:$E,0)))</f>
    </oc>
    <nc r="C386" t="inlineStr">
      <is>
        <t>Mineração Taboca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81" sId="5" odxf="1" dxf="1">
    <nc r="D386"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82" sId="5" odxf="1" dxf="1">
    <oc r="E386">
      <f>IF(ISERROR($V386),"",OFFSET('Smelter Look-up'!$D$4,$V386-4,0)&amp;"")</f>
    </oc>
    <nc r="E386"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83" sId="5" odxf="1" dxf="1">
    <oc r="F386">
      <f>IF(ISERROR($V386),"",OFFSET('Smelter Look-up'!$E$4,$V386-4,0))</f>
    </oc>
    <nc r="F386" t="inlineStr">
      <is>
        <t>CID001173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84" sId="5" odxf="1" dxf="1">
    <oc r="G386">
      <f>IF(C386=$X$4,"Enter smelter details", IF(ISERROR($V386),"",OFFSET('Smelter Look-up'!$F$4,$V386-4,0)))</f>
    </oc>
    <nc r="G38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85" sId="5" odxf="1" dxf="1">
    <oc r="H386">
      <f>IF(ISERROR($V386),"",OFFSET('Smelter Look-up'!$G$4,$V386-4,0))</f>
    </oc>
    <nc r="H38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286" sId="5" odxf="1" dxf="1">
    <oc r="I386">
      <f>IF(ISERROR($V386),"",OFFSET('Smelter Look-up'!$H$4,$V386-4,0))</f>
    </oc>
    <nc r="I386" t="inlineStr">
      <is>
        <t>Bairro Guarapiranga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87" sId="5" odxf="1" dxf="1">
    <oc r="J386">
      <f>IF(ISERROR($V386),"",OFFSET('Smelter Look-up'!$I$4,$V386-4,0))</f>
    </oc>
    <nc r="J386" t="inlineStr">
      <is>
        <t>São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86" start="0" length="0">
    <dxf>
      <alignment vertical="bottom" wrapText="0"/>
      <border outline="0">
        <left/>
        <right/>
        <top/>
        <bottom/>
      </border>
    </dxf>
  </rfmt>
  <rfmt sheetId="5" sqref="L386" start="0" length="0">
    <dxf>
      <alignment vertical="bottom" wrapText="0"/>
      <border outline="0">
        <left/>
        <right/>
        <top/>
        <bottom/>
      </border>
    </dxf>
  </rfmt>
  <rfmt sheetId="5" sqref="M386" start="0" length="0">
    <dxf>
      <alignment vertical="bottom" wrapText="0"/>
      <border outline="0">
        <left/>
        <right/>
        <top/>
        <bottom/>
      </border>
    </dxf>
  </rfmt>
  <rfmt sheetId="5" sqref="N386" start="0" length="0">
    <dxf>
      <alignment vertical="bottom" wrapText="0"/>
      <border outline="0">
        <left/>
        <right/>
        <top/>
        <bottom/>
      </border>
    </dxf>
  </rfmt>
  <rfmt sheetId="5" sqref="O386" start="0" length="0">
    <dxf>
      <alignment vertical="bottom" wrapText="0"/>
      <border outline="0">
        <left/>
        <right/>
        <top/>
        <bottom/>
      </border>
    </dxf>
  </rfmt>
  <rcc rId="4288" sId="5" odxf="1" dxf="1">
    <nc r="P38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289" sId="5" odxf="1" dxf="1">
    <nc r="Q38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290" sId="5" odxf="1" dxf="1">
    <oc r="B387">
      <f>IF(LEN(A387)=0,"",INDEX('Smelter Look-up'!$A:$A,MATCH($A387,'Smelter Look-up'!$E:$E,0)))</f>
    </oc>
    <nc r="B38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91" sId="5" odxf="1" dxf="1">
    <oc r="C387">
      <f>IF(LEN(A387)=0,"",INDEX('Smelter Look-up'!$C:$C,MATCH($A387,'Smelter Look-up'!$E:$E,0)))</f>
    </oc>
    <nc r="C387" t="inlineStr">
      <is>
        <t>Mineração Taboca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292" sId="5" odxf="1" dxf="1">
    <nc r="D387"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93" sId="5" odxf="1" dxf="1">
    <oc r="E387">
      <f>IF(ISERROR($V387),"",OFFSET('Smelter Look-up'!$D$4,$V387-4,0)&amp;"")</f>
    </oc>
    <nc r="E387"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94" sId="5" odxf="1" dxf="1">
    <oc r="F387">
      <f>IF(ISERROR($V387),"",OFFSET('Smelter Look-up'!$E$4,$V387-4,0))</f>
    </oc>
    <nc r="F387" t="inlineStr">
      <is>
        <t>CID001173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95" sId="5" odxf="1" dxf="1">
    <oc r="G387">
      <f>IF(C387=$X$4,"Enter smelter details", IF(ISERROR($V387),"",OFFSET('Smelter Look-up'!$F$4,$V387-4,0)))</f>
    </oc>
    <nc r="G38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296" sId="5" odxf="1" dxf="1">
    <oc r="H387">
      <f>IF(ISERROR($V387),"",OFFSET('Smelter Look-up'!$G$4,$V387-4,0))</f>
    </oc>
    <nc r="H387" t="inlineStr">
      <is>
        <t xml:space="preserve">EST ESTRADA DOS ROMEIROS KM 49, s/n - Guarapiranga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297" sId="5" odxf="1" dxf="1">
    <oc r="I387">
      <f>IF(ISERROR($V387),"",OFFSET('Smelter Look-up'!$H$4,$V387-4,0))</f>
    </oc>
    <nc r="I387" t="inlineStr">
      <is>
        <t>Bairro Guarapiranga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98" sId="5" odxf="1" dxf="1">
    <oc r="J387">
      <f>IF(ISERROR($V387),"",OFFSET('Smelter Look-up'!$I$4,$V387-4,0))</f>
    </oc>
    <nc r="J387" t="inlineStr">
      <is>
        <t>São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299" sId="5" odxf="1" dxf="1">
    <nc r="K387" t="inlineStr">
      <is>
        <t>Luciana Miranda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00" sId="5" odxf="1" dxf="1">
    <nc r="L387" t="inlineStr">
      <is>
        <t xml:space="preserve">lpagnoncelli@mtaboca.com.br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01" sId="5" odxf="1" dxf="1">
    <nc r="M387"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87" start="0" length="0">
    <dxf>
      <alignment vertical="bottom" wrapText="0"/>
      <border outline="0">
        <left/>
        <right/>
        <top/>
        <bottom/>
      </border>
    </dxf>
  </rfmt>
  <rfmt sheetId="5" sqref="O387" start="0" length="0">
    <dxf>
      <alignment vertical="bottom" wrapText="0"/>
      <border outline="0">
        <left/>
        <right/>
        <top/>
        <bottom/>
      </border>
    </dxf>
  </rfmt>
  <rfmt sheetId="5" sqref="P387" start="0" length="0">
    <dxf>
      <fill>
        <patternFill patternType="none"/>
      </fill>
      <alignment horizontal="general" vertical="bottom" wrapText="0"/>
      <border outline="0">
        <left/>
        <right/>
        <top/>
      </border>
    </dxf>
  </rfmt>
  <rfmt sheetId="5" sqref="Q387" start="0" length="0">
    <dxf>
      <alignment vertical="bottom" wrapText="0"/>
      <border outline="0">
        <left/>
        <right/>
        <top/>
        <bottom/>
      </border>
    </dxf>
  </rfmt>
  <rcc rId="4302" sId="5" odxf="1" dxf="1">
    <oc r="B388">
      <f>IF(LEN(A388)=0,"",INDEX('Smelter Look-up'!$A:$A,MATCH($A388,'Smelter Look-up'!$E:$E,0)))</f>
    </oc>
    <nc r="B38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03" sId="5" odxf="1" dxf="1">
    <oc r="C388">
      <f>IF(LEN(A388)=0,"",INDEX('Smelter Look-up'!$C:$C,MATCH($A388,'Smelter Look-up'!$E:$E,0)))</f>
    </oc>
    <nc r="C388" t="inlineStr">
      <is>
        <t>Mineração Taboca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304" sId="5" odxf="1" dxf="1">
    <nc r="D388"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05" sId="5" odxf="1" dxf="1">
    <oc r="E388">
      <f>IF(ISERROR($V388),"",OFFSET('Smelter Look-up'!$D$4,$V388-4,0)&amp;"")</f>
    </oc>
    <nc r="E388"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06" sId="5" odxf="1" dxf="1">
    <oc r="F388">
      <f>IF(ISERROR($V388),"",OFFSET('Smelter Look-up'!$E$4,$V388-4,0))</f>
    </oc>
    <nc r="F388" t="inlineStr">
      <is>
        <t>CID001173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07" sId="5" odxf="1" dxf="1">
    <oc r="G388">
      <f>IF(C388=$X$4,"Enter smelter details", IF(ISERROR($V388),"",OFFSET('Smelter Look-up'!$F$4,$V388-4,0)))</f>
    </oc>
    <nc r="G38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08" sId="5" odxf="1" dxf="1">
    <oc r="H388">
      <f>IF(ISERROR($V388),"",OFFSET('Smelter Look-up'!$G$4,$V388-4,0))</f>
    </oc>
    <nc r="H388" t="inlineStr">
      <is>
        <t>Estrada Romeiros 21500 km 49</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09" sId="5" odxf="1" dxf="1">
    <oc r="I388">
      <f>IF(ISERROR($V388),"",OFFSET('Smelter Look-up'!$H$4,$V388-4,0))</f>
    </oc>
    <nc r="I388" t="inlineStr">
      <is>
        <t>Araras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10" sId="5" odxf="1" dxf="1">
    <oc r="J388">
      <f>IF(ISERROR($V388),"",OFFSET('Smelter Look-up'!$I$4,$V388-4,0))</f>
    </oc>
    <nc r="J388" t="inlineStr">
      <is>
        <t>Sao Paolo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11" sId="5" odxf="1" dxf="1">
    <nc r="K388" t="inlineStr">
      <is>
        <t>Mr. Carlos Alberto Kaiser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12" sId="5" odxf="1" dxf="1">
    <nc r="L388" t="inlineStr">
      <is>
        <t>ckaiser@mtaboca.com.br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13" sId="5" odxf="1" dxf="1">
    <nc r="M38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14" sId="5" odxf="1" dxf="1">
    <nc r="N388" t="inlineStr">
      <is>
        <t>Minercoa Tabboca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15" sId="5" odxf="1" dxf="1">
    <nc r="O388" t="inlineStr">
      <is>
        <t xml:space="preserve">L1, Sao Paulo Brazil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16" sId="5" odxf="1" dxf="1">
    <nc r="P38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88" start="0" length="0">
    <dxf>
      <alignment vertical="bottom" wrapText="0"/>
      <border outline="0">
        <left/>
        <right/>
        <top/>
        <bottom/>
      </border>
    </dxf>
  </rfmt>
  <rcc rId="4317" sId="5" odxf="1" dxf="1">
    <oc r="B389">
      <f>IF(LEN(A389)=0,"",INDEX('Smelter Look-up'!$A:$A,MATCH($A389,'Smelter Look-up'!$E:$E,0)))</f>
    </oc>
    <nc r="B38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18" sId="5" odxf="1" dxf="1">
    <oc r="C389">
      <f>IF(LEN(A389)=0,"",INDEX('Smelter Look-up'!$C:$C,MATCH($A389,'Smelter Look-up'!$E:$E,0)))</f>
    </oc>
    <nc r="C389" t="inlineStr">
      <is>
        <t>Mineração Taboca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319" sId="5" odxf="1" dxf="1">
    <nc r="D389"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20" sId="5" odxf="1" dxf="1">
    <oc r="E389">
      <f>IF(ISERROR($V389),"",OFFSET('Smelter Look-up'!$D$4,$V389-4,0)&amp;"")</f>
    </oc>
    <nc r="E389"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21" sId="5" odxf="1" dxf="1">
    <oc r="F389">
      <f>IF(ISERROR($V389),"",OFFSET('Smelter Look-up'!$E$4,$V389-4,0))</f>
    </oc>
    <nc r="F389" t="inlineStr">
      <is>
        <t>CID001173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22" sId="5" odxf="1" dxf="1">
    <oc r="G389">
      <f>IF(C389=$X$4,"Enter smelter details", IF(ISERROR($V389),"",OFFSET('Smelter Look-up'!$F$4,$V389-4,0)))</f>
    </oc>
    <nc r="G38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23" sId="5" odxf="1" dxf="1">
    <oc r="H389">
      <f>IF(ISERROR($V389),"",OFFSET('Smelter Look-up'!$G$4,$V389-4,0))</f>
    </oc>
    <nc r="H38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24" sId="5" odxf="1" dxf="1">
    <oc r="I389">
      <f>IF(ISERROR($V389),"",OFFSET('Smelter Look-up'!$H$4,$V389-4,0))</f>
    </oc>
    <nc r="I38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25" sId="5" odxf="1" dxf="1">
    <oc r="J389">
      <f>IF(ISERROR($V389),"",OFFSET('Smelter Look-up'!$I$4,$V389-4,0))</f>
    </oc>
    <nc r="J38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89" start="0" length="0">
    <dxf>
      <alignment vertical="bottom" wrapText="0"/>
      <border outline="0">
        <left/>
        <right/>
        <top/>
        <bottom/>
      </border>
    </dxf>
  </rfmt>
  <rfmt sheetId="5" sqref="L389" start="0" length="0">
    <dxf>
      <alignment vertical="bottom" wrapText="0"/>
      <border outline="0">
        <left/>
        <right/>
        <top/>
        <bottom/>
      </border>
    </dxf>
  </rfmt>
  <rfmt sheetId="5" sqref="M389" start="0" length="0">
    <dxf>
      <alignment vertical="bottom" wrapText="0"/>
      <border outline="0">
        <left/>
        <right/>
        <top/>
        <bottom/>
      </border>
    </dxf>
  </rfmt>
  <rfmt sheetId="5" sqref="N389" start="0" length="0">
    <dxf>
      <alignment vertical="bottom" wrapText="0"/>
      <border outline="0">
        <left/>
        <right/>
        <top/>
        <bottom/>
      </border>
    </dxf>
  </rfmt>
  <rfmt sheetId="5" sqref="O389" start="0" length="0">
    <dxf>
      <alignment vertical="bottom" wrapText="0"/>
      <border outline="0">
        <left/>
        <right/>
        <top/>
        <bottom/>
      </border>
    </dxf>
  </rfmt>
  <rfmt sheetId="5" sqref="P389" start="0" length="0">
    <dxf>
      <fill>
        <patternFill patternType="none"/>
      </fill>
      <alignment horizontal="general" vertical="bottom" wrapText="0"/>
      <border outline="0">
        <left/>
        <right/>
        <top/>
      </border>
    </dxf>
  </rfmt>
  <rfmt sheetId="5" sqref="Q389" start="0" length="0">
    <dxf>
      <alignment vertical="bottom" wrapText="0"/>
      <border outline="0">
        <left/>
        <right/>
        <top/>
        <bottom/>
      </border>
    </dxf>
  </rfmt>
  <rcc rId="4326" sId="5" odxf="1" dxf="1">
    <oc r="B390">
      <f>IF(LEN(A390)=0,"",INDEX('Smelter Look-up'!$A:$A,MATCH($A390,'Smelter Look-up'!$E:$E,0)))</f>
    </oc>
    <nc r="B39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27" sId="5" odxf="1" dxf="1">
    <oc r="C390">
      <f>IF(LEN(A390)=0,"",INDEX('Smelter Look-up'!$C:$C,MATCH($A390,'Smelter Look-up'!$E:$E,0)))</f>
    </oc>
    <nc r="C390" t="inlineStr">
      <is>
        <t>Mineração Taboca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328" sId="5" odxf="1" dxf="1">
    <nc r="D390"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29" sId="5" odxf="1" dxf="1">
    <oc r="E390">
      <f>IF(ISERROR($V390),"",OFFSET('Smelter Look-up'!$D$4,$V390-4,0)&amp;"")</f>
    </oc>
    <nc r="E390"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30" sId="5" odxf="1" dxf="1">
    <oc r="F390">
      <f>IF(ISERROR($V390),"",OFFSET('Smelter Look-up'!$E$4,$V390-4,0))</f>
    </oc>
    <nc r="F390" t="inlineStr">
      <is>
        <t>CID001175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31" sId="5" odxf="1" dxf="1">
    <oc r="G390">
      <f>IF(C390=$X$4,"Enter smelter details", IF(ISERROR($V390),"",OFFSET('Smelter Look-up'!$F$4,$V390-4,0)))</f>
    </oc>
    <nc r="G39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32" sId="5" odxf="1" dxf="1">
    <oc r="H390">
      <f>IF(ISERROR($V390),"",OFFSET('Smelter Look-up'!$G$4,$V390-4,0))</f>
    </oc>
    <nc r="H39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33" sId="5" odxf="1" dxf="1">
    <oc r="I390">
      <f>IF(ISERROR($V390),"",OFFSET('Smelter Look-up'!$H$4,$V390-4,0))</f>
    </oc>
    <nc r="I390" t="inlineStr">
      <is>
        <t>Presidente Figueiredo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34" sId="5" odxf="1" dxf="1">
    <oc r="J390">
      <f>IF(ISERROR($V390),"",OFFSET('Smelter Look-up'!$I$4,$V390-4,0))</f>
    </oc>
    <nc r="J390" t="inlineStr">
      <is>
        <t>Amazonas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0" start="0" length="0">
    <dxf>
      <alignment vertical="bottom" wrapText="0"/>
      <border outline="0">
        <left/>
        <right/>
        <top/>
        <bottom/>
      </border>
    </dxf>
  </rfmt>
  <rfmt sheetId="5" sqref="L390" start="0" length="0">
    <dxf>
      <alignment vertical="bottom" wrapText="0"/>
      <border outline="0">
        <left/>
        <right/>
        <top/>
        <bottom/>
      </border>
    </dxf>
  </rfmt>
  <rfmt sheetId="5" sqref="M390" start="0" length="0">
    <dxf>
      <alignment vertical="bottom" wrapText="0"/>
      <border outline="0">
        <left/>
        <right/>
        <top/>
        <bottom/>
      </border>
    </dxf>
  </rfmt>
  <rfmt sheetId="5" sqref="N390" start="0" length="0">
    <dxf>
      <alignment vertical="bottom" wrapText="0"/>
      <border outline="0">
        <left/>
        <right/>
        <top/>
        <bottom/>
      </border>
    </dxf>
  </rfmt>
  <rfmt sheetId="5" sqref="O390" start="0" length="0">
    <dxf>
      <alignment vertical="bottom" wrapText="0"/>
      <border outline="0">
        <left/>
        <right/>
        <top/>
        <bottom/>
      </border>
    </dxf>
  </rfmt>
  <rfmt sheetId="5" sqref="P390" start="0" length="0">
    <dxf>
      <fill>
        <patternFill patternType="none"/>
      </fill>
      <alignment horizontal="general" vertical="bottom" wrapText="0"/>
      <border outline="0">
        <left/>
        <right/>
        <top/>
      </border>
    </dxf>
  </rfmt>
  <rfmt sheetId="5" sqref="Q390" start="0" length="0">
    <dxf>
      <alignment vertical="bottom" wrapText="0"/>
      <border outline="0">
        <left/>
        <right/>
        <top/>
        <bottom/>
      </border>
    </dxf>
  </rfmt>
  <rcc rId="4335" sId="5" odxf="1" dxf="1">
    <oc r="B391">
      <f>IF(LEN(A391)=0,"",INDEX('Smelter Look-up'!$A:$A,MATCH($A391,'Smelter Look-up'!$E:$E,0)))</f>
    </oc>
    <nc r="B39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36" sId="5" odxf="1" dxf="1">
    <oc r="C391">
      <f>IF(LEN(A391)=0,"",INDEX('Smelter Look-up'!$C:$C,MATCH($A391,'Smelter Look-up'!$E:$E,0)))</f>
    </oc>
    <nc r="C391" t="inlineStr">
      <is>
        <t>Mineração Taboca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337" sId="5" odxf="1" dxf="1">
    <nc r="D391" t="inlineStr">
      <is>
        <t>Mineração Taboca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38" sId="5" odxf="1" dxf="1">
    <oc r="E391">
      <f>IF(ISERROR($V391),"",OFFSET('Smelter Look-up'!$D$4,$V391-4,0)&amp;"")</f>
    </oc>
    <nc r="E391"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39" sId="5" odxf="1" dxf="1">
    <oc r="F391">
      <f>IF(ISERROR($V391),"",OFFSET('Smelter Look-up'!$E$4,$V391-4,0))</f>
    </oc>
    <nc r="F391" t="inlineStr">
      <is>
        <t>CID001175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40" sId="5" odxf="1" dxf="1">
    <oc r="G391">
      <f>IF(C391=$X$4,"Enter smelter details", IF(ISERROR($V391),"",OFFSET('Smelter Look-up'!$F$4,$V391-4,0)))</f>
    </oc>
    <nc r="G39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41" sId="5" odxf="1" dxf="1">
    <oc r="H391">
      <f>IF(ISERROR($V391),"",OFFSET('Smelter Look-up'!$G$4,$V391-4,0))</f>
    </oc>
    <nc r="H39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42" sId="5" odxf="1" dxf="1">
    <oc r="I391">
      <f>IF(ISERROR($V391),"",OFFSET('Smelter Look-up'!$H$4,$V391-4,0))</f>
    </oc>
    <nc r="I39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43" sId="5" odxf="1" dxf="1">
    <oc r="J391">
      <f>IF(ISERROR($V391),"",OFFSET('Smelter Look-up'!$I$4,$V391-4,0))</f>
    </oc>
    <nc r="J39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1" start="0" length="0">
    <dxf>
      <alignment vertical="bottom" wrapText="0"/>
      <border outline="0">
        <left/>
        <right/>
        <top/>
        <bottom/>
      </border>
    </dxf>
  </rfmt>
  <rfmt sheetId="5" sqref="L391" start="0" length="0">
    <dxf>
      <alignment vertical="bottom" wrapText="0"/>
      <border outline="0">
        <left/>
        <right/>
        <top/>
        <bottom/>
      </border>
    </dxf>
  </rfmt>
  <rcc rId="4344" sId="5" odxf="1" dxf="1">
    <nc r="M391"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45" sId="5" odxf="1" dxf="1">
    <nc r="N391"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46" sId="5" odxf="1" dxf="1">
    <nc r="O391"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47" sId="5" odxf="1" dxf="1">
    <nc r="P39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391" start="0" length="0">
    <dxf>
      <alignment vertical="bottom" wrapText="0"/>
      <border outline="0">
        <left/>
        <right/>
        <top/>
        <bottom/>
      </border>
    </dxf>
  </rfmt>
  <rcc rId="4348" sId="5" odxf="1" dxf="1">
    <oc r="B392">
      <f>IF(LEN(A392)=0,"",INDEX('Smelter Look-up'!$A:$A,MATCH($A392,'Smelter Look-up'!$E:$E,0)))</f>
    </oc>
    <nc r="B39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49" sId="5" odxf="1" dxf="1">
    <oc r="C392">
      <f>IF(LEN(A392)=0,"",INDEX('Smelter Look-up'!$C:$C,MATCH($A392,'Smelter Look-up'!$E:$E,0)))</f>
    </oc>
    <nc r="C392"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350" sId="5" odxf="1" dxf="1">
    <nc r="D392"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51" sId="5" odxf="1" dxf="1">
    <oc r="E392">
      <f>IF(ISERROR($V392),"",OFFSET('Smelter Look-up'!$D$4,$V392-4,0)&amp;"")</f>
    </oc>
    <nc r="E392"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52" sId="5" odxf="1" dxf="1">
    <oc r="F392">
      <f>IF(ISERROR($V392),"",OFFSET('Smelter Look-up'!$E$4,$V392-4,0))</f>
    </oc>
    <nc r="F392"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53" sId="5" odxf="1" dxf="1">
    <oc r="G392">
      <f>IF(C392=$X$4,"Enter smelter details", IF(ISERROR($V392),"",OFFSET('Smelter Look-up'!$F$4,$V392-4,0)))</f>
    </oc>
    <nc r="G39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54" sId="5" odxf="1" dxf="1">
    <oc r="H392">
      <f>IF(ISERROR($V392),"",OFFSET('Smelter Look-up'!$G$4,$V392-4,0))</f>
    </oc>
    <nc r="H39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55" sId="5" odxf="1" dxf="1">
    <oc r="I392">
      <f>IF(ISERROR($V392),"",OFFSET('Smelter Look-up'!$H$4,$V392-4,0))</f>
    </oc>
    <nc r="I39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56" sId="5" odxf="1" dxf="1">
    <oc r="J392">
      <f>IF(ISERROR($V392),"",OFFSET('Smelter Look-up'!$I$4,$V392-4,0))</f>
    </oc>
    <nc r="J39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2" start="0" length="0">
    <dxf>
      <alignment vertical="bottom" wrapText="0"/>
      <border outline="0">
        <left/>
        <right/>
        <top/>
        <bottom/>
      </border>
    </dxf>
  </rfmt>
  <rfmt sheetId="5" sqref="L392" start="0" length="0">
    <dxf>
      <alignment vertical="bottom" wrapText="0"/>
      <border outline="0">
        <left/>
        <right/>
        <top/>
        <bottom/>
      </border>
    </dxf>
  </rfmt>
  <rfmt sheetId="5" sqref="M392" start="0" length="0">
    <dxf>
      <alignment vertical="bottom" wrapText="0"/>
      <border outline="0">
        <left/>
        <right/>
        <top/>
        <bottom/>
      </border>
    </dxf>
  </rfmt>
  <rfmt sheetId="5" sqref="N392" start="0" length="0">
    <dxf>
      <alignment vertical="bottom" wrapText="0"/>
      <border outline="0">
        <left/>
        <right/>
        <top/>
        <bottom/>
      </border>
    </dxf>
  </rfmt>
  <rfmt sheetId="5" sqref="O392" start="0" length="0">
    <dxf>
      <alignment vertical="bottom" wrapText="0"/>
      <border outline="0">
        <left/>
        <right/>
        <top/>
        <bottom/>
      </border>
    </dxf>
  </rfmt>
  <rfmt sheetId="5" sqref="P392" start="0" length="0">
    <dxf>
      <fill>
        <patternFill patternType="none"/>
      </fill>
      <alignment horizontal="general" vertical="bottom" wrapText="0"/>
      <border outline="0">
        <left/>
        <right/>
        <top/>
      </border>
    </dxf>
  </rfmt>
  <rfmt sheetId="5" sqref="Q392" start="0" length="0">
    <dxf>
      <alignment vertical="bottom" wrapText="0"/>
      <border outline="0">
        <left/>
        <right/>
        <top/>
        <bottom/>
      </border>
    </dxf>
  </rfmt>
  <rcc rId="4357" sId="5" odxf="1" dxf="1">
    <oc r="B393">
      <f>IF(LEN(A393)=0,"",INDEX('Smelter Look-up'!$A:$A,MATCH($A393,'Smelter Look-up'!$E:$E,0)))</f>
    </oc>
    <nc r="B39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58" sId="5" odxf="1" dxf="1">
    <oc r="C393">
      <f>IF(LEN(A393)=0,"",INDEX('Smelter Look-up'!$C:$C,MATCH($A393,'Smelter Look-up'!$E:$E,0)))</f>
    </oc>
    <nc r="C393"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359" sId="5" odxf="1" dxf="1">
    <nc r="D393"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60" sId="5" odxf="1" dxf="1">
    <oc r="E393">
      <f>IF(ISERROR($V393),"",OFFSET('Smelter Look-up'!$D$4,$V393-4,0)&amp;"")</f>
    </oc>
    <nc r="E393"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61" sId="5" odxf="1" dxf="1">
    <oc r="F393">
      <f>IF(ISERROR($V393),"",OFFSET('Smelter Look-up'!$E$4,$V393-4,0))</f>
    </oc>
    <nc r="F393"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62" sId="5" odxf="1" dxf="1">
    <oc r="G393">
      <f>IF(C393=$X$4,"Enter smelter details", IF(ISERROR($V393),"",OFFSET('Smelter Look-up'!$F$4,$V393-4,0)))</f>
    </oc>
    <nc r="G39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63" sId="5" odxf="1" dxf="1">
    <oc r="H393">
      <f>IF(ISERROR($V393),"",OFFSET('Smelter Look-up'!$G$4,$V393-4,0))</f>
    </oc>
    <nc r="H39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64" sId="5" odxf="1" dxf="1">
    <oc r="I393">
      <f>IF(ISERROR($V393),"",OFFSET('Smelter Look-up'!$H$4,$V393-4,0))</f>
    </oc>
    <nc r="I393" t="inlineStr">
      <is>
        <t>Paracas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65" sId="5" odxf="1" dxf="1">
    <oc r="J393">
      <f>IF(ISERROR($V393),"",OFFSET('Smelter Look-up'!$I$4,$V393-4,0))</f>
    </oc>
    <nc r="J393" t="inlineStr">
      <is>
        <t>Ica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3" start="0" length="0">
    <dxf>
      <alignment vertical="bottom" wrapText="0"/>
      <border outline="0">
        <left/>
        <right/>
        <top/>
        <bottom/>
      </border>
    </dxf>
  </rfmt>
  <rfmt sheetId="5" sqref="L393" start="0" length="0">
    <dxf>
      <alignment vertical="bottom" wrapText="0"/>
      <border outline="0">
        <left/>
        <right/>
        <top/>
        <bottom/>
      </border>
    </dxf>
  </rfmt>
  <rfmt sheetId="5" sqref="M393" start="0" length="0">
    <dxf>
      <alignment vertical="bottom" wrapText="0"/>
      <border outline="0">
        <left/>
        <right/>
        <top/>
        <bottom/>
      </border>
    </dxf>
  </rfmt>
  <rfmt sheetId="5" sqref="N393" start="0" length="0">
    <dxf>
      <alignment vertical="bottom" wrapText="0"/>
      <border outline="0">
        <left/>
        <right/>
        <top/>
        <bottom/>
      </border>
    </dxf>
  </rfmt>
  <rfmt sheetId="5" sqref="O393" start="0" length="0">
    <dxf>
      <alignment vertical="bottom" wrapText="0"/>
      <border outline="0">
        <left/>
        <right/>
        <top/>
        <bottom/>
      </border>
    </dxf>
  </rfmt>
  <rfmt sheetId="5" sqref="P393" start="0" length="0">
    <dxf>
      <fill>
        <patternFill patternType="none"/>
      </fill>
      <alignment horizontal="general" vertical="bottom" wrapText="0"/>
      <border outline="0">
        <left/>
        <right/>
        <top/>
      </border>
    </dxf>
  </rfmt>
  <rcc rId="4366" sId="5" odxf="1" dxf="1">
    <nc r="Q393"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367" sId="5" odxf="1" dxf="1">
    <oc r="B394">
      <f>IF(LEN(A394)=0,"",INDEX('Smelter Look-up'!$A:$A,MATCH($A394,'Smelter Look-up'!$E:$E,0)))</f>
    </oc>
    <nc r="B39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68" sId="5" odxf="1" dxf="1">
    <oc r="C394">
      <f>IF(LEN(A394)=0,"",INDEX('Smelter Look-up'!$C:$C,MATCH($A394,'Smelter Look-up'!$E:$E,0)))</f>
    </oc>
    <nc r="C394"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369" sId="5" odxf="1" dxf="1">
    <nc r="D394"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70" sId="5" odxf="1" dxf="1">
    <oc r="E394">
      <f>IF(ISERROR($V394),"",OFFSET('Smelter Look-up'!$D$4,$V394-4,0)&amp;"")</f>
    </oc>
    <nc r="E394"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71" sId="5" odxf="1" dxf="1">
    <oc r="F394">
      <f>IF(ISERROR($V394),"",OFFSET('Smelter Look-up'!$E$4,$V394-4,0))</f>
    </oc>
    <nc r="F394"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72" sId="5" odxf="1" dxf="1">
    <oc r="G394">
      <f>IF(C394=$X$4,"Enter smelter details", IF(ISERROR($V394),"",OFFSET('Smelter Look-up'!$F$4,$V394-4,0)))</f>
    </oc>
    <nc r="G39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73" sId="5" odxf="1" dxf="1">
    <oc r="H394">
      <f>IF(ISERROR($V394),"",OFFSET('Smelter Look-up'!$G$4,$V394-4,0))</f>
    </oc>
    <nc r="H394" t="inlineStr">
      <is>
        <t xml:space="preserve">Panamericana High Way, Km 238.5 , Pisco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74" sId="5" odxf="1" dxf="1">
    <oc r="I394">
      <f>IF(ISERROR($V394),"",OFFSET('Smelter Look-up'!$H$4,$V394-4,0))</f>
    </oc>
    <nc r="I394" t="inlineStr">
      <is>
        <t>Paracas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75" sId="5" odxf="1" dxf="1">
    <oc r="J394">
      <f>IF(ISERROR($V394),"",OFFSET('Smelter Look-up'!$I$4,$V394-4,0))</f>
    </oc>
    <nc r="J394" t="inlineStr">
      <is>
        <t>Ica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76" sId="5" odxf="1" dxf="1">
    <nc r="K394" t="inlineStr">
      <is>
        <t>Mr. José Oré Rivera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77" sId="5" odxf="1" dxf="1">
    <nc r="L394" t="inlineStr">
      <is>
        <t>jose.ore@minsur.com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78" sId="5" odxf="1" dxf="1">
    <nc r="M394"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79" sId="5" odxf="1" dxf="1">
    <nc r="N394" t="inlineStr">
      <is>
        <t>San Rafael, Puno - Peru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80" sId="5" odxf="1" dxf="1">
    <nc r="O394" t="inlineStr">
      <is>
        <t>Puno - Peru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381" sId="5" odxf="1" dxf="1">
    <nc r="P39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382" sId="5" odxf="1" dxf="1">
    <nc r="Q394" t="inlineStr">
      <is>
        <t>http://www.minsur.com/siteAssets/pdf/home/EICC.pdf</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383" sId="5" odxf="1" dxf="1">
    <oc r="B395">
      <f>IF(LEN(A395)=0,"",INDEX('Smelter Look-up'!$A:$A,MATCH($A395,'Smelter Look-up'!$E:$E,0)))</f>
    </oc>
    <nc r="B39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84" sId="5" odxf="1" dxf="1">
    <oc r="C395">
      <f>IF(LEN(A395)=0,"",INDEX('Smelter Look-up'!$C:$C,MATCH($A395,'Smelter Look-up'!$E:$E,0)))</f>
    </oc>
    <nc r="C395"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385" sId="5" odxf="1" dxf="1">
    <nc r="D395"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86" sId="5" odxf="1" dxf="1">
    <oc r="E395">
      <f>IF(ISERROR($V395),"",OFFSET('Smelter Look-up'!$D$4,$V395-4,0)&amp;"")</f>
    </oc>
    <nc r="E395"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87" sId="5" odxf="1" dxf="1">
    <oc r="F395">
      <f>IF(ISERROR($V395),"",OFFSET('Smelter Look-up'!$E$4,$V395-4,0))</f>
    </oc>
    <nc r="F395"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88" sId="5" odxf="1" dxf="1">
    <oc r="G395">
      <f>IF(C395=$X$4,"Enter smelter details", IF(ISERROR($V395),"",OFFSET('Smelter Look-up'!$F$4,$V395-4,0)))</f>
    </oc>
    <nc r="G39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89" sId="5" odxf="1" dxf="1">
    <oc r="H395">
      <f>IF(ISERROR($V395),"",OFFSET('Smelter Look-up'!$G$4,$V395-4,0))</f>
    </oc>
    <nc r="H39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90" sId="5" odxf="1" dxf="1">
    <oc r="I395">
      <f>IF(ISERROR($V395),"",OFFSET('Smelter Look-up'!$H$4,$V395-4,0))</f>
    </oc>
    <nc r="I395" t="inlineStr">
      <is>
        <t>Paracas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391" sId="5" odxf="1" dxf="1">
    <oc r="J395">
      <f>IF(ISERROR($V395),"",OFFSET('Smelter Look-up'!$I$4,$V395-4,0))</f>
    </oc>
    <nc r="J395" t="inlineStr">
      <is>
        <t>Ica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5" start="0" length="0">
    <dxf>
      <alignment vertical="bottom" wrapText="0"/>
      <border outline="0">
        <left/>
        <right/>
        <top/>
        <bottom/>
      </border>
    </dxf>
  </rfmt>
  <rfmt sheetId="5" sqref="L395" start="0" length="0">
    <dxf>
      <alignment vertical="bottom" wrapText="0"/>
      <border outline="0">
        <left/>
        <right/>
        <top/>
        <bottom/>
      </border>
    </dxf>
  </rfmt>
  <rfmt sheetId="5" sqref="M395" start="0" length="0">
    <dxf>
      <alignment vertical="bottom" wrapText="0"/>
      <border outline="0">
        <left/>
        <right/>
        <top/>
        <bottom/>
      </border>
    </dxf>
  </rfmt>
  <rfmt sheetId="5" sqref="N395" start="0" length="0">
    <dxf>
      <alignment vertical="bottom" wrapText="0"/>
      <border outline="0">
        <left/>
        <right/>
        <top/>
        <bottom/>
      </border>
    </dxf>
  </rfmt>
  <rfmt sheetId="5" sqref="O395" start="0" length="0">
    <dxf>
      <alignment vertical="bottom" wrapText="0"/>
      <border outline="0">
        <left/>
        <right/>
        <top/>
        <bottom/>
      </border>
    </dxf>
  </rfmt>
  <rfmt sheetId="5" sqref="P395" start="0" length="0">
    <dxf>
      <fill>
        <patternFill patternType="none"/>
      </fill>
      <alignment horizontal="general" vertical="bottom" wrapText="0"/>
      <border outline="0">
        <left/>
        <right/>
        <top/>
      </border>
    </dxf>
  </rfmt>
  <rfmt sheetId="5" sqref="Q395" start="0" length="0">
    <dxf>
      <alignment vertical="bottom" wrapText="0"/>
      <border outline="0">
        <left/>
        <right/>
        <top/>
        <bottom/>
      </border>
    </dxf>
  </rfmt>
  <rcc rId="4392" sId="5" odxf="1" dxf="1">
    <oc r="B396">
      <f>IF(LEN(A396)=0,"",INDEX('Smelter Look-up'!$A:$A,MATCH($A396,'Smelter Look-up'!$E:$E,0)))</f>
    </oc>
    <nc r="B39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93" sId="5" odxf="1" dxf="1">
    <oc r="C396">
      <f>IF(LEN(A396)=0,"",INDEX('Smelter Look-up'!$C:$C,MATCH($A396,'Smelter Look-up'!$E:$E,0)))</f>
    </oc>
    <nc r="C396" t="inlineStr">
      <is>
        <t>Funsur Smelter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394" sId="5" odxf="1" dxf="1">
    <nc r="D396"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95" sId="5" odxf="1" dxf="1">
    <oc r="E396">
      <f>IF(ISERROR($V396),"",OFFSET('Smelter Look-up'!$D$4,$V396-4,0)&amp;"")</f>
    </oc>
    <nc r="E396"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96" sId="5" odxf="1" dxf="1">
    <oc r="F396">
      <f>IF(ISERROR($V396),"",OFFSET('Smelter Look-up'!$E$4,$V396-4,0))</f>
    </oc>
    <nc r="F396"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97" sId="5" odxf="1" dxf="1">
    <oc r="G396">
      <f>IF(C396=$X$4,"Enter smelter details", IF(ISERROR($V396),"",OFFSET('Smelter Look-up'!$F$4,$V396-4,0)))</f>
    </oc>
    <nc r="G39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398" sId="5" odxf="1" dxf="1">
    <oc r="H396">
      <f>IF(ISERROR($V396),"",OFFSET('Smelter Look-up'!$G$4,$V396-4,0))</f>
    </oc>
    <nc r="H39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399" sId="5" odxf="1" dxf="1">
    <oc r="I396">
      <f>IF(ISERROR($V396),"",OFFSET('Smelter Look-up'!$H$4,$V396-4,0))</f>
    </oc>
    <nc r="I396" t="inlineStr">
      <is>
        <t>Paracas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00" sId="5" odxf="1" dxf="1">
    <oc r="J396">
      <f>IF(ISERROR($V396),"",OFFSET('Smelter Look-up'!$I$4,$V396-4,0))</f>
    </oc>
    <nc r="J396" t="inlineStr">
      <is>
        <t>Ica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6" start="0" length="0">
    <dxf>
      <alignment vertical="bottom" wrapText="0"/>
      <border outline="0">
        <left/>
        <right/>
        <top/>
        <bottom/>
      </border>
    </dxf>
  </rfmt>
  <rfmt sheetId="5" sqref="L396" start="0" length="0">
    <dxf>
      <alignment vertical="bottom" wrapText="0"/>
      <border outline="0">
        <left/>
        <right/>
        <top/>
        <bottom/>
      </border>
    </dxf>
  </rfmt>
  <rfmt sheetId="5" sqref="M396" start="0" length="0">
    <dxf>
      <alignment vertical="bottom" wrapText="0"/>
      <border outline="0">
        <left/>
        <right/>
        <top/>
        <bottom/>
      </border>
    </dxf>
  </rfmt>
  <rfmt sheetId="5" sqref="N396" start="0" length="0">
    <dxf>
      <alignment vertical="bottom" wrapText="0"/>
      <border outline="0">
        <left/>
        <right/>
        <top/>
        <bottom/>
      </border>
    </dxf>
  </rfmt>
  <rfmt sheetId="5" sqref="O396" start="0" length="0">
    <dxf>
      <alignment vertical="bottom" wrapText="0"/>
      <border outline="0">
        <left/>
        <right/>
        <top/>
        <bottom/>
      </border>
    </dxf>
  </rfmt>
  <rfmt sheetId="5" sqref="P396" start="0" length="0">
    <dxf>
      <fill>
        <patternFill patternType="none"/>
      </fill>
      <alignment horizontal="general" vertical="bottom" wrapText="0"/>
      <border outline="0">
        <left/>
        <right/>
        <top/>
      </border>
    </dxf>
  </rfmt>
  <rfmt sheetId="5" sqref="Q396" start="0" length="0">
    <dxf>
      <alignment vertical="bottom" wrapText="0"/>
      <border outline="0">
        <left/>
        <right/>
        <top/>
        <bottom/>
      </border>
    </dxf>
  </rfmt>
  <rcc rId="4401" sId="5" odxf="1" dxf="1">
    <oc r="B397">
      <f>IF(LEN(A397)=0,"",INDEX('Smelter Look-up'!$A:$A,MATCH($A397,'Smelter Look-up'!$E:$E,0)))</f>
    </oc>
    <nc r="B39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02" sId="5" odxf="1" dxf="1">
    <oc r="C397">
      <f>IF(LEN(A397)=0,"",INDEX('Smelter Look-up'!$C:$C,MATCH($A397,'Smelter Look-up'!$E:$E,0)))</f>
    </oc>
    <nc r="C397"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403" sId="5" odxf="1" dxf="1">
    <nc r="D397"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04" sId="5" odxf="1" dxf="1">
    <oc r="E397">
      <f>IF(ISERROR($V397),"",OFFSET('Smelter Look-up'!$D$4,$V397-4,0)&amp;"")</f>
    </oc>
    <nc r="E397"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05" sId="5" odxf="1" dxf="1">
    <oc r="F397">
      <f>IF(ISERROR($V397),"",OFFSET('Smelter Look-up'!$E$4,$V397-4,0))</f>
    </oc>
    <nc r="F397"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06" sId="5" odxf="1" dxf="1">
    <oc r="G397">
      <f>IF(C397=$X$4,"Enter smelter details", IF(ISERROR($V397),"",OFFSET('Smelter Look-up'!$F$4,$V397-4,0)))</f>
    </oc>
    <nc r="G397" t="inlineStr">
      <is>
        <t>CSFI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07" sId="5" odxf="1" dxf="1">
    <oc r="H397">
      <f>IF(ISERROR($V397),"",OFFSET('Smelter Look-up'!$G$4,$V397-4,0))</f>
    </oc>
    <nc r="H39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08" sId="5" odxf="1" dxf="1">
    <oc r="I397">
      <f>IF(ISERROR($V397),"",OFFSET('Smelter Look-up'!$H$4,$V397-4,0))</f>
    </oc>
    <nc r="I39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09" sId="5" odxf="1" dxf="1">
    <oc r="J397">
      <f>IF(ISERROR($V397),"",OFFSET('Smelter Look-up'!$I$4,$V397-4,0))</f>
    </oc>
    <nc r="J39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7" start="0" length="0">
    <dxf>
      <alignment vertical="bottom" wrapText="0"/>
      <border outline="0">
        <left/>
        <right/>
        <top/>
        <bottom/>
      </border>
    </dxf>
  </rfmt>
  <rfmt sheetId="5" sqref="L397" start="0" length="0">
    <dxf>
      <alignment vertical="bottom" wrapText="0"/>
      <border outline="0">
        <left/>
        <right/>
        <top/>
        <bottom/>
      </border>
    </dxf>
  </rfmt>
  <rfmt sheetId="5" sqref="M397" start="0" length="0">
    <dxf>
      <alignment vertical="bottom" wrapText="0"/>
      <border outline="0">
        <left/>
        <right/>
        <top/>
        <bottom/>
      </border>
    </dxf>
  </rfmt>
  <rfmt sheetId="5" sqref="N397" start="0" length="0">
    <dxf>
      <alignment vertical="bottom" wrapText="0"/>
      <border outline="0">
        <left/>
        <right/>
        <top/>
        <bottom/>
      </border>
    </dxf>
  </rfmt>
  <rfmt sheetId="5" sqref="O397" start="0" length="0">
    <dxf>
      <alignment vertical="bottom" wrapText="0"/>
      <border outline="0">
        <left/>
        <right/>
        <top/>
        <bottom/>
      </border>
    </dxf>
  </rfmt>
  <rfmt sheetId="5" sqref="P397" start="0" length="0">
    <dxf>
      <fill>
        <patternFill patternType="none"/>
      </fill>
      <alignment horizontal="general" vertical="bottom" wrapText="0"/>
      <border outline="0">
        <left/>
        <right/>
        <top/>
      </border>
    </dxf>
  </rfmt>
  <rfmt sheetId="5" sqref="Q397" start="0" length="0">
    <dxf>
      <alignment vertical="bottom" wrapText="0"/>
      <border outline="0">
        <left/>
        <right/>
        <top/>
        <bottom/>
      </border>
    </dxf>
  </rfmt>
  <rcc rId="4410" sId="5" odxf="1" dxf="1">
    <oc r="B398">
      <f>IF(LEN(A398)=0,"",INDEX('Smelter Look-up'!$A:$A,MATCH($A398,'Smelter Look-up'!$E:$E,0)))</f>
    </oc>
    <nc r="B39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11" sId="5" odxf="1" dxf="1">
    <oc r="C398">
      <f>IF(LEN(A398)=0,"",INDEX('Smelter Look-up'!$C:$C,MATCH($A398,'Smelter Look-up'!$E:$E,0)))</f>
    </oc>
    <nc r="C398"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412" sId="5" odxf="1" dxf="1">
    <nc r="D398"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13" sId="5" odxf="1" dxf="1">
    <oc r="E398">
      <f>IF(ISERROR($V398),"",OFFSET('Smelter Look-up'!$D$4,$V398-4,0)&amp;"")</f>
    </oc>
    <nc r="E398"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14" sId="5" odxf="1" dxf="1">
    <oc r="F398">
      <f>IF(ISERROR($V398),"",OFFSET('Smelter Look-up'!$E$4,$V398-4,0))</f>
    </oc>
    <nc r="F398"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15" sId="5" odxf="1" dxf="1">
    <oc r="G398">
      <f>IF(C398=$X$4,"Enter smelter details", IF(ISERROR($V398),"",OFFSET('Smelter Look-up'!$F$4,$V398-4,0)))</f>
    </oc>
    <nc r="G39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16" sId="5" odxf="1" dxf="1">
    <oc r="H398">
      <f>IF(ISERROR($V398),"",OFFSET('Smelter Look-up'!$G$4,$V398-4,0))</f>
    </oc>
    <nc r="H39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17" sId="5" odxf="1" dxf="1">
    <oc r="I398">
      <f>IF(ISERROR($V398),"",OFFSET('Smelter Look-up'!$H$4,$V398-4,0))</f>
    </oc>
    <nc r="I398" t="inlineStr">
      <is>
        <t>Paracas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18" sId="5" odxf="1" dxf="1">
    <oc r="J398">
      <f>IF(ISERROR($V398),"",OFFSET('Smelter Look-up'!$I$4,$V398-4,0))</f>
    </oc>
    <nc r="J398" t="inlineStr">
      <is>
        <t>Ica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8" start="0" length="0">
    <dxf>
      <alignment vertical="bottom" wrapText="0"/>
      <border outline="0">
        <left/>
        <right/>
        <top/>
        <bottom/>
      </border>
    </dxf>
  </rfmt>
  <rfmt sheetId="5" sqref="L398" start="0" length="0">
    <dxf>
      <alignment vertical="bottom" wrapText="0"/>
      <border outline="0">
        <left/>
        <right/>
        <top/>
        <bottom/>
      </border>
    </dxf>
  </rfmt>
  <rcc rId="4419" sId="5" odxf="1" dxf="1">
    <nc r="M39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398" start="0" length="0">
    <dxf>
      <alignment vertical="bottom" wrapText="0"/>
      <border outline="0">
        <left/>
        <right/>
        <top/>
        <bottom/>
      </border>
    </dxf>
  </rfmt>
  <rcc rId="4420" sId="5" odxf="1" dxf="1">
    <nc r="O398"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398" start="0" length="0">
    <dxf>
      <fill>
        <patternFill patternType="none"/>
      </fill>
      <alignment horizontal="general" vertical="bottom" wrapText="0"/>
      <border outline="0">
        <left/>
        <right/>
        <top/>
      </border>
    </dxf>
  </rfmt>
  <rfmt sheetId="5" sqref="Q398" start="0" length="0">
    <dxf>
      <alignment vertical="bottom" wrapText="0"/>
      <border outline="0">
        <left/>
        <right/>
        <top/>
        <bottom/>
      </border>
    </dxf>
  </rfmt>
  <rcc rId="4421" sId="5" odxf="1" dxf="1">
    <oc r="B399">
      <f>IF(LEN(A399)=0,"",INDEX('Smelter Look-up'!$A:$A,MATCH($A399,'Smelter Look-up'!$E:$E,0)))</f>
    </oc>
    <nc r="B39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22" sId="5" odxf="1" dxf="1">
    <oc r="C399">
      <f>IF(LEN(A399)=0,"",INDEX('Smelter Look-up'!$C:$C,MATCH($A399,'Smelter Look-up'!$E:$E,0)))</f>
    </oc>
    <nc r="C399"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423" sId="5" odxf="1" dxf="1">
    <nc r="D399"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24" sId="5" odxf="1" dxf="1">
    <oc r="E399">
      <f>IF(ISERROR($V399),"",OFFSET('Smelter Look-up'!$D$4,$V399-4,0)&amp;"")</f>
    </oc>
    <nc r="E399"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25" sId="5" odxf="1" dxf="1">
    <oc r="F399">
      <f>IF(ISERROR($V399),"",OFFSET('Smelter Look-up'!$E$4,$V399-4,0))</f>
    </oc>
    <nc r="F399"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26" sId="5" odxf="1" dxf="1">
    <oc r="G399">
      <f>IF(C399=$X$4,"Enter smelter details", IF(ISERROR($V399),"",OFFSET('Smelter Look-up'!$F$4,$V399-4,0)))</f>
    </oc>
    <nc r="G39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27" sId="5" odxf="1" dxf="1">
    <oc r="H399">
      <f>IF(ISERROR($V399),"",OFFSET('Smelter Look-up'!$G$4,$V399-4,0))</f>
    </oc>
    <nc r="H39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28" sId="5" odxf="1" dxf="1">
    <oc r="I399">
      <f>IF(ISERROR($V399),"",OFFSET('Smelter Look-up'!$H$4,$V399-4,0))</f>
    </oc>
    <nc r="I399" t="inlineStr">
      <is>
        <t>Paracas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29" sId="5" odxf="1" dxf="1">
    <oc r="J399">
      <f>IF(ISERROR($V399),"",OFFSET('Smelter Look-up'!$I$4,$V399-4,0))</f>
    </oc>
    <nc r="J399" t="inlineStr">
      <is>
        <t>Ica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399" start="0" length="0">
    <dxf>
      <alignment vertical="bottom" wrapText="0"/>
      <border outline="0">
        <left/>
        <right/>
        <top/>
        <bottom/>
      </border>
    </dxf>
  </rfmt>
  <rfmt sheetId="5" sqref="L399" start="0" length="0">
    <dxf>
      <alignment vertical="bottom" wrapText="0"/>
      <border outline="0">
        <left/>
        <right/>
        <top/>
        <bottom/>
      </border>
    </dxf>
  </rfmt>
  <rfmt sheetId="5" sqref="M399" start="0" length="0">
    <dxf>
      <alignment vertical="bottom" wrapText="0"/>
      <border outline="0">
        <left/>
        <right/>
        <top/>
        <bottom/>
      </border>
    </dxf>
  </rfmt>
  <rcc rId="4430" sId="5" odxf="1" dxf="1">
    <nc r="N399"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31" sId="5" odxf="1" dxf="1">
    <nc r="O399"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32" sId="5" odxf="1" dxf="1">
    <nc r="P39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433" sId="5" odxf="1" dxf="1">
    <nc r="Q399"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434" sId="5" odxf="1" dxf="1">
    <oc r="B400">
      <f>IF(LEN(A400)=0,"",INDEX('Smelter Look-up'!$A:$A,MATCH($A400,'Smelter Look-up'!$E:$E,0)))</f>
    </oc>
    <nc r="B40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35" sId="5" odxf="1" dxf="1">
    <oc r="C400">
      <f>IF(LEN(A400)=0,"",INDEX('Smelter Look-up'!$C:$C,MATCH($A400,'Smelter Look-up'!$E:$E,0)))</f>
    </oc>
    <nc r="C400"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436" sId="5" odxf="1" dxf="1">
    <nc r="D400"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37" sId="5" odxf="1" dxf="1">
    <oc r="E400">
      <f>IF(ISERROR($V400),"",OFFSET('Smelter Look-up'!$D$4,$V400-4,0)&amp;"")</f>
    </oc>
    <nc r="E400"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38" sId="5" odxf="1" dxf="1">
    <oc r="F400">
      <f>IF(ISERROR($V400),"",OFFSET('Smelter Look-up'!$E$4,$V400-4,0))</f>
    </oc>
    <nc r="F400"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39" sId="5" odxf="1" dxf="1">
    <oc r="G400">
      <f>IF(C400=$X$4,"Enter smelter details", IF(ISERROR($V400),"",OFFSET('Smelter Look-up'!$F$4,$V400-4,0)))</f>
    </oc>
    <nc r="G40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40" sId="5" odxf="1" dxf="1">
    <oc r="H400">
      <f>IF(ISERROR($V400),"",OFFSET('Smelter Look-up'!$G$4,$V400-4,0))</f>
    </oc>
    <nc r="H400" t="inlineStr">
      <is>
        <t>Lima 100</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41" sId="5" odxf="1" dxf="1">
    <oc r="I400">
      <f>IF(ISERROR($V400),"",OFFSET('Smelter Look-up'!$H$4,$V400-4,0))</f>
    </oc>
    <nc r="I40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42" sId="5" odxf="1" dxf="1">
    <oc r="J400">
      <f>IF(ISERROR($V400),"",OFFSET('Smelter Look-up'!$I$4,$V400-4,0))</f>
    </oc>
    <nc r="J40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00" start="0" length="0">
    <dxf>
      <alignment vertical="bottom" wrapText="0"/>
      <border outline="0">
        <left/>
        <right/>
        <top/>
        <bottom/>
      </border>
    </dxf>
  </rfmt>
  <rfmt sheetId="5" sqref="L400" start="0" length="0">
    <dxf>
      <alignment vertical="bottom" wrapText="0"/>
      <border outline="0">
        <left/>
        <right/>
        <top/>
        <bottom/>
      </border>
    </dxf>
  </rfmt>
  <rfmt sheetId="5" sqref="M400" start="0" length="0">
    <dxf>
      <alignment vertical="bottom" wrapText="0"/>
      <border outline="0">
        <left/>
        <right/>
        <top/>
        <bottom/>
      </border>
    </dxf>
  </rfmt>
  <rfmt sheetId="5" sqref="N400" start="0" length="0">
    <dxf>
      <alignment vertical="bottom" wrapText="0"/>
      <border outline="0">
        <left/>
        <right/>
        <top/>
        <bottom/>
      </border>
    </dxf>
  </rfmt>
  <rfmt sheetId="5" sqref="O400" start="0" length="0">
    <dxf>
      <alignment vertical="bottom" wrapText="0"/>
      <border outline="0">
        <left/>
        <right/>
        <top/>
        <bottom/>
      </border>
    </dxf>
  </rfmt>
  <rfmt sheetId="5" sqref="P400" start="0" length="0">
    <dxf>
      <fill>
        <patternFill patternType="none"/>
      </fill>
      <alignment horizontal="general" vertical="bottom" wrapText="0"/>
      <border outline="0">
        <left/>
        <right/>
        <top/>
      </border>
    </dxf>
  </rfmt>
  <rfmt sheetId="5" sqref="Q400" start="0" length="0">
    <dxf>
      <alignment vertical="bottom" wrapText="0"/>
      <border outline="0">
        <left/>
        <right/>
        <top/>
        <bottom/>
      </border>
    </dxf>
  </rfmt>
  <rcc rId="4443" sId="5" odxf="1" dxf="1">
    <oc r="B401">
      <f>IF(LEN(A401)=0,"",INDEX('Smelter Look-up'!$A:$A,MATCH($A401,'Smelter Look-up'!$E:$E,0)))</f>
    </oc>
    <nc r="B40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44" sId="5" odxf="1" dxf="1">
    <oc r="C401">
      <f>IF(LEN(A401)=0,"",INDEX('Smelter Look-up'!$C:$C,MATCH($A401,'Smelter Look-up'!$E:$E,0)))</f>
    </oc>
    <nc r="C401"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445" sId="5" odxf="1" dxf="1">
    <nc r="D401"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46" sId="5" odxf="1" dxf="1">
    <oc r="E401">
      <f>IF(ISERROR($V401),"",OFFSET('Smelter Look-up'!$D$4,$V401-4,0)&amp;"")</f>
    </oc>
    <nc r="E401"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47" sId="5" odxf="1" dxf="1">
    <oc r="F401">
      <f>IF(ISERROR($V401),"",OFFSET('Smelter Look-up'!$E$4,$V401-4,0))</f>
    </oc>
    <nc r="F401"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48" sId="5" odxf="1" dxf="1">
    <oc r="G401">
      <f>IF(C401=$X$4,"Enter smelter details", IF(ISERROR($V401),"",OFFSET('Smelter Look-up'!$F$4,$V401-4,0)))</f>
    </oc>
    <nc r="G40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49" sId="5" odxf="1" dxf="1">
    <oc r="H401">
      <f>IF(ISERROR($V401),"",OFFSET('Smelter Look-up'!$G$4,$V401-4,0))</f>
    </oc>
    <nc r="H401" t="inlineStr">
      <is>
        <t>Las Begonias 441 Of. 338
Lima 27, Peru
Casilla 1309</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50" sId="5" odxf="1" dxf="1">
    <oc r="I401">
      <f>IF(ISERROR($V401),"",OFFSET('Smelter Look-up'!$H$4,$V401-4,0))</f>
    </oc>
    <nc r="I401" t="inlineStr">
      <is>
        <t>Paracas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51" sId="5" odxf="1" dxf="1">
    <oc r="J401">
      <f>IF(ISERROR($V401),"",OFFSET('Smelter Look-up'!$I$4,$V401-4,0))</f>
    </oc>
    <nc r="J401" t="inlineStr">
      <is>
        <t>Ica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52" sId="5" odxf="1" dxf="1">
    <nc r="K401" t="inlineStr">
      <is>
        <t>Laila Zollinger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53" sId="5" odxf="1" dxf="1">
    <nc r="L401" t="inlineStr">
      <is>
        <t>lailazt@globalnet.co.uk</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54" sId="5" odxf="1" dxf="1">
    <nc r="M401"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01" start="0" length="0">
    <dxf>
      <alignment vertical="bottom" wrapText="0"/>
      <border outline="0">
        <left/>
        <right/>
        <top/>
        <bottom/>
      </border>
    </dxf>
  </rfmt>
  <rfmt sheetId="5" sqref="O401" start="0" length="0">
    <dxf>
      <alignment vertical="bottom" wrapText="0"/>
      <border outline="0">
        <left/>
        <right/>
        <top/>
        <bottom/>
      </border>
    </dxf>
  </rfmt>
  <rfmt sheetId="5" sqref="P401" start="0" length="0">
    <dxf>
      <fill>
        <patternFill patternType="none"/>
      </fill>
      <alignment horizontal="general" vertical="bottom" wrapText="0"/>
      <border outline="0">
        <left/>
        <right/>
        <top/>
      </border>
    </dxf>
  </rfmt>
  <rfmt sheetId="5" sqref="Q401" start="0" length="0">
    <dxf>
      <alignment vertical="bottom" wrapText="0"/>
      <border outline="0">
        <left/>
        <right/>
        <top/>
        <bottom/>
      </border>
    </dxf>
  </rfmt>
  <rcc rId="4455" sId="5" odxf="1" dxf="1">
    <oc r="B402">
      <f>IF(LEN(A402)=0,"",INDEX('Smelter Look-up'!$A:$A,MATCH($A402,'Smelter Look-up'!$E:$E,0)))</f>
    </oc>
    <nc r="B40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56" sId="5" odxf="1" dxf="1">
    <oc r="C402">
      <f>IF(LEN(A402)=0,"",INDEX('Smelter Look-up'!$C:$C,MATCH($A402,'Smelter Look-up'!$E:$E,0)))</f>
    </oc>
    <nc r="C402"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457" sId="5" odxf="1" dxf="1">
    <nc r="D402"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58" sId="5" odxf="1" dxf="1">
    <oc r="E402">
      <f>IF(ISERROR($V402),"",OFFSET('Smelter Look-up'!$D$4,$V402-4,0)&amp;"")</f>
    </oc>
    <nc r="E402"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59" sId="5" odxf="1" dxf="1">
    <oc r="F402">
      <f>IF(ISERROR($V402),"",OFFSET('Smelter Look-up'!$E$4,$V402-4,0))</f>
    </oc>
    <nc r="F402"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60" sId="5" odxf="1" dxf="1">
    <oc r="G402">
      <f>IF(C402=$X$4,"Enter smelter details", IF(ISERROR($V402),"",OFFSET('Smelter Look-up'!$F$4,$V402-4,0)))</f>
    </oc>
    <nc r="G40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61" sId="5" odxf="1" dxf="1">
    <oc r="H402">
      <f>IF(ISERROR($V402),"",OFFSET('Smelter Look-up'!$G$4,$V402-4,0))</f>
    </oc>
    <nc r="H402" t="inlineStr">
      <is>
        <t>Av. San Martin 1371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62" sId="5" odxf="1" dxf="1">
    <oc r="I402">
      <f>IF(ISERROR($V402),"",OFFSET('Smelter Look-up'!$H$4,$V402-4,0))</f>
    </oc>
    <nc r="I402" t="inlineStr">
      <is>
        <t>Paracas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63" sId="5" odxf="1" dxf="1">
    <oc r="J402">
      <f>IF(ISERROR($V402),"",OFFSET('Smelter Look-up'!$I$4,$V402-4,0))</f>
    </oc>
    <nc r="J402" t="inlineStr">
      <is>
        <t>Ica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64" sId="5" odxf="1" dxf="1">
    <nc r="K402" t="inlineStr">
      <is>
        <t>Ms. Rosa Reategui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65" sId="5" odxf="1" dxf="1">
    <nc r="L402" t="inlineStr">
      <is>
        <t>rosa.reategui@minsur.com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66" sId="5" odxf="1" dxf="1">
    <nc r="M40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67" sId="5" odxf="1" dxf="1">
    <nc r="N402"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68" sId="5" odxf="1" dxf="1">
    <nc r="O402"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69" sId="5" odxf="1" dxf="1">
    <nc r="P40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02" start="0" length="0">
    <dxf>
      <alignment vertical="bottom" wrapText="0"/>
      <border outline="0">
        <left/>
        <right/>
        <top/>
        <bottom/>
      </border>
    </dxf>
  </rfmt>
  <rcc rId="4470" sId="5" odxf="1" dxf="1">
    <oc r="B403">
      <f>IF(LEN(A403)=0,"",INDEX('Smelter Look-up'!$A:$A,MATCH($A403,'Smelter Look-up'!$E:$E,0)))</f>
    </oc>
    <nc r="B40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71" sId="5" odxf="1" dxf="1">
    <oc r="C403">
      <f>IF(LEN(A403)=0,"",INDEX('Smelter Look-up'!$C:$C,MATCH($A403,'Smelter Look-up'!$E:$E,0)))</f>
    </oc>
    <nc r="C403" t="inlineStr">
      <is>
        <t>Minsur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472" sId="5" odxf="1" dxf="1">
    <nc r="D403" t="inlineStr">
      <is>
        <t>Minsur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73" sId="5" odxf="1" dxf="1">
    <oc r="E403">
      <f>IF(ISERROR($V403),"",OFFSET('Smelter Look-up'!$D$4,$V403-4,0)&amp;"")</f>
    </oc>
    <nc r="E403" t="inlineStr">
      <is>
        <t>PERU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74" sId="5" odxf="1" dxf="1">
    <oc r="F403">
      <f>IF(ISERROR($V403),"",OFFSET('Smelter Look-up'!$E$4,$V403-4,0))</f>
    </oc>
    <nc r="F403" t="inlineStr">
      <is>
        <t>CID001182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75" sId="5" odxf="1" dxf="1">
    <oc r="G403">
      <f>IF(C403=$X$4,"Enter smelter details", IF(ISERROR($V403),"",OFFSET('Smelter Look-up'!$F$4,$V403-4,0)))</f>
    </oc>
    <nc r="G40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76" sId="5" odxf="1" dxf="1">
    <oc r="H403">
      <f>IF(ISERROR($V403),"",OFFSET('Smelter Look-up'!$G$4,$V403-4,0))</f>
    </oc>
    <nc r="H403" t="inlineStr">
      <is>
        <t>AV. San Martin 1371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77" sId="5" odxf="1" dxf="1">
    <oc r="I403">
      <f>IF(ISERROR($V403),"",OFFSET('Smelter Look-up'!$H$4,$V403-4,0))</f>
    </oc>
    <nc r="I403" t="inlineStr">
      <is>
        <t>Pisco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78" sId="5" odxf="1" dxf="1">
    <oc r="J403">
      <f>IF(ISERROR($V403),"",OFFSET('Smelter Look-up'!$I$4,$V403-4,0))</f>
    </oc>
    <nc r="J403" t="inlineStr">
      <is>
        <t>Peru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79" sId="5" odxf="1" dxf="1">
    <nc r="K403" t="inlineStr">
      <is>
        <t>Bernard Silverstein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80" sId="5" odxf="1" dxf="1">
    <nc r="L403" t="inlineStr">
      <is>
        <t>bsilverstein@acmtin.com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81" sId="5" odxf="1" dxf="1">
    <nc r="M403" t="inlineStr">
      <is>
        <t>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82" sId="5" odxf="1" dxf="1">
    <nc r="N403" t="inlineStr">
      <is>
        <t>Minsur-Mine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83" sId="5" odxf="1" dxf="1">
    <nc r="O403" t="inlineStr">
      <is>
        <t>Peru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84" sId="5" odxf="1" dxf="1">
    <nc r="P40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03" start="0" length="0">
    <dxf>
      <alignment vertical="bottom" wrapText="0"/>
      <border outline="0">
        <left/>
        <right/>
        <top/>
        <bottom/>
      </border>
    </dxf>
  </rfmt>
  <rcc rId="4485" sId="5" odxf="1" dxf="1">
    <oc r="B404">
      <f>IF(LEN(A404)=0,"",INDEX('Smelter Look-up'!$A:$A,MATCH($A404,'Smelter Look-up'!$E:$E,0)))</f>
    </oc>
    <nc r="B40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86" sId="5" odxf="1" dxf="1">
    <oc r="C404">
      <f>IF(LEN(A404)=0,"",INDEX('Smelter Look-up'!$C:$C,MATCH($A404,'Smelter Look-up'!$E:$E,0)))</f>
    </oc>
    <nc r="C404"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487" sId="5" odxf="1" dxf="1">
    <nc r="D404"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88" sId="5" odxf="1" dxf="1">
    <oc r="E404">
      <f>IF(ISERROR($V404),"",OFFSET('Smelter Look-up'!$D$4,$V404-4,0)&amp;"")</f>
    </oc>
    <nc r="E40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89" sId="5" odxf="1" dxf="1">
    <oc r="F404">
      <f>IF(ISERROR($V404),"",OFFSET('Smelter Look-up'!$E$4,$V404-4,0))</f>
    </oc>
    <nc r="F404" t="inlineStr">
      <is>
        <t>CID001188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90" sId="5" odxf="1" dxf="1">
    <oc r="G404">
      <f>IF(C404=$X$4,"Enter smelter details", IF(ISERROR($V404),"",OFFSET('Smelter Look-up'!$F$4,$V404-4,0)))</f>
    </oc>
    <nc r="G40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491" sId="5" odxf="1" dxf="1">
    <oc r="H404">
      <f>IF(ISERROR($V404),"",OFFSET('Smelter Look-up'!$G$4,$V404-4,0))</f>
    </oc>
    <nc r="H404" t="inlineStr">
      <is>
        <t>4049-1 Naoshima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492" sId="5" odxf="1" dxf="1">
    <oc r="I404">
      <f>IF(ISERROR($V404),"",OFFSET('Smelter Look-up'!$H$4,$V404-4,0))</f>
    </oc>
    <nc r="I404" t="inlineStr">
      <is>
        <t>Naoshima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93" sId="5" odxf="1" dxf="1">
    <oc r="J404">
      <f>IF(ISERROR($V404),"",OFFSET('Smelter Look-up'!$I$4,$V404-4,0))</f>
    </oc>
    <nc r="J404" t="inlineStr">
      <is>
        <t>Kagawa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494" sId="5" odxf="1" dxf="1">
    <nc r="K404" t="inlineStr">
      <is>
        <t>(+81)3-5252-5200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95" sId="5" odxf="1" dxf="1">
    <nc r="L404"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96" sId="5" odxf="1" dxf="1">
    <nc r="M404"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97" sId="5" odxf="1" dxf="1">
    <nc r="N404"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98" sId="5" odxf="1" dxf="1">
    <nc r="O404"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499" sId="5" odxf="1" dxf="1">
    <nc r="P404"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500" sId="5" odxf="1" dxf="1">
    <nc r="Q404"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501" sId="5" odxf="1" dxf="1">
    <oc r="B405">
      <f>IF(LEN(A405)=0,"",INDEX('Smelter Look-up'!$A:$A,MATCH($A405,'Smelter Look-up'!$E:$E,0)))</f>
    </oc>
    <nc r="B40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02" sId="5" odxf="1" dxf="1">
    <oc r="C405">
      <f>IF(LEN(A405)=0,"",INDEX('Smelter Look-up'!$C:$C,MATCH($A405,'Smelter Look-up'!$E:$E,0)))</f>
    </oc>
    <nc r="C405"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503" sId="5" odxf="1" dxf="1">
    <nc r="D405"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04" sId="5" odxf="1" dxf="1">
    <oc r="E405">
      <f>IF(ISERROR($V405),"",OFFSET('Smelter Look-up'!$D$4,$V405-4,0)&amp;"")</f>
    </oc>
    <nc r="E40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05" sId="5" odxf="1" dxf="1">
    <oc r="F405">
      <f>IF(ISERROR($V405),"",OFFSET('Smelter Look-up'!$E$4,$V405-4,0))</f>
    </oc>
    <nc r="F405" t="inlineStr">
      <is>
        <t>CID001188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06" sId="5" odxf="1" dxf="1">
    <oc r="G405">
      <f>IF(C405=$X$4,"Enter smelter details", IF(ISERROR($V405),"",OFFSET('Smelter Look-up'!$F$4,$V405-4,0)))</f>
    </oc>
    <nc r="G40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07" sId="5" odxf="1" dxf="1">
    <oc r="H405">
      <f>IF(ISERROR($V405),"",OFFSET('Smelter Look-up'!$G$4,$V405-4,0))</f>
    </oc>
    <nc r="H40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508" sId="5" odxf="1" dxf="1">
    <oc r="I405">
      <f>IF(ISERROR($V405),"",OFFSET('Smelter Look-up'!$H$4,$V405-4,0))</f>
    </oc>
    <nc r="I405" t="inlineStr">
      <is>
        <t>Naoshima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09" sId="5" odxf="1" dxf="1">
    <oc r="J405">
      <f>IF(ISERROR($V405),"",OFFSET('Smelter Look-up'!$I$4,$V405-4,0))</f>
    </oc>
    <nc r="J405" t="inlineStr">
      <is>
        <t>Kagawa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05" start="0" length="0">
    <dxf>
      <alignment vertical="bottom" wrapText="0"/>
      <border outline="0">
        <left/>
        <right/>
        <top/>
        <bottom/>
      </border>
    </dxf>
  </rfmt>
  <rfmt sheetId="5" sqref="L405" start="0" length="0">
    <dxf>
      <alignment vertical="bottom" wrapText="0"/>
      <border outline="0">
        <left/>
        <right/>
        <top/>
        <bottom/>
      </border>
    </dxf>
  </rfmt>
  <rcc rId="4510" sId="5" odxf="1" dxf="1">
    <nc r="M40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05" start="0" length="0">
    <dxf>
      <alignment vertical="bottom" wrapText="0"/>
      <border outline="0">
        <left/>
        <right/>
        <top/>
        <bottom/>
      </border>
    </dxf>
  </rfmt>
  <rcc rId="4511" sId="5" odxf="1" dxf="1">
    <nc r="O405"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05" start="0" length="0">
    <dxf>
      <fill>
        <patternFill patternType="none"/>
      </fill>
      <alignment horizontal="general" vertical="bottom" wrapText="0"/>
      <border outline="0">
        <left/>
        <right/>
        <top/>
      </border>
    </dxf>
  </rfmt>
  <rfmt sheetId="5" sqref="Q405" start="0" length="0">
    <dxf>
      <alignment vertical="bottom" wrapText="0"/>
      <border outline="0">
        <left/>
        <right/>
        <top/>
        <bottom/>
      </border>
    </dxf>
  </rfmt>
  <rcc rId="4512" sId="5" odxf="1" dxf="1">
    <oc r="B406">
      <f>IF(LEN(A406)=0,"",INDEX('Smelter Look-up'!$A:$A,MATCH($A406,'Smelter Look-up'!$E:$E,0)))</f>
    </oc>
    <nc r="B40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13" sId="5" odxf="1" dxf="1">
    <oc r="C406">
      <f>IF(LEN(A406)=0,"",INDEX('Smelter Look-up'!$C:$C,MATCH($A406,'Smelter Look-up'!$E:$E,0)))</f>
    </oc>
    <nc r="C406"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514" sId="5" odxf="1" dxf="1">
    <nc r="D406"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15" sId="5" odxf="1" dxf="1">
    <oc r="E406">
      <f>IF(ISERROR($V406),"",OFFSET('Smelter Look-up'!$D$4,$V406-4,0)&amp;"")</f>
    </oc>
    <nc r="E40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16" sId="5" odxf="1" dxf="1">
    <oc r="F406">
      <f>IF(ISERROR($V406),"",OFFSET('Smelter Look-up'!$E$4,$V406-4,0))</f>
    </oc>
    <nc r="F406" t="inlineStr">
      <is>
        <t>CID001188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17" sId="5" odxf="1" dxf="1">
    <oc r="G406">
      <f>IF(C406=$X$4,"Enter smelter details", IF(ISERROR($V406),"",OFFSET('Smelter Look-up'!$F$4,$V406-4,0)))</f>
    </oc>
    <nc r="G40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18" sId="5" odxf="1" dxf="1">
    <oc r="H406">
      <f>IF(ISERROR($V406),"",OFFSET('Smelter Look-up'!$G$4,$V406-4,0))</f>
    </oc>
    <nc r="H40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519" sId="5" odxf="1" dxf="1">
    <oc r="I406">
      <f>IF(ISERROR($V406),"",OFFSET('Smelter Look-up'!$H$4,$V406-4,0))</f>
    </oc>
    <nc r="I406" t="inlineStr">
      <is>
        <t>Naoshima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20" sId="5" odxf="1" dxf="1">
    <oc r="J406">
      <f>IF(ISERROR($V406),"",OFFSET('Smelter Look-up'!$I$4,$V406-4,0))</f>
    </oc>
    <nc r="J406" t="inlineStr">
      <is>
        <t>Kagawa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06" start="0" length="0">
    <dxf>
      <alignment vertical="bottom" wrapText="0"/>
      <border outline="0">
        <left/>
        <right/>
        <top/>
        <bottom/>
      </border>
    </dxf>
  </rfmt>
  <rfmt sheetId="5" sqref="L406" start="0" length="0">
    <dxf>
      <alignment vertical="bottom" wrapText="0"/>
      <border outline="0">
        <left/>
        <right/>
        <top/>
        <bottom/>
      </border>
    </dxf>
  </rfmt>
  <rfmt sheetId="5" sqref="M406" start="0" length="0">
    <dxf>
      <alignment vertical="bottom" wrapText="0"/>
      <border outline="0">
        <left/>
        <right/>
        <top/>
        <bottom/>
      </border>
    </dxf>
  </rfmt>
  <rfmt sheetId="5" sqref="N406" start="0" length="0">
    <dxf>
      <alignment vertical="bottom" wrapText="0"/>
      <border outline="0">
        <left/>
        <right/>
        <top/>
        <bottom/>
      </border>
    </dxf>
  </rfmt>
  <rfmt sheetId="5" sqref="O406" start="0" length="0">
    <dxf>
      <alignment vertical="bottom" wrapText="0"/>
      <border outline="0">
        <left/>
        <right/>
        <top/>
        <bottom/>
      </border>
    </dxf>
  </rfmt>
  <rfmt sheetId="5" sqref="P406" start="0" length="0">
    <dxf>
      <fill>
        <patternFill patternType="none"/>
      </fill>
      <alignment horizontal="general" vertical="bottom" wrapText="0"/>
      <border outline="0">
        <left/>
        <right/>
        <top/>
      </border>
    </dxf>
  </rfmt>
  <rcc rId="4521" sId="5" odxf="1" dxf="1">
    <nc r="Q40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522" sId="5" odxf="1" dxf="1">
    <oc r="B407">
      <f>IF(LEN(A407)=0,"",INDEX('Smelter Look-up'!$A:$A,MATCH($A407,'Smelter Look-up'!$E:$E,0)))</f>
    </oc>
    <nc r="B40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23" sId="5" odxf="1" dxf="1">
    <oc r="C407">
      <f>IF(LEN(A407)=0,"",INDEX('Smelter Look-up'!$C:$C,MATCH($A407,'Smelter Look-up'!$E:$E,0)))</f>
    </oc>
    <nc r="C407"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524" sId="5" odxf="1" dxf="1">
    <nc r="D407"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25" sId="5" odxf="1" dxf="1">
    <oc r="E407">
      <f>IF(ISERROR($V407),"",OFFSET('Smelter Look-up'!$D$4,$V407-4,0)&amp;"")</f>
    </oc>
    <nc r="E40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26" sId="5" odxf="1" dxf="1">
    <oc r="F407">
      <f>IF(ISERROR($V407),"",OFFSET('Smelter Look-up'!$E$4,$V407-4,0))</f>
    </oc>
    <nc r="F407" t="inlineStr">
      <is>
        <t>CID001188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27" sId="5" odxf="1" dxf="1">
    <oc r="G407">
      <f>IF(C407=$X$4,"Enter smelter details", IF(ISERROR($V407),"",OFFSET('Smelter Look-up'!$F$4,$V407-4,0)))</f>
    </oc>
    <nc r="G40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28" sId="5" odxf="1" dxf="1">
    <oc r="H407">
      <f>IF(ISERROR($V407),"",OFFSET('Smelter Look-up'!$G$4,$V407-4,0))</f>
    </oc>
    <nc r="H407" t="inlineStr">
      <is>
        <t>4049-1 Naoshima-cho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529" sId="5" odxf="1" dxf="1">
    <oc r="I407">
      <f>IF(ISERROR($V407),"",OFFSET('Smelter Look-up'!$H$4,$V407-4,0))</f>
    </oc>
    <nc r="I407" t="inlineStr">
      <is>
        <t>Naoshima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30" sId="5" odxf="1" dxf="1">
    <oc r="J407">
      <f>IF(ISERROR($V407),"",OFFSET('Smelter Look-up'!$I$4,$V407-4,0))</f>
    </oc>
    <nc r="J407" t="inlineStr">
      <is>
        <t>Kagawa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07" start="0" length="0">
    <dxf>
      <alignment vertical="bottom" wrapText="0"/>
      <border outline="0">
        <left/>
        <right/>
        <top/>
        <bottom/>
      </border>
    </dxf>
  </rfmt>
  <rfmt sheetId="5" sqref="L407" start="0" length="0">
    <dxf>
      <alignment vertical="bottom" wrapText="0"/>
      <border outline="0">
        <left/>
        <right/>
        <top/>
        <bottom/>
      </border>
    </dxf>
  </rfmt>
  <rfmt sheetId="5" sqref="M407" start="0" length="0">
    <dxf>
      <alignment vertical="bottom" wrapText="0"/>
      <border outline="0">
        <left/>
        <right/>
        <top/>
        <bottom/>
      </border>
    </dxf>
  </rfmt>
  <rcc rId="4531" sId="5" odxf="1" dxf="1">
    <nc r="N407" t="inlineStr">
      <is>
        <t>Huckleberry</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32" sId="5" odxf="1" dxf="1">
    <nc r="O407" t="inlineStr">
      <is>
        <t>Canada, 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33" sId="5" odxf="1" dxf="1">
    <nc r="P40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07" start="0" length="0">
    <dxf>
      <alignment vertical="bottom" wrapText="0"/>
      <border outline="0">
        <left/>
        <right/>
        <top/>
        <bottom/>
      </border>
    </dxf>
  </rfmt>
  <rcc rId="4534" sId="5" odxf="1" dxf="1">
    <oc r="B408">
      <f>IF(LEN(A408)=0,"",INDEX('Smelter Look-up'!$A:$A,MATCH($A408,'Smelter Look-up'!$E:$E,0)))</f>
    </oc>
    <nc r="B40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35" sId="5" odxf="1" dxf="1">
    <oc r="C408">
      <f>IF(LEN(A408)=0,"",INDEX('Smelter Look-up'!$C:$C,MATCH($A408,'Smelter Look-up'!$E:$E,0)))</f>
    </oc>
    <nc r="C408"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536" sId="5" odxf="1" dxf="1">
    <nc r="D408"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37" sId="5" odxf="1" dxf="1">
    <oc r="E408">
      <f>IF(ISERROR($V408),"",OFFSET('Smelter Look-up'!$D$4,$V408-4,0)&amp;"")</f>
    </oc>
    <nc r="E40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38" sId="5" odxf="1" dxf="1">
    <oc r="F408">
      <f>IF(ISERROR($V408),"",OFFSET('Smelter Look-up'!$E$4,$V408-4,0))</f>
    </oc>
    <nc r="F408" t="inlineStr">
      <is>
        <t>CID001188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39" sId="5" odxf="1" dxf="1">
    <oc r="G408">
      <f>IF(C408=$X$4,"Enter smelter details", IF(ISERROR($V408),"",OFFSET('Smelter Look-up'!$F$4,$V408-4,0)))</f>
    </oc>
    <nc r="G40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40" sId="5" odxf="1" dxf="1">
    <oc r="H408">
      <f>IF(ISERROR($V408),"",OFFSET('Smelter Look-up'!$G$4,$V408-4,0))</f>
    </oc>
    <nc r="H408" t="inlineStr">
      <is>
        <t>4049-1 Naoshima-cho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541" sId="5" odxf="1" dxf="1">
    <oc r="I408">
      <f>IF(ISERROR($V408),"",OFFSET('Smelter Look-up'!$H$4,$V408-4,0))</f>
    </oc>
    <nc r="I408" t="inlineStr">
      <is>
        <t>Naoshima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42" sId="5" odxf="1" dxf="1">
    <oc r="J408">
      <f>IF(ISERROR($V408),"",OFFSET('Smelter Look-up'!$I$4,$V408-4,0))</f>
    </oc>
    <nc r="J408" t="inlineStr">
      <is>
        <t>Hiroshima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43" sId="5" odxf="1" dxf="1">
    <nc r="K408" t="inlineStr">
      <is>
        <t>Kudani Haruo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44" sId="5" odxf="1" dxf="1">
    <nc r="L408" t="inlineStr">
      <is>
        <t>Kudani@mmc.co.jp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45" sId="5" odxf="1" dxf="1">
    <nc r="M40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46" sId="5" odxf="1" dxf="1">
    <nc r="N408"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47" sId="5" odxf="1" dxf="1">
    <nc r="O408"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48" sId="5" odxf="1" dxf="1">
    <nc r="P40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08" start="0" length="0">
    <dxf>
      <alignment vertical="bottom" wrapText="0"/>
      <border outline="0">
        <left/>
        <right/>
        <top/>
        <bottom/>
      </border>
    </dxf>
  </rfmt>
  <rcc rId="4549" sId="5" odxf="1" dxf="1">
    <oc r="B409">
      <f>IF(LEN(A409)=0,"",INDEX('Smelter Look-up'!$A:$A,MATCH($A409,'Smelter Look-up'!$E:$E,0)))</f>
    </oc>
    <nc r="B40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50" sId="5" odxf="1" dxf="1">
    <oc r="C409">
      <f>IF(LEN(A409)=0,"",INDEX('Smelter Look-up'!$C:$C,MATCH($A409,'Smelter Look-up'!$E:$E,0)))</f>
    </oc>
    <nc r="C409"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551" sId="5" odxf="1" dxf="1">
    <nc r="D409"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52" sId="5" odxf="1" dxf="1">
    <oc r="E409">
      <f>IF(ISERROR($V409),"",OFFSET('Smelter Look-up'!$D$4,$V409-4,0)&amp;"")</f>
    </oc>
    <nc r="E40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53" sId="5" odxf="1" dxf="1">
    <oc r="F409">
      <f>IF(ISERROR($V409),"",OFFSET('Smelter Look-up'!$E$4,$V409-4,0))</f>
    </oc>
    <nc r="F409" t="inlineStr">
      <is>
        <t>CID001188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54" sId="5" odxf="1" dxf="1">
    <oc r="G409">
      <f>IF(C409=$X$4,"Enter smelter details", IF(ISERROR($V409),"",OFFSET('Smelter Look-up'!$F$4,$V409-4,0)))</f>
    </oc>
    <nc r="G40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55" sId="5" odxf="1" dxf="1">
    <oc r="H409">
      <f>IF(ISERROR($V409),"",OFFSET('Smelter Look-up'!$G$4,$V409-4,0))</f>
    </oc>
    <nc r="H40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556" sId="5" odxf="1" dxf="1">
    <oc r="I409">
      <f>IF(ISERROR($V409),"",OFFSET('Smelter Look-up'!$H$4,$V409-4,0))</f>
    </oc>
    <nc r="I40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57" sId="5" odxf="1" dxf="1">
    <oc r="J409">
      <f>IF(ISERROR($V409),"",OFFSET('Smelter Look-up'!$I$4,$V409-4,0))</f>
    </oc>
    <nc r="J40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09" start="0" length="0">
    <dxf>
      <alignment vertical="bottom" wrapText="0"/>
      <border outline="0">
        <left/>
        <right/>
        <top/>
        <bottom/>
      </border>
    </dxf>
  </rfmt>
  <rfmt sheetId="5" sqref="L409" start="0" length="0">
    <dxf>
      <alignment vertical="bottom" wrapText="0"/>
      <border outline="0">
        <left/>
        <right/>
        <top/>
        <bottom/>
      </border>
    </dxf>
  </rfmt>
  <rfmt sheetId="5" sqref="M409" start="0" length="0">
    <dxf>
      <alignment vertical="bottom" wrapText="0"/>
      <border outline="0">
        <left/>
        <right/>
        <top/>
        <bottom/>
      </border>
    </dxf>
  </rfmt>
  <rfmt sheetId="5" sqref="N409" start="0" length="0">
    <dxf>
      <alignment vertical="bottom" wrapText="0"/>
      <border outline="0">
        <left/>
        <right/>
        <top/>
        <bottom/>
      </border>
    </dxf>
  </rfmt>
  <rfmt sheetId="5" sqref="O409" start="0" length="0">
    <dxf>
      <alignment vertical="bottom" wrapText="0"/>
      <border outline="0">
        <left/>
        <right/>
        <top/>
        <bottom/>
      </border>
    </dxf>
  </rfmt>
  <rfmt sheetId="5" sqref="P409" start="0" length="0">
    <dxf>
      <fill>
        <patternFill patternType="none"/>
      </fill>
      <alignment horizontal="general" vertical="bottom" wrapText="0"/>
      <border outline="0">
        <left/>
        <right/>
        <top/>
      </border>
    </dxf>
  </rfmt>
  <rfmt sheetId="5" sqref="Q409" start="0" length="0">
    <dxf>
      <alignment vertical="bottom" wrapText="0"/>
      <border outline="0">
        <left/>
        <right/>
        <top/>
        <bottom/>
      </border>
    </dxf>
  </rfmt>
  <rcc rId="4558" sId="5" odxf="1" dxf="1">
    <oc r="B410">
      <f>IF(LEN(A410)=0,"",INDEX('Smelter Look-up'!$A:$A,MATCH($A410,'Smelter Look-up'!$E:$E,0)))</f>
    </oc>
    <nc r="B41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59" sId="5" odxf="1" dxf="1">
    <oc r="C410">
      <f>IF(LEN(A410)=0,"",INDEX('Smelter Look-up'!$C:$C,MATCH($A410,'Smelter Look-up'!$E:$E,0)))</f>
    </oc>
    <nc r="C410"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560" sId="5" odxf="1" dxf="1">
    <nc r="D410"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61" sId="5" odxf="1" dxf="1">
    <oc r="E410">
      <f>IF(ISERROR($V410),"",OFFSET('Smelter Look-up'!$D$4,$V410-4,0)&amp;"")</f>
    </oc>
    <nc r="E41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62" sId="5" odxf="1" dxf="1">
    <oc r="F410">
      <f>IF(ISERROR($V410),"",OFFSET('Smelter Look-up'!$E$4,$V410-4,0))</f>
    </oc>
    <nc r="F410" t="inlineStr">
      <is>
        <t>CID001188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63" sId="5" odxf="1" dxf="1">
    <oc r="G410">
      <f>IF(C410=$X$4,"Enter smelter details", IF(ISERROR($V410),"",OFFSET('Smelter Look-up'!$F$4,$V410-4,0)))</f>
    </oc>
    <nc r="G41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64" sId="5" odxf="1" dxf="1">
    <oc r="H410">
      <f>IF(ISERROR($V410),"",OFFSET('Smelter Look-up'!$G$4,$V410-4,0))</f>
    </oc>
    <nc r="H410" t="inlineStr">
      <is>
        <t>4049-1 Naoshima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565" sId="5" odxf="1" dxf="1">
    <oc r="I410">
      <f>IF(ISERROR($V410),"",OFFSET('Smelter Look-up'!$H$4,$V410-4,0))</f>
    </oc>
    <nc r="I410" t="inlineStr">
      <is>
        <t>Naoshima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66" sId="5" odxf="1" dxf="1">
    <oc r="J410">
      <f>IF(ISERROR($V410),"",OFFSET('Smelter Look-up'!$I$4,$V410-4,0))</f>
    </oc>
    <nc r="J410" t="inlineStr">
      <is>
        <t>Hiroshima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67" sId="5" odxf="1" dxf="1">
    <nc r="K410" t="inlineStr">
      <is>
        <t>(+81)3-5252-5200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68" sId="5" odxf="1" dxf="1">
    <nc r="L410"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69" sId="5" odxf="1" dxf="1">
    <nc r="M410"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70" sId="5" odxf="1" dxf="1">
    <nc r="N410"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71" sId="5" odxf="1" dxf="1">
    <nc r="O410"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72" sId="5" odxf="1" dxf="1">
    <nc r="P410"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573" sId="5" odxf="1" dxf="1">
    <nc r="Q410"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574" sId="5" odxf="1" dxf="1">
    <oc r="B411">
      <f>IF(LEN(A411)=0,"",INDEX('Smelter Look-up'!$A:$A,MATCH($A411,'Smelter Look-up'!$E:$E,0)))</f>
    </oc>
    <nc r="B41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75" sId="5" odxf="1" dxf="1">
    <oc r="C411">
      <f>IF(LEN(A411)=0,"",INDEX('Smelter Look-up'!$C:$C,MATCH($A411,'Smelter Look-up'!$E:$E,0)))</f>
    </oc>
    <nc r="C411"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576" sId="5" odxf="1" dxf="1">
    <nc r="D411"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77" sId="5" odxf="1" dxf="1">
    <oc r="E411">
      <f>IF(ISERROR($V411),"",OFFSET('Smelter Look-up'!$D$4,$V411-4,0)&amp;"")</f>
    </oc>
    <nc r="E41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78" sId="5" odxf="1" dxf="1">
    <oc r="F411">
      <f>IF(ISERROR($V411),"",OFFSET('Smelter Look-up'!$E$4,$V411-4,0))</f>
    </oc>
    <nc r="F411" t="inlineStr">
      <is>
        <t>CID001191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79" sId="5" odxf="1" dxf="1">
    <oc r="G411">
      <f>IF(C411=$X$4,"Enter smelter details", IF(ISERROR($V411),"",OFFSET('Smelter Look-up'!$F$4,$V411-4,0)))</f>
    </oc>
    <nc r="G41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80" sId="5" odxf="1" dxf="1">
    <oc r="H411">
      <f>IF(ISERROR($V411),"",OFFSET('Smelter Look-up'!$G$4,$V411-4,0))</f>
    </oc>
    <nc r="H411" t="inlineStr">
      <is>
        <t>Ikuno-cyo   Kuchiganaya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581" sId="5" odxf="1" dxf="1">
    <oc r="I411">
      <f>IF(ISERROR($V411),"",OFFSET('Smelter Look-up'!$H$4,$V411-4,0))</f>
    </oc>
    <nc r="I411" t="inlineStr">
      <is>
        <t>Asago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82" sId="5" odxf="1" dxf="1">
    <oc r="J411">
      <f>IF(ISERROR($V411),"",OFFSET('Smelter Look-up'!$I$4,$V411-4,0))</f>
    </oc>
    <nc r="J411"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83" sId="5" odxf="1" dxf="1">
    <nc r="K411" t="inlineStr">
      <is>
        <t>Mamoru Minami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84" sId="5" odxf="1" dxf="1">
    <nc r="L411" t="inlineStr">
      <is>
        <t>mminami@mmc.co.jp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85" sId="5" odxf="1" dxf="1">
    <nc r="M411"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86" sId="5" odxf="1" dxf="1">
    <nc r="N411"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587" sId="5" odxf="1" dxf="1">
    <nc r="O411"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11" start="0" length="0">
    <dxf>
      <fill>
        <patternFill patternType="none"/>
      </fill>
      <alignment horizontal="general" vertical="bottom" wrapText="0"/>
      <border outline="0">
        <left/>
        <right/>
        <top/>
      </border>
    </dxf>
  </rfmt>
  <rfmt sheetId="5" sqref="Q411" start="0" length="0">
    <dxf>
      <alignment vertical="bottom" wrapText="0"/>
      <border outline="0">
        <left/>
        <right/>
        <top/>
        <bottom/>
      </border>
    </dxf>
  </rfmt>
  <rcc rId="4588" sId="5" odxf="1" dxf="1">
    <oc r="B412">
      <f>IF(LEN(A412)=0,"",INDEX('Smelter Look-up'!$A:$A,MATCH($A412,'Smelter Look-up'!$E:$E,0)))</f>
    </oc>
    <nc r="B41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89" sId="5" odxf="1" dxf="1">
    <oc r="C412">
      <f>IF(LEN(A412)=0,"",INDEX('Smelter Look-up'!$C:$C,MATCH($A412,'Smelter Look-up'!$E:$E,0)))</f>
    </oc>
    <nc r="C412"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590" sId="5" odxf="1" dxf="1">
    <nc r="D412"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91" sId="5" odxf="1" dxf="1">
    <oc r="E412">
      <f>IF(ISERROR($V412),"",OFFSET('Smelter Look-up'!$D$4,$V412-4,0)&amp;"")</f>
    </oc>
    <nc r="E41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92" sId="5" odxf="1" dxf="1">
    <oc r="F412">
      <f>IF(ISERROR($V412),"",OFFSET('Smelter Look-up'!$E$4,$V412-4,0))</f>
    </oc>
    <nc r="F412" t="inlineStr">
      <is>
        <t>CID001191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93" sId="5" odxf="1" dxf="1">
    <oc r="G412">
      <f>IF(C412=$X$4,"Enter smelter details", IF(ISERROR($V412),"",OFFSET('Smelter Look-up'!$F$4,$V412-4,0)))</f>
    </oc>
    <nc r="G41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594" sId="5" odxf="1" dxf="1">
    <oc r="H412">
      <f>IF(ISERROR($V412),"",OFFSET('Smelter Look-up'!$G$4,$V412-4,0))</f>
    </oc>
    <nc r="H41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595" sId="5" odxf="1" dxf="1">
    <oc r="I412">
      <f>IF(ISERROR($V412),"",OFFSET('Smelter Look-up'!$H$4,$V412-4,0))</f>
    </oc>
    <nc r="I412" t="inlineStr">
      <is>
        <t>Asago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596" sId="5" odxf="1" dxf="1">
    <oc r="J412">
      <f>IF(ISERROR($V412),"",OFFSET('Smelter Look-up'!$I$4,$V412-4,0))</f>
    </oc>
    <nc r="J412"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12" start="0" length="0">
    <dxf>
      <alignment vertical="bottom" wrapText="0"/>
      <border outline="0">
        <left/>
        <right/>
        <top/>
        <bottom/>
      </border>
    </dxf>
  </rfmt>
  <rfmt sheetId="5" sqref="L412" start="0" length="0">
    <dxf>
      <alignment vertical="bottom" wrapText="0"/>
      <border outline="0">
        <left/>
        <right/>
        <top/>
        <bottom/>
      </border>
    </dxf>
  </rfmt>
  <rcc rId="4597" sId="5" odxf="1" dxf="1">
    <nc r="M41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12" start="0" length="0">
    <dxf>
      <alignment vertical="bottom" wrapText="0"/>
      <border outline="0">
        <left/>
        <right/>
        <top/>
        <bottom/>
      </border>
    </dxf>
  </rfmt>
  <rcc rId="4598" sId="5" odxf="1" dxf="1">
    <nc r="O412"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12" start="0" length="0">
    <dxf>
      <fill>
        <patternFill patternType="none"/>
      </fill>
      <alignment horizontal="general" vertical="bottom" wrapText="0"/>
      <border outline="0">
        <left/>
        <right/>
        <top/>
      </border>
    </dxf>
  </rfmt>
  <rfmt sheetId="5" sqref="Q412" start="0" length="0">
    <dxf>
      <alignment vertical="bottom" wrapText="0"/>
      <border outline="0">
        <left/>
        <right/>
        <top/>
        <bottom/>
      </border>
    </dxf>
  </rfmt>
  <rcc rId="4599" sId="5" odxf="1" dxf="1">
    <oc r="B413">
      <f>IF(LEN(A413)=0,"",INDEX('Smelter Look-up'!$A:$A,MATCH($A413,'Smelter Look-up'!$E:$E,0)))</f>
    </oc>
    <nc r="B41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00" sId="5" odxf="1" dxf="1">
    <oc r="C413">
      <f>IF(LEN(A413)=0,"",INDEX('Smelter Look-up'!$C:$C,MATCH($A413,'Smelter Look-up'!$E:$E,0)))</f>
    </oc>
    <nc r="C413"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601" sId="5" odxf="1" dxf="1">
    <nc r="D413"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02" sId="5" odxf="1" dxf="1">
    <oc r="E413">
      <f>IF(ISERROR($V413),"",OFFSET('Smelter Look-up'!$D$4,$V413-4,0)&amp;"")</f>
    </oc>
    <nc r="E41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03" sId="5" odxf="1" dxf="1">
    <oc r="F413">
      <f>IF(ISERROR($V413),"",OFFSET('Smelter Look-up'!$E$4,$V413-4,0))</f>
    </oc>
    <nc r="F413" t="inlineStr">
      <is>
        <t>CID001191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04" sId="5" odxf="1" dxf="1">
    <oc r="G413">
      <f>IF(C413=$X$4,"Enter smelter details", IF(ISERROR($V413),"",OFFSET('Smelter Look-up'!$F$4,$V413-4,0)))</f>
    </oc>
    <nc r="G41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05" sId="5" odxf="1" dxf="1">
    <oc r="H413">
      <f>IF(ISERROR($V413),"",OFFSET('Smelter Look-up'!$G$4,$V413-4,0))</f>
    </oc>
    <nc r="H41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606" sId="5" odxf="1" dxf="1">
    <oc r="I413">
      <f>IF(ISERROR($V413),"",OFFSET('Smelter Look-up'!$H$4,$V413-4,0))</f>
    </oc>
    <nc r="I413" t="inlineStr">
      <is>
        <t>Asago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07" sId="5" odxf="1" dxf="1">
    <oc r="J413">
      <f>IF(ISERROR($V413),"",OFFSET('Smelter Look-up'!$I$4,$V413-4,0))</f>
    </oc>
    <nc r="J413"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08" sId="5" odxf="1" dxf="1">
    <nc r="K413" t="inlineStr">
      <is>
        <t>Ms. Yuki Tsutsui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09" sId="5" odxf="1" dxf="1">
    <nc r="L413" t="inlineStr">
      <is>
        <t>ytsutsui@mmc.co.jp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413" start="0" length="0">
    <dxf>
      <alignment vertical="bottom" wrapText="0"/>
      <border outline="0">
        <left/>
        <right/>
        <top/>
        <bottom/>
      </border>
    </dxf>
  </rfmt>
  <rcc rId="4610" sId="5" odxf="1" dxf="1">
    <nc r="N413" t="inlineStr">
      <is>
        <t>Recyled,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11" sId="5" odxf="1" dxf="1">
    <nc r="O413" t="inlineStr">
      <is>
        <t>Recyled,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12" sId="5" odxf="1" dxf="1">
    <nc r="P413"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613" sId="5" odxf="1" dxf="1">
    <nc r="Q41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614" sId="5" odxf="1" dxf="1">
    <oc r="B414">
      <f>IF(LEN(A414)=0,"",INDEX('Smelter Look-up'!$A:$A,MATCH($A414,'Smelter Look-up'!$E:$E,0)))</f>
    </oc>
    <nc r="B41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15" sId="5" odxf="1" dxf="1">
    <oc r="C414">
      <f>IF(LEN(A414)=0,"",INDEX('Smelter Look-up'!$C:$C,MATCH($A414,'Smelter Look-up'!$E:$E,0)))</f>
    </oc>
    <nc r="C414"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616" sId="5" odxf="1" dxf="1">
    <nc r="D414"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17" sId="5" odxf="1" dxf="1">
    <oc r="E414">
      <f>IF(ISERROR($V414),"",OFFSET('Smelter Look-up'!$D$4,$V414-4,0)&amp;"")</f>
    </oc>
    <nc r="E41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18" sId="5" odxf="1" dxf="1">
    <oc r="F414">
      <f>IF(ISERROR($V414),"",OFFSET('Smelter Look-up'!$E$4,$V414-4,0))</f>
    </oc>
    <nc r="F414" t="inlineStr">
      <is>
        <t>CID001191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19" sId="5" odxf="1" dxf="1">
    <oc r="G414">
      <f>IF(C414=$X$4,"Enter smelter details", IF(ISERROR($V414),"",OFFSET('Smelter Look-up'!$F$4,$V414-4,0)))</f>
    </oc>
    <nc r="G41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20" sId="5" odxf="1" dxf="1">
    <oc r="H414">
      <f>IF(ISERROR($V414),"",OFFSET('Smelter Look-up'!$G$4,$V414-4,0))</f>
    </oc>
    <nc r="H414" t="inlineStr">
      <is>
        <t>Ikuno-cyo   Kuchiganaya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621" sId="5" odxf="1" dxf="1">
    <oc r="I414">
      <f>IF(ISERROR($V414),"",OFFSET('Smelter Look-up'!$H$4,$V414-4,0))</f>
    </oc>
    <nc r="I414" t="inlineStr">
      <is>
        <t>Asago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22" sId="5" odxf="1" dxf="1">
    <oc r="J414">
      <f>IF(ISERROR($V414),"",OFFSET('Smelter Look-up'!$I$4,$V414-4,0))</f>
    </oc>
    <nc r="J414"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23" sId="5" odxf="1" dxf="1">
    <nc r="K414" t="inlineStr">
      <is>
        <t>Mamoru Minami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24" sId="5" odxf="1" dxf="1">
    <nc r="L414" t="inlineStr">
      <is>
        <t>mminami@mmc.co.jp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25" sId="5" odxf="1" dxf="1">
    <nc r="M414"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26" sId="5" odxf="1" dxf="1">
    <nc r="N414"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27" sId="5" odxf="1" dxf="1">
    <nc r="O414"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14" start="0" length="0">
    <dxf>
      <fill>
        <patternFill patternType="none"/>
      </fill>
      <alignment horizontal="general" vertical="bottom" wrapText="0"/>
      <border outline="0">
        <left/>
        <right/>
        <top/>
      </border>
    </dxf>
  </rfmt>
  <rfmt sheetId="5" sqref="Q414" start="0" length="0">
    <dxf>
      <alignment vertical="bottom" wrapText="0"/>
      <border outline="0">
        <left/>
        <right/>
        <top/>
        <bottom/>
      </border>
    </dxf>
  </rfmt>
  <rcc rId="4628" sId="5" odxf="1" dxf="1">
    <oc r="B415">
      <f>IF(LEN(A415)=0,"",INDEX('Smelter Look-up'!$A:$A,MATCH($A415,'Smelter Look-up'!$E:$E,0)))</f>
    </oc>
    <nc r="B41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29" sId="5" odxf="1" dxf="1">
    <oc r="C415">
      <f>IF(LEN(A415)=0,"",INDEX('Smelter Look-up'!$C:$C,MATCH($A415,'Smelter Look-up'!$E:$E,0)))</f>
    </oc>
    <nc r="C415"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630" sId="5" odxf="1" dxf="1">
    <nc r="D415"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31" sId="5" odxf="1" dxf="1">
    <oc r="E415">
      <f>IF(ISERROR($V415),"",OFFSET('Smelter Look-up'!$D$4,$V415-4,0)&amp;"")</f>
    </oc>
    <nc r="E41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32" sId="5" odxf="1" dxf="1">
    <oc r="F415">
      <f>IF(ISERROR($V415),"",OFFSET('Smelter Look-up'!$E$4,$V415-4,0))</f>
    </oc>
    <nc r="F415" t="inlineStr">
      <is>
        <t>CID001191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33" sId="5" odxf="1" dxf="1">
    <oc r="G415">
      <f>IF(C415=$X$4,"Enter smelter details", IF(ISERROR($V415),"",OFFSET('Smelter Look-up'!$F$4,$V415-4,0)))</f>
    </oc>
    <nc r="G41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34" sId="5" odxf="1" dxf="1">
    <oc r="H415">
      <f>IF(ISERROR($V415),"",OFFSET('Smelter Look-up'!$G$4,$V415-4,0))</f>
    </oc>
    <nc r="H415" t="inlineStr">
      <is>
        <t>Ikuno-cyo   Kuchiganaya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635" sId="5" odxf="1" dxf="1">
    <oc r="I415">
      <f>IF(ISERROR($V415),"",OFFSET('Smelter Look-up'!$H$4,$V415-4,0))</f>
    </oc>
    <nc r="I415" t="inlineStr">
      <is>
        <t>Asago-shi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36" sId="5" odxf="1" dxf="1">
    <oc r="J415">
      <f>IF(ISERROR($V415),"",OFFSET('Smelter Look-up'!$I$4,$V415-4,0))</f>
    </oc>
    <nc r="J415" t="inlineStr">
      <is>
        <t>Hyogo Prefecture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37" sId="5" odxf="1" dxf="1">
    <nc r="K415" t="inlineStr">
      <is>
        <t>Mamoru Minami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38" sId="5" odxf="1" dxf="1">
    <nc r="L415" t="inlineStr">
      <is>
        <t>mminami@mmc.co.jp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39" sId="5" odxf="1" dxf="1">
    <nc r="M415"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40" sId="5" odxf="1" dxf="1">
    <nc r="N415" t="inlineStr">
      <is>
        <t>Recycled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41" sId="5" odxf="1" dxf="1">
    <nc r="O415" t="inlineStr">
      <is>
        <t>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42" sId="5" odxf="1" dxf="1">
    <nc r="P415"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15" start="0" length="0">
    <dxf>
      <alignment vertical="bottom" wrapText="0"/>
      <border outline="0">
        <left/>
        <right/>
        <top/>
        <bottom/>
      </border>
    </dxf>
  </rfmt>
  <rcc rId="4643" sId="5" odxf="1" dxf="1">
    <oc r="B416">
      <f>IF(LEN(A416)=0,"",INDEX('Smelter Look-up'!$A:$A,MATCH($A416,'Smelter Look-up'!$E:$E,0)))</f>
    </oc>
    <nc r="B41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44" sId="5" odxf="1" dxf="1">
    <oc r="C416">
      <f>IF(LEN(A416)=0,"",INDEX('Smelter Look-up'!$C:$C,MATCH($A416,'Smelter Look-up'!$E:$E,0)))</f>
    </oc>
    <nc r="C416"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645" sId="5" odxf="1" dxf="1">
    <nc r="D416"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46" sId="5" odxf="1" dxf="1">
    <oc r="E416">
      <f>IF(ISERROR($V416),"",OFFSET('Smelter Look-up'!$D$4,$V416-4,0)&amp;"")</f>
    </oc>
    <nc r="E41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47" sId="5" odxf="1" dxf="1">
    <oc r="F416">
      <f>IF(ISERROR($V416),"",OFFSET('Smelter Look-up'!$E$4,$V416-4,0))</f>
    </oc>
    <nc r="F416" t="inlineStr">
      <is>
        <t>CID001191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48" sId="5" odxf="1" dxf="1">
    <oc r="G416">
      <f>IF(C416=$X$4,"Enter smelter details", IF(ISERROR($V416),"",OFFSET('Smelter Look-up'!$F$4,$V416-4,0)))</f>
    </oc>
    <nc r="G41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49" sId="5" odxf="1" dxf="1">
    <oc r="H416">
      <f>IF(ISERROR($V416),"",OFFSET('Smelter Look-up'!$G$4,$V416-4,0))</f>
    </oc>
    <nc r="H41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650" sId="5" odxf="1" dxf="1">
    <oc r="I416">
      <f>IF(ISERROR($V416),"",OFFSET('Smelter Look-up'!$H$4,$V416-4,0))</f>
    </oc>
    <nc r="I416" t="inlineStr">
      <is>
        <t>Asago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51" sId="5" odxf="1" dxf="1">
    <oc r="J416">
      <f>IF(ISERROR($V416),"",OFFSET('Smelter Look-up'!$I$4,$V416-4,0))</f>
    </oc>
    <nc r="J416"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16" start="0" length="0">
    <dxf>
      <alignment vertical="bottom" wrapText="0"/>
      <border outline="0">
        <left/>
        <right/>
        <top/>
        <bottom/>
      </border>
    </dxf>
  </rfmt>
  <rfmt sheetId="5" sqref="L416" start="0" length="0">
    <dxf>
      <alignment vertical="bottom" wrapText="0"/>
      <border outline="0">
        <left/>
        <right/>
        <top/>
        <bottom/>
      </border>
    </dxf>
  </rfmt>
  <rfmt sheetId="5" sqref="M416" start="0" length="0">
    <dxf>
      <alignment vertical="bottom" wrapText="0"/>
      <border outline="0">
        <left/>
        <right/>
        <top/>
        <bottom/>
      </border>
    </dxf>
  </rfmt>
  <rfmt sheetId="5" sqref="N416" start="0" length="0">
    <dxf>
      <alignment vertical="bottom" wrapText="0"/>
      <border outline="0">
        <left/>
        <right/>
        <top/>
        <bottom/>
      </border>
    </dxf>
  </rfmt>
  <rfmt sheetId="5" sqref="O416" start="0" length="0">
    <dxf>
      <alignment vertical="bottom" wrapText="0"/>
      <border outline="0">
        <left/>
        <right/>
        <top/>
        <bottom/>
      </border>
    </dxf>
  </rfmt>
  <rfmt sheetId="5" sqref="P416" start="0" length="0">
    <dxf>
      <fill>
        <patternFill patternType="none"/>
      </fill>
      <alignment horizontal="general" vertical="bottom" wrapText="0"/>
      <border outline="0">
        <left/>
        <right/>
        <top/>
      </border>
    </dxf>
  </rfmt>
  <rfmt sheetId="5" sqref="Q416" start="0" length="0">
    <dxf>
      <alignment vertical="bottom" wrapText="0"/>
      <border outline="0">
        <left/>
        <right/>
        <top/>
        <bottom/>
      </border>
    </dxf>
  </rfmt>
  <rcc rId="4652" sId="5" odxf="1" dxf="1">
    <oc r="B417">
      <f>IF(LEN(A417)=0,"",INDEX('Smelter Look-up'!$A:$A,MATCH($A417,'Smelter Look-up'!$E:$E,0)))</f>
    </oc>
    <nc r="B41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53" sId="5" odxf="1" dxf="1">
    <oc r="C417">
      <f>IF(LEN(A417)=0,"",INDEX('Smelter Look-up'!$C:$C,MATCH($A417,'Smelter Look-up'!$E:$E,0)))</f>
    </oc>
    <nc r="C417" t="inlineStr">
      <is>
        <t>Mitsubishi Materials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654" sId="5" odxf="1" dxf="1">
    <nc r="D417" t="inlineStr">
      <is>
        <t>Mitsubishi Materials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55" sId="5" odxf="1" dxf="1">
    <oc r="E417">
      <f>IF(ISERROR($V417),"",OFFSET('Smelter Look-up'!$D$4,$V417-4,0)&amp;"")</f>
    </oc>
    <nc r="E41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56" sId="5" odxf="1" dxf="1">
    <oc r="F417">
      <f>IF(ISERROR($V417),"",OFFSET('Smelter Look-up'!$E$4,$V417-4,0))</f>
    </oc>
    <nc r="F417" t="inlineStr">
      <is>
        <t>CID001191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57" sId="5" odxf="1" dxf="1">
    <oc r="G417">
      <f>IF(C417=$X$4,"Enter smelter details", IF(ISERROR($V417),"",OFFSET('Smelter Look-up'!$F$4,$V417-4,0)))</f>
    </oc>
    <nc r="G41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58" sId="5" odxf="1" dxf="1">
    <oc r="H417">
      <f>IF(ISERROR($V417),"",OFFSET('Smelter Look-up'!$G$4,$V417-4,0))</f>
    </oc>
    <nc r="H417" t="inlineStr">
      <is>
        <t>Ikunochokuchiganaya985</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659" sId="5" odxf="1" dxf="1">
    <oc r="I417">
      <f>IF(ISERROR($V417),"",OFFSET('Smelter Look-up'!$H$4,$V417-4,0))</f>
    </oc>
    <nc r="I417" t="inlineStr">
      <is>
        <t>Asago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60" sId="5" odxf="1" dxf="1">
    <oc r="J417">
      <f>IF(ISERROR($V417),"",OFFSET('Smelter Look-up'!$I$4,$V417-4,0))</f>
    </oc>
    <nc r="J417"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61" sId="5" odxf="1" dxf="1">
    <nc r="K417" t="inlineStr">
      <is>
        <t>Mamoru Minami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62" sId="5" odxf="1" dxf="1">
    <nc r="L417" t="inlineStr">
      <is>
        <t>mminami@mmc.co.jp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417" start="0" length="0">
    <dxf>
      <alignment vertical="bottom" wrapText="0"/>
      <border outline="0">
        <left/>
        <right/>
        <top/>
        <bottom/>
      </border>
    </dxf>
  </rfmt>
  <rfmt sheetId="5" sqref="N417" start="0" length="0">
    <dxf>
      <alignment vertical="bottom" wrapText="0"/>
      <border outline="0">
        <left/>
        <right/>
        <top/>
        <bottom/>
      </border>
    </dxf>
  </rfmt>
  <rfmt sheetId="5" sqref="O417" start="0" length="0">
    <dxf>
      <alignment vertical="bottom" wrapText="0"/>
      <border outline="0">
        <left/>
        <right/>
        <top/>
        <bottom/>
      </border>
    </dxf>
  </rfmt>
  <rfmt sheetId="5" sqref="P417" start="0" length="0">
    <dxf>
      <fill>
        <patternFill patternType="none"/>
      </fill>
      <alignment horizontal="general" vertical="bottom" wrapText="0"/>
      <border outline="0">
        <left/>
        <right/>
        <top/>
      </border>
    </dxf>
  </rfmt>
  <rfmt sheetId="5" sqref="Q417" start="0" length="0">
    <dxf>
      <alignment vertical="bottom" wrapText="0"/>
      <border outline="0">
        <left/>
        <right/>
        <top/>
        <bottom/>
      </border>
    </dxf>
  </rfmt>
  <rcc rId="4663" sId="5" odxf="1" dxf="1">
    <oc r="B418">
      <f>IF(LEN(A418)=0,"",INDEX('Smelter Look-up'!$A:$A,MATCH($A418,'Smelter Look-up'!$E:$E,0)))</f>
    </oc>
    <nc r="B41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64" sId="5" odxf="1" dxf="1">
    <oc r="C418">
      <f>IF(LEN(A418)=0,"",INDEX('Smelter Look-up'!$C:$C,MATCH($A418,'Smelter Look-up'!$E:$E,0)))</f>
    </oc>
    <nc r="C418" t="inlineStr">
      <is>
        <t>Mitsui Mining &amp; Smelting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665" sId="5" odxf="1" dxf="1">
    <nc r="D418" t="inlineStr">
      <is>
        <t>Mitsui Mining &amp; Smelting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66" sId="5" odxf="1" dxf="1">
    <oc r="E418">
      <f>IF(ISERROR($V418),"",OFFSET('Smelter Look-up'!$D$4,$V418-4,0)&amp;"")</f>
    </oc>
    <nc r="E41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67" sId="5" odxf="1" dxf="1">
    <oc r="F418">
      <f>IF(ISERROR($V418),"",OFFSET('Smelter Look-up'!$E$4,$V418-4,0))</f>
    </oc>
    <nc r="F418" t="inlineStr">
      <is>
        <t>CID001192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68" sId="5" odxf="1" dxf="1">
    <oc r="G418">
      <f>IF(C418=$X$4,"Enter smelter details", IF(ISERROR($V418),"",OFFSET('Smelter Look-up'!$F$4,$V418-4,0)))</f>
    </oc>
    <nc r="G41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69" sId="5" odxf="1" dxf="1">
    <oc r="H418">
      <f>IF(ISERROR($V418),"",OFFSET('Smelter Look-up'!$G$4,$V418-4,0))</f>
    </oc>
    <nc r="H41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670" sId="5" odxf="1" dxf="1">
    <oc r="I418">
      <f>IF(ISERROR($V418),"",OFFSET('Smelter Look-up'!$H$4,$V418-4,0))</f>
    </oc>
    <nc r="I418" t="inlineStr">
      <is>
        <t>Omuta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71" sId="5" odxf="1" dxf="1">
    <oc r="J418">
      <f>IF(ISERROR($V418),"",OFFSET('Smelter Look-up'!$I$4,$V418-4,0))</f>
    </oc>
    <nc r="J418" t="inlineStr">
      <is>
        <t>Fukuoka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18" start="0" length="0">
    <dxf>
      <alignment vertical="bottom" wrapText="0"/>
      <border outline="0">
        <left/>
        <right/>
        <top/>
        <bottom/>
      </border>
    </dxf>
  </rfmt>
  <rfmt sheetId="5" sqref="L418" start="0" length="0">
    <dxf>
      <alignment vertical="bottom" wrapText="0"/>
      <border outline="0">
        <left/>
        <right/>
        <top/>
        <bottom/>
      </border>
    </dxf>
  </rfmt>
  <rfmt sheetId="5" sqref="M418" start="0" length="0">
    <dxf>
      <alignment vertical="bottom" wrapText="0"/>
      <border outline="0">
        <left/>
        <right/>
        <top/>
        <bottom/>
      </border>
    </dxf>
  </rfmt>
  <rfmt sheetId="5" sqref="N418" start="0" length="0">
    <dxf>
      <alignment vertical="bottom" wrapText="0"/>
      <border outline="0">
        <left/>
        <right/>
        <top/>
        <bottom/>
      </border>
    </dxf>
  </rfmt>
  <rfmt sheetId="5" sqref="O418" start="0" length="0">
    <dxf>
      <alignment vertical="bottom" wrapText="0"/>
      <border outline="0">
        <left/>
        <right/>
        <top/>
        <bottom/>
      </border>
    </dxf>
  </rfmt>
  <rfmt sheetId="5" sqref="P418" start="0" length="0">
    <dxf>
      <fill>
        <patternFill patternType="none"/>
      </fill>
      <alignment horizontal="general" vertical="bottom" wrapText="0"/>
      <border outline="0">
        <left/>
        <right/>
        <top/>
      </border>
    </dxf>
  </rfmt>
  <rfmt sheetId="5" sqref="Q418" start="0" length="0">
    <dxf>
      <alignment vertical="bottom" wrapText="0"/>
      <border outline="0">
        <left/>
        <right/>
        <top/>
        <bottom/>
      </border>
    </dxf>
  </rfmt>
  <rcc rId="4672" sId="5" odxf="1" dxf="1">
    <oc r="B419">
      <f>IF(LEN(A419)=0,"",INDEX('Smelter Look-up'!$A:$A,MATCH($A419,'Smelter Look-up'!$E:$E,0)))</f>
    </oc>
    <nc r="B41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73" sId="5" odxf="1" dxf="1">
    <oc r="C419">
      <f>IF(LEN(A419)=0,"",INDEX('Smelter Look-up'!$C:$C,MATCH($A419,'Smelter Look-up'!$E:$E,0)))</f>
    </oc>
    <nc r="C419" t="inlineStr">
      <is>
        <t>Mitsui Mining &amp; Smelting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674" sId="5" odxf="1" dxf="1">
    <nc r="D419" t="inlineStr">
      <is>
        <t>Mitsui Mining &amp; Smelting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75" sId="5" odxf="1" dxf="1">
    <oc r="E419">
      <f>IF(ISERROR($V419),"",OFFSET('Smelter Look-up'!$D$4,$V419-4,0)&amp;"")</f>
    </oc>
    <nc r="E41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76" sId="5" odxf="1" dxf="1">
    <oc r="F419">
      <f>IF(ISERROR($V419),"",OFFSET('Smelter Look-up'!$E$4,$V419-4,0))</f>
    </oc>
    <nc r="F419" t="inlineStr">
      <is>
        <t>CID001192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77" sId="5" odxf="1" dxf="1">
    <oc r="G419">
      <f>IF(C419=$X$4,"Enter smelter details", IF(ISERROR($V419),"",OFFSET('Smelter Look-up'!$F$4,$V419-4,0)))</f>
    </oc>
    <nc r="G41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78" sId="5" odxf="1" dxf="1">
    <oc r="H419">
      <f>IF(ISERROR($V419),"",OFFSET('Smelter Look-up'!$G$4,$V419-4,0))</f>
    </oc>
    <nc r="H41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679" sId="5" odxf="1" dxf="1">
    <oc r="I419">
      <f>IF(ISERROR($V419),"",OFFSET('Smelter Look-up'!$H$4,$V419-4,0))</f>
    </oc>
    <nc r="I419" t="inlineStr">
      <is>
        <t>Omuta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80" sId="5" odxf="1" dxf="1">
    <oc r="J419">
      <f>IF(ISERROR($V419),"",OFFSET('Smelter Look-up'!$I$4,$V419-4,0))</f>
    </oc>
    <nc r="J419" t="inlineStr">
      <is>
        <t>Fukuoka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19" start="0" length="0">
    <dxf>
      <alignment vertical="bottom" wrapText="0"/>
      <border outline="0">
        <left/>
        <right/>
        <top/>
        <bottom/>
      </border>
    </dxf>
  </rfmt>
  <rfmt sheetId="5" sqref="L419" start="0" length="0">
    <dxf>
      <alignment vertical="bottom" wrapText="0"/>
      <border outline="0">
        <left/>
        <right/>
        <top/>
        <bottom/>
      </border>
    </dxf>
  </rfmt>
  <rcc rId="4681" sId="5" odxf="1" dxf="1">
    <nc r="M41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19" start="0" length="0">
    <dxf>
      <alignment vertical="bottom" wrapText="0"/>
      <border outline="0">
        <left/>
        <right/>
        <top/>
        <bottom/>
      </border>
    </dxf>
  </rfmt>
  <rcc rId="4682" sId="5" odxf="1" dxf="1">
    <nc r="O419"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19" start="0" length="0">
    <dxf>
      <fill>
        <patternFill patternType="none"/>
      </fill>
      <alignment horizontal="general" vertical="bottom" wrapText="0"/>
      <border outline="0">
        <left/>
        <right/>
        <top/>
      </border>
    </dxf>
  </rfmt>
  <rfmt sheetId="5" sqref="Q419" start="0" length="0">
    <dxf>
      <alignment vertical="bottom" wrapText="0"/>
      <border outline="0">
        <left/>
        <right/>
        <top/>
        <bottom/>
      </border>
    </dxf>
  </rfmt>
  <rcc rId="4683" sId="5" odxf="1" dxf="1">
    <oc r="B420">
      <f>IF(LEN(A420)=0,"",INDEX('Smelter Look-up'!$A:$A,MATCH($A420,'Smelter Look-up'!$E:$E,0)))</f>
    </oc>
    <nc r="B42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84" sId="5" odxf="1" dxf="1">
    <oc r="C420">
      <f>IF(LEN(A420)=0,"",INDEX('Smelter Look-up'!$C:$C,MATCH($A420,'Smelter Look-up'!$E:$E,0)))</f>
    </oc>
    <nc r="C420" t="inlineStr">
      <is>
        <t>Mitsui Mining &amp; Smelting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685" sId="5" odxf="1" dxf="1">
    <nc r="D420" t="inlineStr">
      <is>
        <t>Mitsui Mining &amp; Smelting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86" sId="5" odxf="1" dxf="1">
    <oc r="E420">
      <f>IF(ISERROR($V420),"",OFFSET('Smelter Look-up'!$D$4,$V420-4,0)&amp;"")</f>
    </oc>
    <nc r="E42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87" sId="5" odxf="1" dxf="1">
    <oc r="F420">
      <f>IF(ISERROR($V420),"",OFFSET('Smelter Look-up'!$E$4,$V420-4,0))</f>
    </oc>
    <nc r="F420" t="inlineStr">
      <is>
        <t>CID001192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88" sId="5" odxf="1" dxf="1">
    <oc r="G420">
      <f>IF(C420=$X$4,"Enter smelter details", IF(ISERROR($V420),"",OFFSET('Smelter Look-up'!$F$4,$V420-4,0)))</f>
    </oc>
    <nc r="G42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89" sId="5" odxf="1" dxf="1">
    <oc r="H420">
      <f>IF(ISERROR($V420),"",OFFSET('Smelter Look-up'!$G$4,$V420-4,0))</f>
    </oc>
    <nc r="H420" t="inlineStr">
      <is>
        <t>Oaza-tosen 2081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690" sId="5" odxf="1" dxf="1">
    <oc r="I420">
      <f>IF(ISERROR($V420),"",OFFSET('Smelter Look-up'!$H$4,$V420-4,0))</f>
    </oc>
    <nc r="I420" t="inlineStr">
      <is>
        <t>Omuta-shi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91" sId="5" odxf="1" dxf="1">
    <oc r="J420">
      <f>IF(ISERROR($V420),"",OFFSET('Smelter Look-up'!$I$4,$V420-4,0))</f>
    </oc>
    <nc r="J420" t="inlineStr">
      <is>
        <t>Fukuoka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692" sId="5" odxf="1" dxf="1">
    <nc r="K420" t="inlineStr">
      <is>
        <t>TAKUYA SHIN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93" sId="5" odxf="1" dxf="1">
    <nc r="L420" t="inlineStr">
      <is>
        <t>t-shin@mitsui-kinzoku.co.jp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94" sId="5" odxf="1" dxf="1">
    <nc r="M42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95" sId="5" odxf="1" dxf="1">
    <nc r="N420" t="inlineStr">
      <is>
        <t>Wodgina / Cadia Hill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96" sId="5" odxf="1" dxf="1">
    <nc r="O420"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697" sId="5" odxf="1" dxf="1">
    <nc r="P42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20" start="0" length="0">
    <dxf>
      <alignment vertical="bottom" wrapText="0"/>
      <border outline="0">
        <left/>
        <right/>
        <top/>
        <bottom/>
      </border>
    </dxf>
  </rfmt>
  <rcc rId="4698" sId="5" odxf="1" dxf="1">
    <oc r="B421">
      <f>IF(LEN(A421)=0,"",INDEX('Smelter Look-up'!$A:$A,MATCH($A421,'Smelter Look-up'!$E:$E,0)))</f>
    </oc>
    <nc r="B42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699" sId="5" odxf="1" dxf="1">
    <oc r="C421">
      <f>IF(LEN(A421)=0,"",INDEX('Smelter Look-up'!$C:$C,MATCH($A421,'Smelter Look-up'!$E:$E,0)))</f>
    </oc>
    <nc r="C421" t="inlineStr">
      <is>
        <t>Mitsui Mining and Smelting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00" sId="5" odxf="1" dxf="1">
    <nc r="D421" t="inlineStr">
      <is>
        <t>Mitsui Mining and Smelting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01" sId="5" odxf="1" dxf="1">
    <oc r="E421">
      <f>IF(ISERROR($V421),"",OFFSET('Smelter Look-up'!$D$4,$V421-4,0)&amp;"")</f>
    </oc>
    <nc r="E42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02" sId="5" odxf="1" dxf="1">
    <oc r="F421">
      <f>IF(ISERROR($V421),"",OFFSET('Smelter Look-up'!$E$4,$V421-4,0))</f>
    </oc>
    <nc r="F421" t="inlineStr">
      <is>
        <t>CID001193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03" sId="5" odxf="1" dxf="1">
    <oc r="G421">
      <f>IF(C421=$X$4,"Enter smelter details", IF(ISERROR($V421),"",OFFSET('Smelter Look-up'!$F$4,$V421-4,0)))</f>
    </oc>
    <nc r="G42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04" sId="5" odxf="1" dxf="1">
    <oc r="H421">
      <f>IF(ISERROR($V421),"",OFFSET('Smelter Look-up'!$G$4,$V421-4,0))</f>
    </oc>
    <nc r="H421" t="inlineStr">
      <is>
        <t>1-5-1 Shiomachi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05" sId="5" odxf="1" dxf="1">
    <oc r="I421">
      <f>IF(ISERROR($V421),"",OFFSET('Smelter Look-up'!$H$4,$V421-4,0))</f>
    </oc>
    <nc r="I421" t="inlineStr">
      <is>
        <t>Takehara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06" sId="5" odxf="1" dxf="1">
    <oc r="J421">
      <f>IF(ISERROR($V421),"",OFFSET('Smelter Look-up'!$I$4,$V421-4,0))</f>
    </oc>
    <nc r="J421" t="inlineStr">
      <is>
        <t>Hiroshima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07" sId="5" odxf="1" dxf="1">
    <nc r="K421" t="inlineStr">
      <is>
        <t>(+81)3-5437-8000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08" sId="5" odxf="1" dxf="1">
    <nc r="L421"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09" sId="5" odxf="1" dxf="1">
    <nc r="M421"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10" sId="5" odxf="1" dxf="1">
    <nc r="N421"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11" sId="5" odxf="1" dxf="1">
    <nc r="O421"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12" sId="5" odxf="1" dxf="1">
    <nc r="P421"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713" sId="5" odxf="1" dxf="1">
    <nc r="Q421"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714" sId="5" odxf="1" dxf="1">
    <oc r="B422">
      <f>IF(LEN(A422)=0,"",INDEX('Smelter Look-up'!$A:$A,MATCH($A422,'Smelter Look-up'!$E:$E,0)))</f>
    </oc>
    <nc r="B42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15" sId="5" odxf="1" dxf="1">
    <oc r="C422">
      <f>IF(LEN(A422)=0,"",INDEX('Smelter Look-up'!$C:$C,MATCH($A422,'Smelter Look-up'!$E:$E,0)))</f>
    </oc>
    <nc r="C422" t="inlineStr">
      <is>
        <t>Mitsui Mining and Smelting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16" sId="5" odxf="1" dxf="1">
    <nc r="D422" t="inlineStr">
      <is>
        <t>Mitsui Mining and Smelting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17" sId="5" odxf="1" dxf="1">
    <oc r="E422">
      <f>IF(ISERROR($V422),"",OFFSET('Smelter Look-up'!$D$4,$V422-4,0)&amp;"")</f>
    </oc>
    <nc r="E42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18" sId="5" odxf="1" dxf="1">
    <oc r="F422">
      <f>IF(ISERROR($V422),"",OFFSET('Smelter Look-up'!$E$4,$V422-4,0))</f>
    </oc>
    <nc r="F422" t="inlineStr">
      <is>
        <t>CID001193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19" sId="5" odxf="1" dxf="1">
    <oc r="G422">
      <f>IF(C422=$X$4,"Enter smelter details", IF(ISERROR($V422),"",OFFSET('Smelter Look-up'!$F$4,$V422-4,0)))</f>
    </oc>
    <nc r="G42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20" sId="5" odxf="1" dxf="1">
    <oc r="H422">
      <f>IF(ISERROR($V422),"",OFFSET('Smelter Look-up'!$G$4,$V422-4,0))</f>
    </oc>
    <nc r="H42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21" sId="5" odxf="1" dxf="1">
    <oc r="I422">
      <f>IF(ISERROR($V422),"",OFFSET('Smelter Look-up'!$H$4,$V422-4,0))</f>
    </oc>
    <nc r="I422" t="inlineStr">
      <is>
        <t>Takehara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22" sId="5" odxf="1" dxf="1">
    <oc r="J422">
      <f>IF(ISERROR($V422),"",OFFSET('Smelter Look-up'!$I$4,$V422-4,0))</f>
    </oc>
    <nc r="J422" t="inlineStr">
      <is>
        <t>Hiroshima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22" start="0" length="0">
    <dxf>
      <alignment vertical="bottom" wrapText="0"/>
      <border outline="0">
        <left/>
        <right/>
        <top/>
        <bottom/>
      </border>
    </dxf>
  </rfmt>
  <rfmt sheetId="5" sqref="L422" start="0" length="0">
    <dxf>
      <alignment vertical="bottom" wrapText="0"/>
      <border outline="0">
        <left/>
        <right/>
        <top/>
        <bottom/>
      </border>
    </dxf>
  </rfmt>
  <rcc rId="4723" sId="5" odxf="1" dxf="1">
    <nc r="M42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22" start="0" length="0">
    <dxf>
      <alignment vertical="bottom" wrapText="0"/>
      <border outline="0">
        <left/>
        <right/>
        <top/>
        <bottom/>
      </border>
    </dxf>
  </rfmt>
  <rcc rId="4724" sId="5" odxf="1" dxf="1">
    <nc r="O422"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22" start="0" length="0">
    <dxf>
      <fill>
        <patternFill patternType="none"/>
      </fill>
      <alignment horizontal="general" vertical="bottom" wrapText="0"/>
      <border outline="0">
        <left/>
        <right/>
        <top/>
      </border>
    </dxf>
  </rfmt>
  <rfmt sheetId="5" sqref="Q422" start="0" length="0">
    <dxf>
      <alignment vertical="bottom" wrapText="0"/>
      <border outline="0">
        <left/>
        <right/>
        <top/>
        <bottom/>
      </border>
    </dxf>
  </rfmt>
  <rcc rId="4725" sId="5" odxf="1" dxf="1">
    <oc r="B423">
      <f>IF(LEN(A423)=0,"",INDEX('Smelter Look-up'!$A:$A,MATCH($A423,'Smelter Look-up'!$E:$E,0)))</f>
    </oc>
    <nc r="B42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26" sId="5" odxf="1" dxf="1">
    <oc r="C423">
      <f>IF(LEN(A423)=0,"",INDEX('Smelter Look-up'!$C:$C,MATCH($A423,'Smelter Look-up'!$E:$E,0)))</f>
    </oc>
    <nc r="C423" t="inlineStr">
      <is>
        <t>Mitsui Mining and Smelting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27" sId="5" odxf="1" dxf="1">
    <nc r="D423" t="inlineStr">
      <is>
        <t>Mitsui Mining and Smelting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28" sId="5" odxf="1" dxf="1">
    <oc r="E423">
      <f>IF(ISERROR($V423),"",OFFSET('Smelter Look-up'!$D$4,$V423-4,0)&amp;"")</f>
    </oc>
    <nc r="E42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29" sId="5" odxf="1" dxf="1">
    <oc r="F423">
      <f>IF(ISERROR($V423),"",OFFSET('Smelter Look-up'!$E$4,$V423-4,0))</f>
    </oc>
    <nc r="F423" t="inlineStr">
      <is>
        <t>CID001193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30" sId="5" odxf="1" dxf="1">
    <oc r="G423">
      <f>IF(C423=$X$4,"Enter smelter details", IF(ISERROR($V423),"",OFFSET('Smelter Look-up'!$F$4,$V423-4,0)))</f>
    </oc>
    <nc r="G42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31" sId="5" odxf="1" dxf="1">
    <oc r="H423">
      <f>IF(ISERROR($V423),"",OFFSET('Smelter Look-up'!$G$4,$V423-4,0))</f>
    </oc>
    <nc r="H42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32" sId="5" odxf="1" dxf="1">
    <oc r="I423">
      <f>IF(ISERROR($V423),"",OFFSET('Smelter Look-up'!$H$4,$V423-4,0))</f>
    </oc>
    <nc r="I423" t="inlineStr">
      <is>
        <t>Takehara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33" sId="5" odxf="1" dxf="1">
    <oc r="J423">
      <f>IF(ISERROR($V423),"",OFFSET('Smelter Look-up'!$I$4,$V423-4,0))</f>
    </oc>
    <nc r="J423" t="inlineStr">
      <is>
        <t>Hiroshima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23" start="0" length="0">
    <dxf>
      <alignment vertical="bottom" wrapText="0"/>
      <border outline="0">
        <left/>
        <right/>
        <top/>
        <bottom/>
      </border>
    </dxf>
  </rfmt>
  <rfmt sheetId="5" sqref="L423" start="0" length="0">
    <dxf>
      <alignment vertical="bottom" wrapText="0"/>
      <border outline="0">
        <left/>
        <right/>
        <top/>
        <bottom/>
      </border>
    </dxf>
  </rfmt>
  <rfmt sheetId="5" sqref="M423" start="0" length="0">
    <dxf>
      <alignment vertical="bottom" wrapText="0"/>
      <border outline="0">
        <left/>
        <right/>
        <top/>
        <bottom/>
      </border>
    </dxf>
  </rfmt>
  <rfmt sheetId="5" sqref="N423" start="0" length="0">
    <dxf>
      <alignment vertical="bottom" wrapText="0"/>
      <border outline="0">
        <left/>
        <right/>
        <top/>
        <bottom/>
      </border>
    </dxf>
  </rfmt>
  <rfmt sheetId="5" sqref="O423" start="0" length="0">
    <dxf>
      <alignment vertical="bottom" wrapText="0"/>
      <border outline="0">
        <left/>
        <right/>
        <top/>
        <bottom/>
      </border>
    </dxf>
  </rfmt>
  <rfmt sheetId="5" sqref="P423" start="0" length="0">
    <dxf>
      <fill>
        <patternFill patternType="none"/>
      </fill>
      <alignment horizontal="general" vertical="bottom" wrapText="0"/>
      <border outline="0">
        <left/>
        <right/>
        <top/>
      </border>
    </dxf>
  </rfmt>
  <rcc rId="4734" sId="5" odxf="1" dxf="1">
    <nc r="Q42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735" sId="5" odxf="1" dxf="1">
    <oc r="B424">
      <f>IF(LEN(A424)=0,"",INDEX('Smelter Look-up'!$A:$A,MATCH($A424,'Smelter Look-up'!$E:$E,0)))</f>
    </oc>
    <nc r="B42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36" sId="5" odxf="1" dxf="1">
    <oc r="C424">
      <f>IF(LEN(A424)=0,"",INDEX('Smelter Look-up'!$C:$C,MATCH($A424,'Smelter Look-up'!$E:$E,0)))</f>
    </oc>
    <nc r="C424" t="inlineStr">
      <is>
        <t>Mitsui Mining and Smelting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37" sId="5" odxf="1" dxf="1">
    <nc r="D424" t="inlineStr">
      <is>
        <t>Mitsui Mining and Smelting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38" sId="5" odxf="1" dxf="1">
    <oc r="E424">
      <f>IF(ISERROR($V424),"",OFFSET('Smelter Look-up'!$D$4,$V424-4,0)&amp;"")</f>
    </oc>
    <nc r="E42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39" sId="5" odxf="1" dxf="1">
    <oc r="F424">
      <f>IF(ISERROR($V424),"",OFFSET('Smelter Look-up'!$E$4,$V424-4,0))</f>
    </oc>
    <nc r="F424" t="inlineStr">
      <is>
        <t>CID001193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40" sId="5" odxf="1" dxf="1">
    <oc r="G424">
      <f>IF(C424=$X$4,"Enter smelter details", IF(ISERROR($V424),"",OFFSET('Smelter Look-up'!$F$4,$V424-4,0)))</f>
    </oc>
    <nc r="G42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41" sId="5" odxf="1" dxf="1">
    <oc r="H424">
      <f>IF(ISERROR($V424),"",OFFSET('Smelter Look-up'!$G$4,$V424-4,0))</f>
    </oc>
    <nc r="H424" t="inlineStr">
      <is>
        <t>1-5-1 Shio-Machi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42" sId="5" odxf="1" dxf="1">
    <oc r="I424">
      <f>IF(ISERROR($V424),"",OFFSET('Smelter Look-up'!$H$4,$V424-4,0))</f>
    </oc>
    <nc r="I424" t="inlineStr">
      <is>
        <t>Takehara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43" sId="5" odxf="1" dxf="1">
    <oc r="J424">
      <f>IF(ISERROR($V424),"",OFFSET('Smelter Look-up'!$I$4,$V424-4,0))</f>
    </oc>
    <nc r="J424" t="inlineStr">
      <is>
        <t>Hiroshima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24" start="0" length="0">
    <dxf>
      <alignment vertical="bottom" wrapText="0"/>
      <border outline="0">
        <left/>
        <right/>
        <top/>
        <bottom/>
      </border>
    </dxf>
  </rfmt>
  <rfmt sheetId="5" sqref="L424" start="0" length="0">
    <dxf>
      <alignment vertical="bottom" wrapText="0"/>
      <border outline="0">
        <left/>
        <right/>
        <top/>
        <bottom/>
      </border>
    </dxf>
  </rfmt>
  <rfmt sheetId="5" sqref="M424" start="0" length="0">
    <dxf>
      <alignment vertical="bottom" wrapText="0"/>
      <border outline="0">
        <left/>
        <right/>
        <top/>
        <bottom/>
      </border>
    </dxf>
  </rfmt>
  <rcc rId="4744" sId="5" odxf="1" dxf="1">
    <nc r="N424" t="inlineStr">
      <is>
        <t>Cadia Hill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45" sId="5" odxf="1" dxf="1">
    <nc r="O424" t="inlineStr">
      <is>
        <t>Australia, 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46" sId="5" odxf="1" dxf="1">
    <nc r="P42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24" start="0" length="0">
    <dxf>
      <alignment vertical="bottom" wrapText="0"/>
      <border outline="0">
        <left/>
        <right/>
        <top/>
        <bottom/>
      </border>
    </dxf>
  </rfmt>
  <rcc rId="4747" sId="5" odxf="1" dxf="1">
    <oc r="B425">
      <f>IF(LEN(A425)=0,"",INDEX('Smelter Look-up'!$A:$A,MATCH($A425,'Smelter Look-up'!$E:$E,0)))</f>
    </oc>
    <nc r="B42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48" sId="5" odxf="1" dxf="1">
    <oc r="C425">
      <f>IF(LEN(A425)=0,"",INDEX('Smelter Look-up'!$C:$C,MATCH($A425,'Smelter Look-up'!$E:$E,0)))</f>
    </oc>
    <nc r="C425" t="inlineStr">
      <is>
        <t>Mitsui Mining and Smelting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49" sId="5" odxf="1" dxf="1">
    <nc r="D425" t="inlineStr">
      <is>
        <t>Mitsui Mining and Smelting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50" sId="5" odxf="1" dxf="1">
    <oc r="E425">
      <f>IF(ISERROR($V425),"",OFFSET('Smelter Look-up'!$D$4,$V425-4,0)&amp;"")</f>
    </oc>
    <nc r="E42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51" sId="5" odxf="1" dxf="1">
    <oc r="F425">
      <f>IF(ISERROR($V425),"",OFFSET('Smelter Look-up'!$E$4,$V425-4,0))</f>
    </oc>
    <nc r="F425" t="inlineStr">
      <is>
        <t>CID001193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52" sId="5" odxf="1" dxf="1">
    <oc r="G425">
      <f>IF(C425=$X$4,"Enter smelter details", IF(ISERROR($V425),"",OFFSET('Smelter Look-up'!$F$4,$V425-4,0)))</f>
    </oc>
    <nc r="G42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53" sId="5" odxf="1" dxf="1">
    <oc r="H425">
      <f>IF(ISERROR($V425),"",OFFSET('Smelter Look-up'!$G$4,$V425-4,0))</f>
    </oc>
    <nc r="H425" t="inlineStr">
      <is>
        <t>6-1-1 Hibi Tamano Okayama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54" sId="5" odxf="1" dxf="1">
    <oc r="I425">
      <f>IF(ISERROR($V425),"",OFFSET('Smelter Look-up'!$H$4,$V425-4,0))</f>
    </oc>
    <nc r="I425" t="inlineStr">
      <is>
        <t>Takehara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55" sId="5" odxf="1" dxf="1">
    <oc r="J425">
      <f>IF(ISERROR($V425),"",OFFSET('Smelter Look-up'!$I$4,$V425-4,0))</f>
    </oc>
    <nc r="J425" t="inlineStr">
      <is>
        <t>Hiroshima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56" sId="5" odxf="1" dxf="1">
    <nc r="K425" t="inlineStr">
      <is>
        <t>Kudani Haruo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57" sId="5" odxf="1" dxf="1">
    <nc r="L425" t="inlineStr">
      <is>
        <t>Kudani@mmc.co.jp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58" sId="5" odxf="1" dxf="1">
    <nc r="M425"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59" sId="5" odxf="1" dxf="1">
    <nc r="N425"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60" sId="5" odxf="1" dxf="1">
    <nc r="O425"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761" sId="5" odxf="1" dxf="1">
    <nc r="P42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25" start="0" length="0">
    <dxf>
      <alignment vertical="bottom" wrapText="0"/>
      <border outline="0">
        <left/>
        <right/>
        <top/>
        <bottom/>
      </border>
    </dxf>
  </rfmt>
  <rcc rId="4762" sId="5" odxf="1" dxf="1">
    <oc r="B426">
      <f>IF(LEN(A426)=0,"",INDEX('Smelter Look-up'!$A:$A,MATCH($A426,'Smelter Look-up'!$E:$E,0)))</f>
    </oc>
    <nc r="B42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63" sId="5" odxf="1" dxf="1">
    <oc r="C426">
      <f>IF(LEN(A426)=0,"",INDEX('Smelter Look-up'!$C:$C,MATCH($A426,'Smelter Look-up'!$E:$E,0)))</f>
    </oc>
    <nc r="C426" t="inlineStr">
      <is>
        <t>Mitsui Mining and Smelting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64" sId="5" odxf="1" dxf="1">
    <nc r="D426" t="inlineStr">
      <is>
        <t>Mitsui Mining and Smelting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65" sId="5" odxf="1" dxf="1">
    <oc r="E426">
      <f>IF(ISERROR($V426),"",OFFSET('Smelter Look-up'!$D$4,$V426-4,0)&amp;"")</f>
    </oc>
    <nc r="E42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66" sId="5" odxf="1" dxf="1">
    <oc r="F426">
      <f>IF(ISERROR($V426),"",OFFSET('Smelter Look-up'!$E$4,$V426-4,0))</f>
    </oc>
    <nc r="F426" t="inlineStr">
      <is>
        <t>CID001193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67" sId="5" odxf="1" dxf="1">
    <oc r="G426">
      <f>IF(C426=$X$4,"Enter smelter details", IF(ISERROR($V426),"",OFFSET('Smelter Look-up'!$F$4,$V426-4,0)))</f>
    </oc>
    <nc r="G42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68" sId="5" odxf="1" dxf="1">
    <oc r="H426">
      <f>IF(ISERROR($V426),"",OFFSET('Smelter Look-up'!$G$4,$V426-4,0))</f>
    </oc>
    <nc r="H42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69" sId="5" odxf="1" dxf="1">
    <oc r="I426">
      <f>IF(ISERROR($V426),"",OFFSET('Smelter Look-up'!$H$4,$V426-4,0))</f>
    </oc>
    <nc r="I42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70" sId="5" odxf="1" dxf="1">
    <oc r="J426">
      <f>IF(ISERROR($V426),"",OFFSET('Smelter Look-up'!$I$4,$V426-4,0))</f>
    </oc>
    <nc r="J42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26" start="0" length="0">
    <dxf>
      <alignment vertical="bottom" wrapText="0"/>
      <border outline="0">
        <left/>
        <right/>
        <top/>
        <bottom/>
      </border>
    </dxf>
  </rfmt>
  <rfmt sheetId="5" sqref="L426" start="0" length="0">
    <dxf>
      <alignment vertical="bottom" wrapText="0"/>
      <border outline="0">
        <left/>
        <right/>
        <top/>
        <bottom/>
      </border>
    </dxf>
  </rfmt>
  <rfmt sheetId="5" sqref="M426" start="0" length="0">
    <dxf>
      <alignment vertical="bottom" wrapText="0"/>
      <border outline="0">
        <left/>
        <right/>
        <top/>
        <bottom/>
      </border>
    </dxf>
  </rfmt>
  <rfmt sheetId="5" sqref="N426" start="0" length="0">
    <dxf>
      <alignment vertical="bottom" wrapText="0"/>
      <border outline="0">
        <left/>
        <right/>
        <top/>
        <bottom/>
      </border>
    </dxf>
  </rfmt>
  <rfmt sheetId="5" sqref="O426" start="0" length="0">
    <dxf>
      <alignment vertical="bottom" wrapText="0"/>
      <border outline="0">
        <left/>
        <right/>
        <top/>
        <bottom/>
      </border>
    </dxf>
  </rfmt>
  <rfmt sheetId="5" sqref="P426" start="0" length="0">
    <dxf>
      <fill>
        <patternFill patternType="none"/>
      </fill>
      <alignment horizontal="general" vertical="bottom" wrapText="0"/>
      <border outline="0">
        <left/>
        <right/>
        <top/>
      </border>
    </dxf>
  </rfmt>
  <rfmt sheetId="5" sqref="Q426" start="0" length="0">
    <dxf>
      <alignment vertical="bottom" wrapText="0"/>
      <border outline="0">
        <left/>
        <right/>
        <top/>
        <bottom/>
      </border>
    </dxf>
  </rfmt>
  <rcc rId="4771" sId="5" odxf="1" dxf="1">
    <oc r="B427">
      <f>IF(LEN(A427)=0,"",INDEX('Smelter Look-up'!$A:$A,MATCH($A427,'Smelter Look-up'!$E:$E,0)))</f>
    </oc>
    <nc r="B427"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72" sId="5" odxf="1" dxf="1">
    <oc r="C427">
      <f>IF(LEN(A427)=0,"",INDEX('Smelter Look-up'!$C:$C,MATCH($A427,'Smelter Look-up'!$E:$E,0)))</f>
    </oc>
    <nc r="C427" t="inlineStr">
      <is>
        <t>Molycorp Silmet A.S.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73" sId="5" odxf="1" dxf="1">
    <nc r="D427" t="inlineStr">
      <is>
        <t>Molycorp Silmet A.S.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74" sId="5" odxf="1" dxf="1">
    <oc r="E427">
      <f>IF(ISERROR($V427),"",OFFSET('Smelter Look-up'!$D$4,$V427-4,0)&amp;"")</f>
    </oc>
    <nc r="E427" t="inlineStr">
      <is>
        <t>ESTONIA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75" sId="5" odxf="1" dxf="1">
    <oc r="F427">
      <f>IF(ISERROR($V427),"",OFFSET('Smelter Look-up'!$E$4,$V427-4,0))</f>
    </oc>
    <nc r="F427" t="inlineStr">
      <is>
        <t>CID001200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76" sId="5" odxf="1" dxf="1">
    <oc r="G427">
      <f>IF(C427=$X$4,"Enter smelter details", IF(ISERROR($V427),"",OFFSET('Smelter Look-up'!$F$4,$V427-4,0)))</f>
    </oc>
    <nc r="G42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77" sId="5" odxf="1" dxf="1">
    <oc r="H427">
      <f>IF(ISERROR($V427),"",OFFSET('Smelter Look-up'!$G$4,$V427-4,0))</f>
    </oc>
    <nc r="H42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78" sId="5" odxf="1" dxf="1">
    <oc r="I427">
      <f>IF(ISERROR($V427),"",OFFSET('Smelter Look-up'!$H$4,$V427-4,0))</f>
    </oc>
    <nc r="I427" t="inlineStr">
      <is>
        <t>Sillamäe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79" sId="5" odxf="1" dxf="1">
    <oc r="J427">
      <f>IF(ISERROR($V427),"",OFFSET('Smelter Look-up'!$I$4,$V427-4,0))</f>
    </oc>
    <nc r="J427" t="inlineStr">
      <is>
        <t>Ida-Virumaa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27" start="0" length="0">
    <dxf>
      <alignment vertical="bottom" wrapText="0"/>
      <border outline="0">
        <left/>
        <right/>
        <top/>
        <bottom/>
      </border>
    </dxf>
  </rfmt>
  <rfmt sheetId="5" sqref="L427" start="0" length="0">
    <dxf>
      <alignment vertical="bottom" wrapText="0"/>
      <border outline="0">
        <left/>
        <right/>
        <top/>
        <bottom/>
      </border>
    </dxf>
  </rfmt>
  <rfmt sheetId="5" sqref="M427" start="0" length="0">
    <dxf>
      <alignment vertical="bottom" wrapText="0"/>
      <border outline="0">
        <left/>
        <right/>
        <top/>
        <bottom/>
      </border>
    </dxf>
  </rfmt>
  <rfmt sheetId="5" sqref="N427" start="0" length="0">
    <dxf>
      <alignment vertical="bottom" wrapText="0"/>
      <border outline="0">
        <left/>
        <right/>
        <top/>
        <bottom/>
      </border>
    </dxf>
  </rfmt>
  <rfmt sheetId="5" sqref="O427" start="0" length="0">
    <dxf>
      <alignment vertical="bottom" wrapText="0"/>
      <border outline="0">
        <left/>
        <right/>
        <top/>
        <bottom/>
      </border>
    </dxf>
  </rfmt>
  <rfmt sheetId="5" sqref="P427" start="0" length="0">
    <dxf>
      <fill>
        <patternFill patternType="none"/>
      </fill>
      <alignment horizontal="general" vertical="bottom" wrapText="0"/>
      <border outline="0">
        <left/>
        <right/>
        <top/>
      </border>
    </dxf>
  </rfmt>
  <rfmt sheetId="5" sqref="Q427" start="0" length="0">
    <dxf>
      <alignment vertical="bottom" wrapText="0"/>
      <border outline="0">
        <left/>
        <right/>
        <top/>
        <bottom/>
      </border>
    </dxf>
  </rfmt>
  <rcc rId="4780" sId="5" odxf="1" dxf="1">
    <oc r="B428">
      <f>IF(LEN(A428)=0,"",INDEX('Smelter Look-up'!$A:$A,MATCH($A428,'Smelter Look-up'!$E:$E,0)))</f>
    </oc>
    <nc r="B42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81" sId="5" odxf="1" dxf="1">
    <oc r="C428">
      <f>IF(LEN(A428)=0,"",INDEX('Smelter Look-up'!$C:$C,MATCH($A428,'Smelter Look-up'!$E:$E,0)))</f>
    </oc>
    <nc r="C428" t="inlineStr">
      <is>
        <t>Molycorp Silmet A.S.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82" sId="5" odxf="1" dxf="1">
    <nc r="D428" t="inlineStr">
      <is>
        <t>Molycorp Silmet A.S.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83" sId="5" odxf="1" dxf="1">
    <oc r="E428">
      <f>IF(ISERROR($V428),"",OFFSET('Smelter Look-up'!$D$4,$V428-4,0)&amp;"")</f>
    </oc>
    <nc r="E428" t="inlineStr">
      <is>
        <t>ESTONIA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84" sId="5" odxf="1" dxf="1">
    <oc r="F428">
      <f>IF(ISERROR($V428),"",OFFSET('Smelter Look-up'!$E$4,$V428-4,0))</f>
    </oc>
    <nc r="F428" t="inlineStr">
      <is>
        <t>CID001200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85" sId="5" odxf="1" dxf="1">
    <oc r="G428">
      <f>IF(C428=$X$4,"Enter smelter details", IF(ISERROR($V428),"",OFFSET('Smelter Look-up'!$F$4,$V428-4,0)))</f>
    </oc>
    <nc r="G42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86" sId="5" odxf="1" dxf="1">
    <oc r="H428">
      <f>IF(ISERROR($V428),"",OFFSET('Smelter Look-up'!$G$4,$V428-4,0))</f>
    </oc>
    <nc r="H42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87" sId="5" odxf="1" dxf="1">
    <oc r="I428">
      <f>IF(ISERROR($V428),"",OFFSET('Smelter Look-up'!$H$4,$V428-4,0))</f>
    </oc>
    <nc r="I428" t="inlineStr">
      <is>
        <t>Sillamäe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88" sId="5" odxf="1" dxf="1">
    <oc r="J428">
      <f>IF(ISERROR($V428),"",OFFSET('Smelter Look-up'!$I$4,$V428-4,0))</f>
    </oc>
    <nc r="J428" t="inlineStr">
      <is>
        <t>Ida-Virumaa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28" start="0" length="0">
    <dxf>
      <alignment vertical="bottom" wrapText="0"/>
      <border outline="0">
        <left/>
        <right/>
        <top/>
        <bottom/>
      </border>
    </dxf>
  </rfmt>
  <rfmt sheetId="5" sqref="L428" start="0" length="0">
    <dxf>
      <alignment vertical="bottom" wrapText="0"/>
      <border outline="0">
        <left/>
        <right/>
        <top/>
        <bottom/>
      </border>
    </dxf>
  </rfmt>
  <rcc rId="4789" sId="5" odxf="1" dxf="1">
    <nc r="M42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28" start="0" length="0">
    <dxf>
      <alignment vertical="bottom" wrapText="0"/>
      <border outline="0">
        <left/>
        <right/>
        <top/>
        <bottom/>
      </border>
    </dxf>
  </rfmt>
  <rcc rId="4790" sId="5" odxf="1" dxf="1">
    <nc r="O428"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28" start="0" length="0">
    <dxf>
      <fill>
        <patternFill patternType="none"/>
      </fill>
      <alignment horizontal="general" vertical="bottom" wrapText="0"/>
      <border outline="0">
        <left/>
        <right/>
        <top/>
      </border>
    </dxf>
  </rfmt>
  <rfmt sheetId="5" sqref="Q428" start="0" length="0">
    <dxf>
      <alignment vertical="bottom" wrapText="0"/>
      <border outline="0">
        <left/>
        <right/>
        <top/>
        <bottom/>
      </border>
    </dxf>
  </rfmt>
  <rcc rId="4791" sId="5" odxf="1" dxf="1">
    <oc r="B429">
      <f>IF(LEN(A429)=0,"",INDEX('Smelter Look-up'!$A:$A,MATCH($A429,'Smelter Look-up'!$E:$E,0)))</f>
    </oc>
    <nc r="B42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92" sId="5" odxf="1" dxf="1">
    <oc r="C429">
      <f>IF(LEN(A429)=0,"",INDEX('Smelter Look-up'!$C:$C,MATCH($A429,'Smelter Look-up'!$E:$E,0)))</f>
    </oc>
    <nc r="C429" t="inlineStr">
      <is>
        <t>Molycorp Silmet A.S.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793" sId="5" odxf="1" dxf="1">
    <nc r="D429" t="inlineStr">
      <is>
        <t>Molycorp Silmet A.S.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94" sId="5" odxf="1" dxf="1">
    <oc r="E429">
      <f>IF(ISERROR($V429),"",OFFSET('Smelter Look-up'!$D$4,$V429-4,0)&amp;"")</f>
    </oc>
    <nc r="E429" t="inlineStr">
      <is>
        <t>ESTONIA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95" sId="5" odxf="1" dxf="1">
    <oc r="F429">
      <f>IF(ISERROR($V429),"",OFFSET('Smelter Look-up'!$E$4,$V429-4,0))</f>
    </oc>
    <nc r="F429" t="inlineStr">
      <is>
        <t>CID001200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96" sId="5" odxf="1" dxf="1">
    <oc r="G429">
      <f>IF(C429=$X$4,"Enter smelter details", IF(ISERROR($V429),"",OFFSET('Smelter Look-up'!$F$4,$V429-4,0)))</f>
    </oc>
    <nc r="G42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797" sId="5" odxf="1" dxf="1">
    <oc r="H429">
      <f>IF(ISERROR($V429),"",OFFSET('Smelter Look-up'!$G$4,$V429-4,0))</f>
    </oc>
    <nc r="H42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798" sId="5" odxf="1" dxf="1">
    <oc r="I429">
      <f>IF(ISERROR($V429),"",OFFSET('Smelter Look-up'!$H$4,$V429-4,0))</f>
    </oc>
    <nc r="I42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799" sId="5" odxf="1" dxf="1">
    <oc r="J429">
      <f>IF(ISERROR($V429),"",OFFSET('Smelter Look-up'!$I$4,$V429-4,0))</f>
    </oc>
    <nc r="J42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29" start="0" length="0">
    <dxf>
      <alignment vertical="bottom" wrapText="0"/>
      <border outline="0">
        <left/>
        <right/>
        <top/>
        <bottom/>
      </border>
    </dxf>
  </rfmt>
  <rfmt sheetId="5" sqref="L429" start="0" length="0">
    <dxf>
      <alignment vertical="bottom" wrapText="0"/>
      <border outline="0">
        <left/>
        <right/>
        <top/>
        <bottom/>
      </border>
    </dxf>
  </rfmt>
  <rcc rId="4800" sId="5" odxf="1" dxf="1">
    <nc r="M42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801" sId="5" odxf="1" dxf="1">
    <nc r="N42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802" sId="5" odxf="1" dxf="1">
    <nc r="O429"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803" sId="5" odxf="1" dxf="1">
    <nc r="P42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29" start="0" length="0">
    <dxf>
      <alignment vertical="bottom" wrapText="0"/>
      <border outline="0">
        <left/>
        <right/>
        <top/>
        <bottom/>
      </border>
    </dxf>
  </rfmt>
  <rcc rId="4804" sId="5" odxf="1" dxf="1">
    <oc r="B430">
      <f>IF(LEN(A430)=0,"",INDEX('Smelter Look-up'!$A:$A,MATCH($A430,'Smelter Look-up'!$E:$E,0)))</f>
    </oc>
    <nc r="B43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05" sId="5" odxf="1" dxf="1">
    <oc r="C430">
      <f>IF(LEN(A430)=0,"",INDEX('Smelter Look-up'!$C:$C,MATCH($A430,'Smelter Look-up'!$E:$E,0)))</f>
    </oc>
    <nc r="C430" t="inlineStr">
      <is>
        <t>Moscow Special Alloys Processing Plant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06" sId="5" odxf="1" dxf="1">
    <nc r="D430" t="inlineStr">
      <is>
        <t>Moscow Special Alloys Processing Plant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07" sId="5" odxf="1" dxf="1">
    <oc r="E430">
      <f>IF(ISERROR($V430),"",OFFSET('Smelter Look-up'!$D$4,$V430-4,0)&amp;"")</f>
    </oc>
    <nc r="E430"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08" sId="5" odxf="1" dxf="1">
    <oc r="F430">
      <f>IF(ISERROR($V430),"",OFFSET('Smelter Look-up'!$E$4,$V430-4,0))</f>
    </oc>
    <nc r="F430" t="inlineStr">
      <is>
        <t>CID001204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09" sId="5" odxf="1" dxf="1">
    <oc r="G430">
      <f>IF(C430=$X$4,"Enter smelter details", IF(ISERROR($V430),"",OFFSET('Smelter Look-up'!$F$4,$V430-4,0)))</f>
    </oc>
    <nc r="G43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10" sId="5" odxf="1" dxf="1">
    <oc r="H430">
      <f>IF(ISERROR($V430),"",OFFSET('Smelter Look-up'!$G$4,$V430-4,0))</f>
    </oc>
    <nc r="H43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811" sId="5" odxf="1" dxf="1">
    <oc r="I430">
      <f>IF(ISERROR($V430),"",OFFSET('Smelter Look-up'!$H$4,$V430-4,0))</f>
    </oc>
    <nc r="I43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812" sId="5" odxf="1" dxf="1">
    <oc r="J430">
      <f>IF(ISERROR($V430),"",OFFSET('Smelter Look-up'!$I$4,$V430-4,0))</f>
    </oc>
    <nc r="J43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0" start="0" length="0">
    <dxf>
      <alignment vertical="bottom" wrapText="0"/>
      <border outline="0">
        <left/>
        <right/>
        <top/>
        <bottom/>
      </border>
    </dxf>
  </rfmt>
  <rfmt sheetId="5" sqref="L430" start="0" length="0">
    <dxf>
      <alignment vertical="bottom" wrapText="0"/>
      <border outline="0">
        <left/>
        <right/>
        <top/>
        <bottom/>
      </border>
    </dxf>
  </rfmt>
  <rfmt sheetId="5" sqref="M430" start="0" length="0">
    <dxf>
      <alignment vertical="bottom" wrapText="0"/>
      <border outline="0">
        <left/>
        <right/>
        <top/>
        <bottom/>
      </border>
    </dxf>
  </rfmt>
  <rfmt sheetId="5" sqref="N430" start="0" length="0">
    <dxf>
      <alignment vertical="bottom" wrapText="0"/>
      <border outline="0">
        <left/>
        <right/>
        <top/>
        <bottom/>
      </border>
    </dxf>
  </rfmt>
  <rfmt sheetId="5" sqref="O430" start="0" length="0">
    <dxf>
      <alignment vertical="bottom" wrapText="0"/>
      <border outline="0">
        <left/>
        <right/>
        <top/>
        <bottom/>
      </border>
    </dxf>
  </rfmt>
  <rfmt sheetId="5" sqref="P430" start="0" length="0">
    <dxf>
      <fill>
        <patternFill patternType="none"/>
      </fill>
      <alignment horizontal="general" vertical="bottom" wrapText="0"/>
      <border outline="0">
        <left/>
        <right/>
        <top/>
      </border>
    </dxf>
  </rfmt>
  <rfmt sheetId="5" sqref="Q430" start="0" length="0">
    <dxf>
      <alignment vertical="bottom" wrapText="0"/>
      <border outline="0">
        <left/>
        <right/>
        <top/>
        <bottom/>
      </border>
    </dxf>
  </rfmt>
  <rcc rId="4813" sId="5" odxf="1" dxf="1">
    <oc r="B431">
      <f>IF(LEN(A431)=0,"",INDEX('Smelter Look-up'!$A:$A,MATCH($A431,'Smelter Look-up'!$E:$E,0)))</f>
    </oc>
    <nc r="B43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14" sId="5" odxf="1" dxf="1">
    <oc r="C431">
      <f>IF(LEN(A431)=0,"",INDEX('Smelter Look-up'!$C:$C,MATCH($A431,'Smelter Look-up'!$E:$E,0)))</f>
    </oc>
    <nc r="C431" t="inlineStr">
      <is>
        <t>Nadir Metal Rafineri San. Ve Tic. A.Ş.</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15" sId="5" odxf="1" dxf="1">
    <nc r="D431" t="inlineStr">
      <is>
        <t>Nadir Metal Rafineri San. Ve Tic. A.Ş.</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16" sId="5" odxf="1" dxf="1">
    <oc r="E431">
      <f>IF(ISERROR($V431),"",OFFSET('Smelter Look-up'!$D$4,$V431-4,0)&amp;"")</f>
    </oc>
    <nc r="E431"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17" sId="5" odxf="1" dxf="1">
    <oc r="F431">
      <f>IF(ISERROR($V431),"",OFFSET('Smelter Look-up'!$E$4,$V431-4,0))</f>
    </oc>
    <nc r="F431" t="inlineStr">
      <is>
        <t>CID001220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18" sId="5" odxf="1" dxf="1">
    <oc r="G431">
      <f>IF(C431=$X$4,"Enter smelter details", IF(ISERROR($V431),"",OFFSET('Smelter Look-up'!$F$4,$V431-4,0)))</f>
    </oc>
    <nc r="G43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19" sId="5" odxf="1" dxf="1">
    <oc r="H431">
      <f>IF(ISERROR($V431),"",OFFSET('Smelter Look-up'!$G$4,$V431-4,0))</f>
    </oc>
    <nc r="H43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820" sId="5" odxf="1" dxf="1">
    <oc r="I431">
      <f>IF(ISERROR($V431),"",OFFSET('Smelter Look-up'!$H$4,$V431-4,0))</f>
    </oc>
    <nc r="I431" t="inlineStr">
      <is>
        <t>Bahçelievler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821" sId="5" odxf="1" dxf="1">
    <oc r="J431">
      <f>IF(ISERROR($V431),"",OFFSET('Smelter Look-up'!$I$4,$V431-4,0))</f>
    </oc>
    <nc r="J431" t="inlineStr">
      <is>
        <t>Istanbul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1" start="0" length="0">
    <dxf>
      <alignment vertical="bottom" wrapText="0"/>
      <border outline="0">
        <left/>
        <right/>
        <top/>
        <bottom/>
      </border>
    </dxf>
  </rfmt>
  <rfmt sheetId="5" sqref="L431" start="0" length="0">
    <dxf>
      <alignment vertical="bottom" wrapText="0"/>
      <border outline="0">
        <left/>
        <right/>
        <top/>
        <bottom/>
      </border>
    </dxf>
  </rfmt>
  <rcc rId="4822" sId="5" odxf="1" dxf="1">
    <nc r="M43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31" start="0" length="0">
    <dxf>
      <alignment vertical="bottom" wrapText="0"/>
      <border outline="0">
        <left/>
        <right/>
        <top/>
        <bottom/>
      </border>
    </dxf>
  </rfmt>
  <rcc rId="4823" sId="5" odxf="1" dxf="1">
    <nc r="O431"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31" start="0" length="0">
    <dxf>
      <fill>
        <patternFill patternType="none"/>
      </fill>
      <alignment horizontal="general" vertical="bottom" wrapText="0"/>
      <border outline="0">
        <left/>
        <right/>
        <top/>
      </border>
    </dxf>
  </rfmt>
  <rfmt sheetId="5" sqref="Q431" start="0" length="0">
    <dxf>
      <alignment vertical="bottom" wrapText="0"/>
      <border outline="0">
        <left/>
        <right/>
        <top/>
        <bottom/>
      </border>
    </dxf>
  </rfmt>
  <rcc rId="4824" sId="5" odxf="1" dxf="1">
    <oc r="B432">
      <f>IF(LEN(A432)=0,"",INDEX('Smelter Look-up'!$A:$A,MATCH($A432,'Smelter Look-up'!$E:$E,0)))</f>
    </oc>
    <nc r="B43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25" sId="5" odxf="1" dxf="1">
    <oc r="C432">
      <f>IF(LEN(A432)=0,"",INDEX('Smelter Look-up'!$C:$C,MATCH($A432,'Smelter Look-up'!$E:$E,0)))</f>
    </oc>
    <nc r="C432" t="inlineStr">
      <is>
        <t>Nadir Metal Rafineri San. Ve Tic. A.Ş.</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26" sId="5" odxf="1" dxf="1">
    <nc r="D432" t="inlineStr">
      <is>
        <t>Nadir Metal Rafineri San. Ve Tic. A.Ş.</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27" sId="5" odxf="1" dxf="1">
    <oc r="E432">
      <f>IF(ISERROR($V432),"",OFFSET('Smelter Look-up'!$D$4,$V432-4,0)&amp;"")</f>
    </oc>
    <nc r="E432"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28" sId="5" odxf="1" dxf="1">
    <oc r="F432">
      <f>IF(ISERROR($V432),"",OFFSET('Smelter Look-up'!$E$4,$V432-4,0))</f>
    </oc>
    <nc r="F432" t="inlineStr">
      <is>
        <t>CID001220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29" sId="5" odxf="1" dxf="1">
    <oc r="G432">
      <f>IF(C432=$X$4,"Enter smelter details", IF(ISERROR($V432),"",OFFSET('Smelter Look-up'!$F$4,$V432-4,0)))</f>
    </oc>
    <nc r="G43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30" sId="5" odxf="1" dxf="1">
    <oc r="H432">
      <f>IF(ISERROR($V432),"",OFFSET('Smelter Look-up'!$G$4,$V432-4,0))</f>
    </oc>
    <nc r="H43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831" sId="5" odxf="1" dxf="1">
    <oc r="I432">
      <f>IF(ISERROR($V432),"",OFFSET('Smelter Look-up'!$H$4,$V432-4,0))</f>
    </oc>
    <nc r="I432" t="inlineStr">
      <is>
        <t>Bahçelievler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832" sId="5" odxf="1" dxf="1">
    <oc r="J432">
      <f>IF(ISERROR($V432),"",OFFSET('Smelter Look-up'!$I$4,$V432-4,0))</f>
    </oc>
    <nc r="J432" t="inlineStr">
      <is>
        <t>Istanbul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2" start="0" length="0">
    <dxf>
      <alignment vertical="bottom" wrapText="0"/>
      <border outline="0">
        <left/>
        <right/>
        <top/>
        <bottom/>
      </border>
    </dxf>
  </rfmt>
  <rfmt sheetId="5" sqref="L432" start="0" length="0">
    <dxf>
      <alignment vertical="bottom" wrapText="0"/>
      <border outline="0">
        <left/>
        <right/>
        <top/>
        <bottom/>
      </border>
    </dxf>
  </rfmt>
  <rfmt sheetId="5" sqref="M432" start="0" length="0">
    <dxf>
      <alignment vertical="bottom" wrapText="0"/>
      <border outline="0">
        <left/>
        <right/>
        <top/>
        <bottom/>
      </border>
    </dxf>
  </rfmt>
  <rfmt sheetId="5" sqref="N432" start="0" length="0">
    <dxf>
      <alignment vertical="bottom" wrapText="0"/>
      <border outline="0">
        <left/>
        <right/>
        <top/>
        <bottom/>
      </border>
    </dxf>
  </rfmt>
  <rfmt sheetId="5" sqref="O432" start="0" length="0">
    <dxf>
      <alignment vertical="bottom" wrapText="0"/>
      <border outline="0">
        <left/>
        <right/>
        <top/>
        <bottom/>
      </border>
    </dxf>
  </rfmt>
  <rfmt sheetId="5" sqref="P432" start="0" length="0">
    <dxf>
      <fill>
        <patternFill patternType="none"/>
      </fill>
      <alignment horizontal="general" vertical="bottom" wrapText="0"/>
      <border outline="0">
        <left/>
        <right/>
        <top/>
      </border>
    </dxf>
  </rfmt>
  <rfmt sheetId="5" sqref="Q432" start="0" length="0">
    <dxf>
      <alignment vertical="bottom" wrapText="0"/>
      <border outline="0">
        <left/>
        <right/>
        <top/>
        <bottom/>
      </border>
    </dxf>
  </rfmt>
  <rcc rId="4833" sId="5" odxf="1" dxf="1">
    <oc r="B433">
      <f>IF(LEN(A433)=0,"",INDEX('Smelter Look-up'!$A:$A,MATCH($A433,'Smelter Look-up'!$E:$E,0)))</f>
    </oc>
    <nc r="B43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34" sId="5" odxf="1" dxf="1">
    <oc r="C433">
      <f>IF(LEN(A433)=0,"",INDEX('Smelter Look-up'!$C:$C,MATCH($A433,'Smelter Look-up'!$E:$E,0)))</f>
    </oc>
    <nc r="C433" t="inlineStr">
      <is>
        <t>Nadir Metal Rafineri San. Ve Tic. A.Ş.</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35" sId="5" odxf="1" dxf="1">
    <nc r="D433" t="inlineStr">
      <is>
        <t>Nadir Metal Rafineri San. Ve Tic. A.Ş.</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36" sId="5" odxf="1" dxf="1">
    <oc r="E433">
      <f>IF(ISERROR($V433),"",OFFSET('Smelter Look-up'!$D$4,$V433-4,0)&amp;"")</f>
    </oc>
    <nc r="E433"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37" sId="5" odxf="1" dxf="1">
    <oc r="F433">
      <f>IF(ISERROR($V433),"",OFFSET('Smelter Look-up'!$E$4,$V433-4,0))</f>
    </oc>
    <nc r="F433" t="inlineStr">
      <is>
        <t>CID001220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38" sId="5" odxf="1" dxf="1">
    <oc r="G433">
      <f>IF(C433=$X$4,"Enter smelter details", IF(ISERROR($V433),"",OFFSET('Smelter Look-up'!$F$4,$V433-4,0)))</f>
    </oc>
    <nc r="G43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39" sId="5" odxf="1" dxf="1">
    <oc r="H433">
      <f>IF(ISERROR($V433),"",OFFSET('Smelter Look-up'!$G$4,$V433-4,0))</f>
    </oc>
    <nc r="H433" t="inlineStr">
      <is>
        <t xml:space="preserve">Kuyumcukent, Basın Ekspres Yolu 29 Ekim Cad. No. 1 Atölye Blok Zemin Kat 1.Sokak No. 8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840" sId="5" odxf="1" dxf="1">
    <oc r="I433">
      <f>IF(ISERROR($V433),"",OFFSET('Smelter Look-up'!$H$4,$V433-4,0))</f>
    </oc>
    <nc r="I433" t="inlineStr">
      <is>
        <t>Bahcelievler,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841" sId="5" odxf="1" dxf="1">
    <oc r="J433">
      <f>IF(ISERROR($V433),"",OFFSET('Smelter Look-up'!$I$4,$V433-4,0))</f>
    </oc>
    <nc r="J433" t="inlineStr">
      <is>
        <t>Istanbul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3" start="0" length="0">
    <dxf>
      <alignment vertical="bottom" wrapText="0"/>
      <border outline="0">
        <left/>
        <right/>
        <top/>
        <bottom/>
      </border>
    </dxf>
  </rfmt>
  <rcc rId="4842" sId="5" odxf="1" dxf="1">
    <nc r="L433" t="inlineStr">
      <is>
        <t>info@nadirmetal.com.tr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843" sId="5" odxf="1" dxf="1">
    <nc r="M43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844" sId="5" odxf="1" dxf="1">
    <nc r="N43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845" sId="5" odxf="1" dxf="1">
    <nc r="O43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846" sId="5" odxf="1" dxf="1">
    <nc r="P43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847" sId="5" odxf="1" dxf="1">
    <nc r="Q433"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848" sId="5" odxf="1" dxf="1">
    <oc r="B434">
      <f>IF(LEN(A434)=0,"",INDEX('Smelter Look-up'!$A:$A,MATCH($A434,'Smelter Look-up'!$E:$E,0)))</f>
    </oc>
    <nc r="B43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49" sId="5" odxf="1" dxf="1">
    <oc r="C434">
      <f>IF(LEN(A434)=0,"",INDEX('Smelter Look-up'!$C:$C,MATCH($A434,'Smelter Look-up'!$E:$E,0)))</f>
    </oc>
    <nc r="C434" t="inlineStr">
      <is>
        <t>Nadir Metal Rafineri San. Ve Tic. A.Ş.</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50" sId="5" odxf="1" dxf="1">
    <nc r="D434" t="inlineStr">
      <is>
        <t>Nadir Metal Rafineri San. Ve Tic. A.Ş.</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51" sId="5" odxf="1" dxf="1">
    <oc r="E434">
      <f>IF(ISERROR($V434),"",OFFSET('Smelter Look-up'!$D$4,$V434-4,0)&amp;"")</f>
    </oc>
    <nc r="E434" t="inlineStr">
      <is>
        <t>TURKEY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52" sId="5" odxf="1" dxf="1">
    <oc r="F434">
      <f>IF(ISERROR($V434),"",OFFSET('Smelter Look-up'!$E$4,$V434-4,0))</f>
    </oc>
    <nc r="F434" t="inlineStr">
      <is>
        <t>CID001220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53" sId="5" odxf="1" dxf="1">
    <oc r="G434">
      <f>IF(C434=$X$4,"Enter smelter details", IF(ISERROR($V434),"",OFFSET('Smelter Look-up'!$F$4,$V434-4,0)))</f>
    </oc>
    <nc r="G43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54" sId="5" odxf="1" dxf="1">
    <oc r="H434">
      <f>IF(ISERROR($V434),"",OFFSET('Smelter Look-up'!$G$4,$V434-4,0))</f>
    </oc>
    <nc r="H43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855" sId="5" odxf="1" dxf="1">
    <oc r="I434">
      <f>IF(ISERROR($V434),"",OFFSET('Smelter Look-up'!$H$4,$V434-4,0))</f>
    </oc>
    <nc r="I43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856" sId="5" odxf="1" dxf="1">
    <oc r="J434">
      <f>IF(ISERROR($V434),"",OFFSET('Smelter Look-up'!$I$4,$V434-4,0))</f>
    </oc>
    <nc r="J43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4" start="0" length="0">
    <dxf>
      <alignment vertical="bottom" wrapText="0"/>
      <border outline="0">
        <left/>
        <right/>
        <top/>
        <bottom/>
      </border>
    </dxf>
  </rfmt>
  <rfmt sheetId="5" sqref="L434" start="0" length="0">
    <dxf>
      <alignment vertical="bottom" wrapText="0"/>
      <border outline="0">
        <left/>
        <right/>
        <top/>
        <bottom/>
      </border>
    </dxf>
  </rfmt>
  <rfmt sheetId="5" sqref="M434" start="0" length="0">
    <dxf>
      <alignment vertical="bottom" wrapText="0"/>
      <border outline="0">
        <left/>
        <right/>
        <top/>
        <bottom/>
      </border>
    </dxf>
  </rfmt>
  <rfmt sheetId="5" sqref="N434" start="0" length="0">
    <dxf>
      <alignment vertical="bottom" wrapText="0"/>
      <border outline="0">
        <left/>
        <right/>
        <top/>
        <bottom/>
      </border>
    </dxf>
  </rfmt>
  <rfmt sheetId="5" sqref="O434" start="0" length="0">
    <dxf>
      <alignment vertical="bottom" wrapText="0"/>
      <border outline="0">
        <left/>
        <right/>
        <top/>
        <bottom/>
      </border>
    </dxf>
  </rfmt>
  <rfmt sheetId="5" sqref="P434" start="0" length="0">
    <dxf>
      <fill>
        <patternFill patternType="none"/>
      </fill>
      <alignment horizontal="general" vertical="bottom" wrapText="0"/>
      <border outline="0">
        <left/>
        <right/>
        <top/>
      </border>
    </dxf>
  </rfmt>
  <rfmt sheetId="5" sqref="Q434" start="0" length="0">
    <dxf>
      <alignment vertical="bottom" wrapText="0"/>
      <border outline="0">
        <left/>
        <right/>
        <top/>
        <bottom/>
      </border>
    </dxf>
  </rfmt>
  <rcc rId="4857" sId="5" odxf="1" dxf="1">
    <oc r="B435">
      <f>IF(LEN(A435)=0,"",INDEX('Smelter Look-up'!$A:$A,MATCH($A435,'Smelter Look-up'!$E:$E,0)))</f>
    </oc>
    <nc r="B43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58" sId="5" odxf="1" dxf="1">
    <oc r="C435">
      <f>IF(LEN(A435)=0,"",INDEX('Smelter Look-up'!$C:$C,MATCH($A435,'Smelter Look-up'!$E:$E,0)))</f>
    </oc>
    <nc r="C435" t="inlineStr">
      <is>
        <t>Navoi Mining and Metallurgical Combinat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59" sId="5" odxf="1" dxf="1">
    <nc r="D435" t="inlineStr">
      <is>
        <t>Navoi Mining and Metallurgical Combinat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60" sId="5" odxf="1" dxf="1">
    <oc r="E435">
      <f>IF(ISERROR($V435),"",OFFSET('Smelter Look-up'!$D$4,$V435-4,0)&amp;"")</f>
    </oc>
    <nc r="E435" t="inlineStr">
      <is>
        <t>UZBEKISTAN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61" sId="5" odxf="1" dxf="1">
    <oc r="F435">
      <f>IF(ISERROR($V435),"",OFFSET('Smelter Look-up'!$E$4,$V435-4,0))</f>
    </oc>
    <nc r="F435" t="inlineStr">
      <is>
        <t>CID001236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62" sId="5" odxf="1" dxf="1">
    <oc r="G435">
      <f>IF(C435=$X$4,"Enter smelter details", IF(ISERROR($V435),"",OFFSET('Smelter Look-up'!$F$4,$V435-4,0)))</f>
    </oc>
    <nc r="G43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63" sId="5" odxf="1" dxf="1">
    <oc r="H435">
      <f>IF(ISERROR($V435),"",OFFSET('Smelter Look-up'!$G$4,$V435-4,0))</f>
    </oc>
    <nc r="H43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864" sId="5" odxf="1" dxf="1">
    <oc r="I435">
      <f>IF(ISERROR($V435),"",OFFSET('Smelter Look-up'!$H$4,$V435-4,0))</f>
    </oc>
    <nc r="I43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865" sId="5" odxf="1" dxf="1">
    <oc r="J435">
      <f>IF(ISERROR($V435),"",OFFSET('Smelter Look-up'!$I$4,$V435-4,0))</f>
    </oc>
    <nc r="J43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5" start="0" length="0">
    <dxf>
      <alignment vertical="bottom" wrapText="0"/>
      <border outline="0">
        <left/>
        <right/>
        <top/>
        <bottom/>
      </border>
    </dxf>
  </rfmt>
  <rfmt sheetId="5" sqref="L435" start="0" length="0">
    <dxf>
      <alignment vertical="bottom" wrapText="0"/>
      <border outline="0">
        <left/>
        <right/>
        <top/>
        <bottom/>
      </border>
    </dxf>
  </rfmt>
  <rfmt sheetId="5" sqref="M435" start="0" length="0">
    <dxf>
      <alignment vertical="bottom" wrapText="0"/>
      <border outline="0">
        <left/>
        <right/>
        <top/>
        <bottom/>
      </border>
    </dxf>
  </rfmt>
  <rfmt sheetId="5" sqref="N435" start="0" length="0">
    <dxf>
      <alignment vertical="bottom" wrapText="0"/>
      <border outline="0">
        <left/>
        <right/>
        <top/>
        <bottom/>
      </border>
    </dxf>
  </rfmt>
  <rfmt sheetId="5" sqref="O435" start="0" length="0">
    <dxf>
      <alignment vertical="bottom" wrapText="0"/>
      <border outline="0">
        <left/>
        <right/>
        <top/>
        <bottom/>
      </border>
    </dxf>
  </rfmt>
  <rfmt sheetId="5" sqref="P435" start="0" length="0">
    <dxf>
      <fill>
        <patternFill patternType="none"/>
      </fill>
      <alignment horizontal="general" vertical="bottom" wrapText="0"/>
      <border outline="0">
        <left/>
        <right/>
        <top/>
      </border>
    </dxf>
  </rfmt>
  <rfmt sheetId="5" sqref="Q435" start="0" length="0">
    <dxf>
      <alignment vertical="bottom" wrapText="0"/>
      <border outline="0">
        <left/>
        <right/>
        <top/>
        <bottom/>
      </border>
    </dxf>
  </rfmt>
  <rcc rId="4866" sId="5" odxf="1" dxf="1">
    <oc r="B436">
      <f>IF(LEN(A436)=0,"",INDEX('Smelter Look-up'!$A:$A,MATCH($A436,'Smelter Look-up'!$E:$E,0)))</f>
    </oc>
    <nc r="B43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67" sId="5" odxf="1" dxf="1">
    <oc r="C436">
      <f>IF(LEN(A436)=0,"",INDEX('Smelter Look-up'!$C:$C,MATCH($A436,'Smelter Look-up'!$E:$E,0)))</f>
    </oc>
    <nc r="C436" t="inlineStr">
      <is>
        <t>Nihon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68" sId="5" odxf="1" dxf="1">
    <nc r="D436" t="inlineStr">
      <is>
        <t>Nihon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69" sId="5" odxf="1" dxf="1">
    <oc r="E436">
      <f>IF(ISERROR($V436),"",OFFSET('Smelter Look-up'!$D$4,$V436-4,0)&amp;"")</f>
    </oc>
    <nc r="E43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70" sId="5" odxf="1" dxf="1">
    <oc r="F436">
      <f>IF(ISERROR($V436),"",OFFSET('Smelter Look-up'!$E$4,$V436-4,0))</f>
    </oc>
    <nc r="F436" t="inlineStr">
      <is>
        <t>CID001259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71" sId="5" odxf="1" dxf="1">
    <oc r="G436">
      <f>IF(C436=$X$4,"Enter smelter details", IF(ISERROR($V436),"",OFFSET('Smelter Look-up'!$F$4,$V436-4,0)))</f>
    </oc>
    <nc r="G43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72" sId="5" odxf="1" dxf="1">
    <oc r="H436">
      <f>IF(ISERROR($V436),"",OFFSET('Smelter Look-up'!$G$4,$V436-4,0))</f>
    </oc>
    <nc r="H43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873" sId="5" odxf="1" dxf="1">
    <oc r="I436">
      <f>IF(ISERROR($V436),"",OFFSET('Smelter Look-up'!$H$4,$V436-4,0))</f>
    </oc>
    <nc r="I436" t="inlineStr">
      <is>
        <t>Noda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874" sId="5" odxf="1" dxf="1">
    <oc r="J436">
      <f>IF(ISERROR($V436),"",OFFSET('Smelter Look-up'!$I$4,$V436-4,0))</f>
    </oc>
    <nc r="J436" t="inlineStr">
      <is>
        <t>Chiba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6" start="0" length="0">
    <dxf>
      <alignment vertical="bottom" wrapText="0"/>
      <border outline="0">
        <left/>
        <right/>
        <top/>
        <bottom/>
      </border>
    </dxf>
  </rfmt>
  <rfmt sheetId="5" sqref="L436" start="0" length="0">
    <dxf>
      <alignment vertical="bottom" wrapText="0"/>
      <border outline="0">
        <left/>
        <right/>
        <top/>
        <bottom/>
      </border>
    </dxf>
  </rfmt>
  <rfmt sheetId="5" sqref="M436" start="0" length="0">
    <dxf>
      <alignment vertical="bottom" wrapText="0"/>
      <border outline="0">
        <left/>
        <right/>
        <top/>
        <bottom/>
      </border>
    </dxf>
  </rfmt>
  <rfmt sheetId="5" sqref="N436" start="0" length="0">
    <dxf>
      <alignment vertical="bottom" wrapText="0"/>
      <border outline="0">
        <left/>
        <right/>
        <top/>
        <bottom/>
      </border>
    </dxf>
  </rfmt>
  <rfmt sheetId="5" sqref="O436" start="0" length="0">
    <dxf>
      <alignment vertical="bottom" wrapText="0"/>
      <border outline="0">
        <left/>
        <right/>
        <top/>
        <bottom/>
      </border>
    </dxf>
  </rfmt>
  <rfmt sheetId="5" sqref="P436" start="0" length="0">
    <dxf>
      <fill>
        <patternFill patternType="none"/>
      </fill>
      <alignment horizontal="general" vertical="bottom" wrapText="0"/>
      <border outline="0">
        <left/>
        <right/>
        <top/>
      </border>
    </dxf>
  </rfmt>
  <rcc rId="4875" sId="5" odxf="1" dxf="1">
    <nc r="Q436"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876" sId="5" odxf="1" dxf="1">
    <oc r="B437">
      <f>IF(LEN(A437)=0,"",INDEX('Smelter Look-up'!$A:$A,MATCH($A437,'Smelter Look-up'!$E:$E,0)))</f>
    </oc>
    <nc r="B43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77" sId="5" odxf="1" dxf="1">
    <oc r="C437">
      <f>IF(LEN(A437)=0,"",INDEX('Smelter Look-up'!$C:$C,MATCH($A437,'Smelter Look-up'!$E:$E,0)))</f>
    </oc>
    <nc r="C437" t="inlineStr">
      <is>
        <t>Nihon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78" sId="5" odxf="1" dxf="1">
    <nc r="D437" t="inlineStr">
      <is>
        <t>Nihon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79" sId="5" odxf="1" dxf="1">
    <oc r="E437">
      <f>IF(ISERROR($V437),"",OFFSET('Smelter Look-up'!$D$4,$V437-4,0)&amp;"")</f>
    </oc>
    <nc r="E43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80" sId="5" odxf="1" dxf="1">
    <oc r="F437">
      <f>IF(ISERROR($V437),"",OFFSET('Smelter Look-up'!$E$4,$V437-4,0))</f>
    </oc>
    <nc r="F437" t="inlineStr">
      <is>
        <t>CID001259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81" sId="5" odxf="1" dxf="1">
    <oc r="G437">
      <f>IF(C437=$X$4,"Enter smelter details", IF(ISERROR($V437),"",OFFSET('Smelter Look-up'!$F$4,$V437-4,0)))</f>
    </oc>
    <nc r="G43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82" sId="5" odxf="1" dxf="1">
    <oc r="H437">
      <f>IF(ISERROR($V437),"",OFFSET('Smelter Look-up'!$G$4,$V437-4,0))</f>
    </oc>
    <nc r="H43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883" sId="5" odxf="1" dxf="1">
    <oc r="I437">
      <f>IF(ISERROR($V437),"",OFFSET('Smelter Look-up'!$H$4,$V437-4,0))</f>
    </oc>
    <nc r="I437" t="inlineStr">
      <is>
        <t>Noda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884" sId="5" odxf="1" dxf="1">
    <oc r="J437">
      <f>IF(ISERROR($V437),"",OFFSET('Smelter Look-up'!$I$4,$V437-4,0))</f>
    </oc>
    <nc r="J437" t="inlineStr">
      <is>
        <t>Chiba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7" start="0" length="0">
    <dxf>
      <alignment vertical="bottom" wrapText="0"/>
      <border outline="0">
        <left/>
        <right/>
        <top/>
        <bottom/>
      </border>
    </dxf>
  </rfmt>
  <rfmt sheetId="5" sqref="L437" start="0" length="0">
    <dxf>
      <alignment vertical="bottom" wrapText="0"/>
      <border outline="0">
        <left/>
        <right/>
        <top/>
        <bottom/>
      </border>
    </dxf>
  </rfmt>
  <rcc rId="4885" sId="5" odxf="1" dxf="1">
    <nc r="M437"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37" start="0" length="0">
    <dxf>
      <alignment vertical="bottom" wrapText="0"/>
      <border outline="0">
        <left/>
        <right/>
        <top/>
        <bottom/>
      </border>
    </dxf>
  </rfmt>
  <rfmt sheetId="5" sqref="O437" start="0" length="0">
    <dxf>
      <alignment vertical="bottom" wrapText="0"/>
      <border outline="0">
        <left/>
        <right/>
        <top/>
        <bottom/>
      </border>
    </dxf>
  </rfmt>
  <rfmt sheetId="5" sqref="P437" start="0" length="0">
    <dxf>
      <fill>
        <patternFill patternType="none"/>
      </fill>
      <alignment horizontal="general" vertical="bottom" wrapText="0"/>
      <border outline="0">
        <left/>
        <right/>
        <top/>
      </border>
    </dxf>
  </rfmt>
  <rcc rId="4886" sId="5" odxf="1" dxf="1">
    <nc r="Q437" t="inlineStr">
      <is>
        <t>Validated  till September 18, 2014. Moving to LBMA</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887" sId="5" odxf="1" dxf="1">
    <oc r="B438">
      <f>IF(LEN(A438)=0,"",INDEX('Smelter Look-up'!$A:$A,MATCH($A438,'Smelter Look-up'!$E:$E,0)))</f>
    </oc>
    <nc r="B43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88" sId="5" odxf="1" dxf="1">
    <oc r="C438">
      <f>IF(LEN(A438)=0,"",INDEX('Smelter Look-up'!$C:$C,MATCH($A438,'Smelter Look-up'!$E:$E,0)))</f>
    </oc>
    <nc r="C438" t="inlineStr">
      <is>
        <t>Nihon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89" sId="5" odxf="1" dxf="1">
    <nc r="D438" t="inlineStr">
      <is>
        <t>Nihon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90" sId="5" odxf="1" dxf="1">
    <oc r="E438">
      <f>IF(ISERROR($V438),"",OFFSET('Smelter Look-up'!$D$4,$V438-4,0)&amp;"")</f>
    </oc>
    <nc r="E43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91" sId="5" odxf="1" dxf="1">
    <oc r="F438">
      <f>IF(ISERROR($V438),"",OFFSET('Smelter Look-up'!$E$4,$V438-4,0))</f>
    </oc>
    <nc r="F438" t="inlineStr">
      <is>
        <t>CID001259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92" sId="5" odxf="1" dxf="1">
    <oc r="G438">
      <f>IF(C438=$X$4,"Enter smelter details", IF(ISERROR($V438),"",OFFSET('Smelter Look-up'!$F$4,$V438-4,0)))</f>
    </oc>
    <nc r="G43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93" sId="5" odxf="1" dxf="1">
    <oc r="H438">
      <f>IF(ISERROR($V438),"",OFFSET('Smelter Look-up'!$G$4,$V438-4,0))</f>
    </oc>
    <nc r="H43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894" sId="5" odxf="1" dxf="1">
    <oc r="I438">
      <f>IF(ISERROR($V438),"",OFFSET('Smelter Look-up'!$H$4,$V438-4,0))</f>
    </oc>
    <nc r="I438" t="inlineStr">
      <is>
        <t>Noda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895" sId="5" odxf="1" dxf="1">
    <oc r="J438">
      <f>IF(ISERROR($V438),"",OFFSET('Smelter Look-up'!$I$4,$V438-4,0))</f>
    </oc>
    <nc r="J438" t="inlineStr">
      <is>
        <t>Chiba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38" start="0" length="0">
    <dxf>
      <alignment vertical="bottom" wrapText="0"/>
      <border outline="0">
        <left/>
        <right/>
        <top/>
        <bottom/>
      </border>
    </dxf>
  </rfmt>
  <rfmt sheetId="5" sqref="L438" start="0" length="0">
    <dxf>
      <alignment vertical="bottom" wrapText="0"/>
      <border outline="0">
        <left/>
        <right/>
        <top/>
        <bottom/>
      </border>
    </dxf>
  </rfmt>
  <rfmt sheetId="5" sqref="M438" start="0" length="0">
    <dxf>
      <alignment vertical="bottom" wrapText="0"/>
      <border outline="0">
        <left/>
        <right/>
        <top/>
        <bottom/>
      </border>
    </dxf>
  </rfmt>
  <rfmt sheetId="5" sqref="N438" start="0" length="0">
    <dxf>
      <alignment vertical="bottom" wrapText="0"/>
      <border outline="0">
        <left/>
        <right/>
        <top/>
        <bottom/>
      </border>
    </dxf>
  </rfmt>
  <rfmt sheetId="5" sqref="O438" start="0" length="0">
    <dxf>
      <alignment vertical="bottom" wrapText="0"/>
      <border outline="0">
        <left/>
        <right/>
        <top/>
        <bottom/>
      </border>
    </dxf>
  </rfmt>
  <rfmt sheetId="5" sqref="P438" start="0" length="0">
    <dxf>
      <fill>
        <patternFill patternType="none"/>
      </fill>
      <alignment horizontal="general" vertical="bottom" wrapText="0"/>
      <border outline="0">
        <left/>
        <right/>
        <top/>
      </border>
    </dxf>
  </rfmt>
  <rfmt sheetId="5" sqref="Q438" start="0" length="0">
    <dxf>
      <alignment vertical="bottom" wrapText="0"/>
      <border outline="0">
        <left/>
        <right/>
        <top/>
        <bottom/>
      </border>
    </dxf>
  </rfmt>
  <rcc rId="4896" sId="5" odxf="1" dxf="1">
    <oc r="B439">
      <f>IF(LEN(A439)=0,"",INDEX('Smelter Look-up'!$A:$A,MATCH($A439,'Smelter Look-up'!$E:$E,0)))</f>
    </oc>
    <nc r="B43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97" sId="5" odxf="1" dxf="1">
    <oc r="C439">
      <f>IF(LEN(A439)=0,"",INDEX('Smelter Look-up'!$C:$C,MATCH($A439,'Smelter Look-up'!$E:$E,0)))</f>
    </oc>
    <nc r="C439" t="inlineStr">
      <is>
        <t>Nihon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898" sId="5" odxf="1" dxf="1">
    <nc r="D439" t="inlineStr">
      <is>
        <t>Nihon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899" sId="5" odxf="1" dxf="1">
    <oc r="E439">
      <f>IF(ISERROR($V439),"",OFFSET('Smelter Look-up'!$D$4,$V439-4,0)&amp;"")</f>
    </oc>
    <nc r="E43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00" sId="5" odxf="1" dxf="1">
    <oc r="F439">
      <f>IF(ISERROR($V439),"",OFFSET('Smelter Look-up'!$E$4,$V439-4,0))</f>
    </oc>
    <nc r="F439" t="inlineStr">
      <is>
        <t>CID001259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01" sId="5" odxf="1" dxf="1">
    <oc r="G439">
      <f>IF(C439=$X$4,"Enter smelter details", IF(ISERROR($V439),"",OFFSET('Smelter Look-up'!$F$4,$V439-4,0)))</f>
    </oc>
    <nc r="G43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02" sId="5" odxf="1" dxf="1">
    <oc r="H439">
      <f>IF(ISERROR($V439),"",OFFSET('Smelter Look-up'!$G$4,$V439-4,0))</f>
    </oc>
    <nc r="H439" t="inlineStr">
      <is>
        <t>19-2, Hayama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03" sId="5" odxf="1" dxf="1">
    <oc r="I439">
      <f>IF(ISERROR($V439),"",OFFSET('Smelter Look-up'!$H$4,$V439-4,0))</f>
    </oc>
    <nc r="I439" t="inlineStr">
      <is>
        <t>Noda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04" sId="5" odxf="1" dxf="1">
    <oc r="J439">
      <f>IF(ISERROR($V439),"",OFFSET('Smelter Look-up'!$I$4,$V439-4,0))</f>
    </oc>
    <nc r="J439" t="inlineStr">
      <is>
        <t>Chiba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05" sId="5" odxf="1" dxf="1">
    <nc r="K439" t="inlineStr">
      <is>
        <t>(+81)3-5688-8611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06" sId="5" odxf="1" dxf="1">
    <nc r="L439"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07" sId="5" odxf="1" dxf="1">
    <nc r="M439"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08" sId="5" odxf="1" dxf="1">
    <nc r="N439"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09" sId="5" odxf="1" dxf="1">
    <nc r="O439"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10" sId="5" odxf="1" dxf="1">
    <nc r="P43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911" sId="5" odxf="1" dxf="1">
    <nc r="Q439"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912" sId="5" odxf="1" dxf="1">
    <oc r="B440">
      <f>IF(LEN(A440)=0,"",INDEX('Smelter Look-up'!$A:$A,MATCH($A440,'Smelter Look-up'!$E:$E,0)))</f>
    </oc>
    <nc r="B44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13" sId="5" odxf="1" dxf="1">
    <oc r="C440">
      <f>IF(LEN(A440)=0,"",INDEX('Smelter Look-up'!$C:$C,MATCH($A440,'Smelter Look-up'!$E:$E,0)))</f>
    </oc>
    <nc r="C440" t="inlineStr">
      <is>
        <t>Nihon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914" sId="5" odxf="1" dxf="1">
    <nc r="D440" t="inlineStr">
      <is>
        <t>Nihon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15" sId="5" odxf="1" dxf="1">
    <oc r="E440">
      <f>IF(ISERROR($V440),"",OFFSET('Smelter Look-up'!$D$4,$V440-4,0)&amp;"")</f>
    </oc>
    <nc r="E44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16" sId="5" odxf="1" dxf="1">
    <oc r="F440">
      <f>IF(ISERROR($V440),"",OFFSET('Smelter Look-up'!$E$4,$V440-4,0))</f>
    </oc>
    <nc r="F440" t="inlineStr">
      <is>
        <t>CID001259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17" sId="5" odxf="1" dxf="1">
    <oc r="G440">
      <f>IF(C440=$X$4,"Enter smelter details", IF(ISERROR($V440),"",OFFSET('Smelter Look-up'!$F$4,$V440-4,0)))</f>
    </oc>
    <nc r="G44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18" sId="5" odxf="1" dxf="1">
    <oc r="H440">
      <f>IF(ISERROR($V440),"",OFFSET('Smelter Look-up'!$G$4,$V440-4,0))</f>
    </oc>
    <nc r="H44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19" sId="5" odxf="1" dxf="1">
    <oc r="I440">
      <f>IF(ISERROR($V440),"",OFFSET('Smelter Look-up'!$H$4,$V440-4,0))</f>
    </oc>
    <nc r="I440" t="inlineStr">
      <is>
        <t>Noda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20" sId="5" odxf="1" dxf="1">
    <oc r="J440">
      <f>IF(ISERROR($V440),"",OFFSET('Smelter Look-up'!$I$4,$V440-4,0))</f>
    </oc>
    <nc r="J440" t="inlineStr">
      <is>
        <t>Chiba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40" start="0" length="0">
    <dxf>
      <alignment vertical="bottom" wrapText="0"/>
      <border outline="0">
        <left/>
        <right/>
        <top/>
        <bottom/>
      </border>
    </dxf>
  </rfmt>
  <rfmt sheetId="5" sqref="L440" start="0" length="0">
    <dxf>
      <alignment vertical="bottom" wrapText="0"/>
      <border outline="0">
        <left/>
        <right/>
        <top/>
        <bottom/>
      </border>
    </dxf>
  </rfmt>
  <rcc rId="4921" sId="5" odxf="1" dxf="1">
    <nc r="M44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40" start="0" length="0">
    <dxf>
      <alignment vertical="bottom" wrapText="0"/>
      <border outline="0">
        <left/>
        <right/>
        <top/>
        <bottom/>
      </border>
    </dxf>
  </rfmt>
  <rcc rId="4922" sId="5" odxf="1" dxf="1">
    <nc r="O440"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40" start="0" length="0">
    <dxf>
      <fill>
        <patternFill patternType="none"/>
      </fill>
      <alignment horizontal="general" vertical="bottom" wrapText="0"/>
      <border outline="0">
        <left/>
        <right/>
        <top/>
      </border>
    </dxf>
  </rfmt>
  <rfmt sheetId="5" sqref="Q440" start="0" length="0">
    <dxf>
      <alignment vertical="bottom" wrapText="0"/>
      <border outline="0">
        <left/>
        <right/>
        <top/>
        <bottom/>
      </border>
    </dxf>
  </rfmt>
  <rcc rId="4923" sId="5" odxf="1" dxf="1">
    <oc r="B441">
      <f>IF(LEN(A441)=0,"",INDEX('Smelter Look-up'!$A:$A,MATCH($A441,'Smelter Look-up'!$E:$E,0)))</f>
    </oc>
    <nc r="B44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24" sId="5" odxf="1" dxf="1">
    <oc r="C441">
      <f>IF(LEN(A441)=0,"",INDEX('Smelter Look-up'!$C:$C,MATCH($A441,'Smelter Look-up'!$E:$E,0)))</f>
    </oc>
    <nc r="C441" t="inlineStr">
      <is>
        <t>Nihon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925" sId="5" odxf="1" dxf="1">
    <nc r="D441" t="inlineStr">
      <is>
        <t>Nihon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26" sId="5" odxf="1" dxf="1">
    <oc r="E441">
      <f>IF(ISERROR($V441),"",OFFSET('Smelter Look-up'!$D$4,$V441-4,0)&amp;"")</f>
    </oc>
    <nc r="E44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27" sId="5" odxf="1" dxf="1">
    <oc r="F441">
      <f>IF(ISERROR($V441),"",OFFSET('Smelter Look-up'!$E$4,$V441-4,0))</f>
    </oc>
    <nc r="F441" t="inlineStr">
      <is>
        <t>CID001259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28" sId="5" odxf="1" dxf="1">
    <oc r="G441">
      <f>IF(C441=$X$4,"Enter smelter details", IF(ISERROR($V441),"",OFFSET('Smelter Look-up'!$F$4,$V441-4,0)))</f>
    </oc>
    <nc r="G44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29" sId="5" odxf="1" dxf="1">
    <oc r="H441">
      <f>IF(ISERROR($V441),"",OFFSET('Smelter Look-up'!$G$4,$V441-4,0))</f>
    </oc>
    <nc r="H44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30" sId="5" odxf="1" dxf="1">
    <oc r="I441">
      <f>IF(ISERROR($V441),"",OFFSET('Smelter Look-up'!$H$4,$V441-4,0))</f>
    </oc>
    <nc r="I441" t="inlineStr">
      <is>
        <t>Noda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31" sId="5" odxf="1" dxf="1">
    <oc r="J441">
      <f>IF(ISERROR($V441),"",OFFSET('Smelter Look-up'!$I$4,$V441-4,0))</f>
    </oc>
    <nc r="J441" t="inlineStr">
      <is>
        <t>Chiba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41" start="0" length="0">
    <dxf>
      <alignment vertical="bottom" wrapText="0"/>
      <border outline="0">
        <left/>
        <right/>
        <top/>
        <bottom/>
      </border>
    </dxf>
  </rfmt>
  <rfmt sheetId="5" sqref="L441" start="0" length="0">
    <dxf>
      <alignment vertical="bottom" wrapText="0"/>
      <border outline="0">
        <left/>
        <right/>
        <top/>
        <bottom/>
      </border>
    </dxf>
  </rfmt>
  <rfmt sheetId="5" sqref="M441" start="0" length="0">
    <dxf>
      <alignment vertical="bottom" wrapText="0"/>
      <border outline="0">
        <left/>
        <right/>
        <top/>
        <bottom/>
      </border>
    </dxf>
  </rfmt>
  <rcc rId="4932" sId="5" odxf="1" dxf="1">
    <nc r="N441"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33" sId="5" odxf="1" dxf="1">
    <nc r="O441"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34" sId="5" odxf="1" dxf="1">
    <nc r="P44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4935" sId="5" odxf="1" dxf="1">
    <nc r="Q441"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936" sId="5" odxf="1" dxf="1">
    <oc r="B442">
      <f>IF(LEN(A442)=0,"",INDEX('Smelter Look-up'!$A:$A,MATCH($A442,'Smelter Look-up'!$E:$E,0)))</f>
    </oc>
    <nc r="B44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37" sId="5" odxf="1" dxf="1">
    <oc r="C442">
      <f>IF(LEN(A442)=0,"",INDEX('Smelter Look-up'!$C:$C,MATCH($A442,'Smelter Look-up'!$E:$E,0)))</f>
    </oc>
    <nc r="C442" t="inlineStr">
      <is>
        <t>Nihon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938" sId="5" odxf="1" dxf="1">
    <nc r="D442" t="inlineStr">
      <is>
        <t>Nihon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39" sId="5" odxf="1" dxf="1">
    <oc r="E442">
      <f>IF(ISERROR($V442),"",OFFSET('Smelter Look-up'!$D$4,$V442-4,0)&amp;"")</f>
    </oc>
    <nc r="E44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40" sId="5" odxf="1" dxf="1">
    <oc r="F442">
      <f>IF(ISERROR($V442),"",OFFSET('Smelter Look-up'!$E$4,$V442-4,0))</f>
    </oc>
    <nc r="F442" t="inlineStr">
      <is>
        <t>CID001259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41" sId="5" odxf="1" dxf="1">
    <oc r="G442">
      <f>IF(C442=$X$4,"Enter smelter details", IF(ISERROR($V442),"",OFFSET('Smelter Look-up'!$F$4,$V442-4,0)))</f>
    </oc>
    <nc r="G44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42" sId="5" odxf="1" dxf="1">
    <oc r="H442">
      <f>IF(ISERROR($V442),"",OFFSET('Smelter Look-up'!$G$4,$V442-4,0))</f>
    </oc>
    <nc r="H442" t="inlineStr">
      <is>
        <t>19-2 Hayama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43" sId="5" odxf="1" dxf="1">
    <oc r="I442">
      <f>IF(ISERROR($V442),"",OFFSET('Smelter Look-up'!$H$4,$V442-4,0))</f>
    </oc>
    <nc r="I442" t="inlineStr">
      <is>
        <t>Noda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44" sId="5" odxf="1" dxf="1">
    <oc r="J442">
      <f>IF(ISERROR($V442),"",OFFSET('Smelter Look-up'!$I$4,$V442-4,0))</f>
    </oc>
    <nc r="J442" t="inlineStr">
      <is>
        <t>Chiba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42" start="0" length="0">
    <dxf>
      <alignment vertical="bottom" wrapText="0"/>
      <border outline="0">
        <left/>
        <right/>
        <top/>
        <bottom/>
      </border>
    </dxf>
  </rfmt>
  <rfmt sheetId="5" sqref="L442" start="0" length="0">
    <dxf>
      <alignment vertical="bottom" wrapText="0"/>
      <border outline="0">
        <left/>
        <right/>
        <top/>
        <bottom/>
      </border>
    </dxf>
  </rfmt>
  <rfmt sheetId="5" sqref="M442" start="0" length="0">
    <dxf>
      <alignment vertical="bottom" wrapText="0"/>
      <border outline="0">
        <left/>
        <right/>
        <top/>
        <bottom/>
      </border>
    </dxf>
  </rfmt>
  <rfmt sheetId="5" sqref="N442" start="0" length="0">
    <dxf>
      <alignment vertical="bottom" wrapText="0"/>
      <border outline="0">
        <left/>
        <right/>
        <top/>
        <bottom/>
      </border>
    </dxf>
  </rfmt>
  <rcc rId="4945" sId="5" odxf="1" dxf="1">
    <nc r="O44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46" sId="5" odxf="1" dxf="1">
    <nc r="P442"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42" start="0" length="0">
    <dxf>
      <alignment vertical="bottom" wrapText="0"/>
      <border outline="0">
        <left/>
        <right/>
        <top/>
        <bottom/>
      </border>
    </dxf>
  </rfmt>
  <rcc rId="4947" sId="5" odxf="1" dxf="1">
    <oc r="B443">
      <f>IF(LEN(A443)=0,"",INDEX('Smelter Look-up'!$A:$A,MATCH($A443,'Smelter Look-up'!$E:$E,0)))</f>
    </oc>
    <nc r="B44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48" sId="5" odxf="1" dxf="1">
    <oc r="C443">
      <f>IF(LEN(A443)=0,"",INDEX('Smelter Look-up'!$C:$C,MATCH($A443,'Smelter Look-up'!$E:$E,0)))</f>
    </oc>
    <nc r="C443" t="inlineStr">
      <is>
        <t>Nihon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949" sId="5" odxf="1" dxf="1">
    <nc r="D443" t="inlineStr">
      <is>
        <t>Nihon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50" sId="5" odxf="1" dxf="1">
    <oc r="E443">
      <f>IF(ISERROR($V443),"",OFFSET('Smelter Look-up'!$D$4,$V443-4,0)&amp;"")</f>
    </oc>
    <nc r="E44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51" sId="5" odxf="1" dxf="1">
    <oc r="F443">
      <f>IF(ISERROR($V443),"",OFFSET('Smelter Look-up'!$E$4,$V443-4,0))</f>
    </oc>
    <nc r="F443" t="inlineStr">
      <is>
        <t>CID001259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52" sId="5" odxf="1" dxf="1">
    <oc r="G443">
      <f>IF(C443=$X$4,"Enter smelter details", IF(ISERROR($V443),"",OFFSET('Smelter Look-up'!$F$4,$V443-4,0)))</f>
    </oc>
    <nc r="G44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53" sId="5" odxf="1" dxf="1">
    <oc r="H443">
      <f>IF(ISERROR($V443),"",OFFSET('Smelter Look-up'!$G$4,$V443-4,0))</f>
    </oc>
    <nc r="H443" t="inlineStr">
      <is>
        <t>19-2 Hayama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54" sId="5" odxf="1" dxf="1">
    <oc r="I443">
      <f>IF(ISERROR($V443),"",OFFSET('Smelter Look-up'!$H$4,$V443-4,0))</f>
    </oc>
    <nc r="I443" t="inlineStr">
      <is>
        <t>Noda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55" sId="5" odxf="1" dxf="1">
    <oc r="J443">
      <f>IF(ISERROR($V443),"",OFFSET('Smelter Look-up'!$I$4,$V443-4,0))</f>
    </oc>
    <nc r="J443" t="inlineStr">
      <is>
        <t>Chiba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56" sId="5" odxf="1" dxf="1">
    <nc r="K443" t="inlineStr">
      <is>
        <t>Yasuyuki Yonenaga;
Mr. Nobutake Morita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57" sId="5" odxf="1" dxf="1">
    <nc r="L443" t="inlineStr">
      <is>
        <t>yonenaga@material.co.jp;
n.morita@material.co.jp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58" sId="5" odxf="1" dxf="1">
    <nc r="M44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59" sId="5" odxf="1" dxf="1">
    <nc r="N44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60" sId="5" odxf="1" dxf="1">
    <nc r="O443"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4961" sId="5" odxf="1" dxf="1">
    <nc r="P44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43" start="0" length="0">
    <dxf>
      <alignment vertical="bottom" wrapText="0"/>
      <border outline="0">
        <left/>
        <right/>
        <top/>
        <bottom/>
      </border>
    </dxf>
  </rfmt>
  <rcc rId="4962" sId="5" odxf="1" dxf="1">
    <oc r="B444">
      <f>IF(LEN(A444)=0,"",INDEX('Smelter Look-up'!$A:$A,MATCH($A444,'Smelter Look-up'!$E:$E,0)))</f>
    </oc>
    <nc r="B44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63" sId="5" odxf="1" dxf="1">
    <oc r="C444">
      <f>IF(LEN(A444)=0,"",INDEX('Smelter Look-up'!$C:$C,MATCH($A444,'Smelter Look-up'!$E:$E,0)))</f>
    </oc>
    <nc r="C444" t="inlineStr">
      <is>
        <t>Nihon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964" sId="5" odxf="1" dxf="1">
    <nc r="D444" t="inlineStr">
      <is>
        <t>Nihon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65" sId="5" odxf="1" dxf="1">
    <oc r="E444">
      <f>IF(ISERROR($V444),"",OFFSET('Smelter Look-up'!$D$4,$V444-4,0)&amp;"")</f>
    </oc>
    <nc r="E44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66" sId="5" odxf="1" dxf="1">
    <oc r="F444">
      <f>IF(ISERROR($V444),"",OFFSET('Smelter Look-up'!$E$4,$V444-4,0))</f>
    </oc>
    <nc r="F444" t="inlineStr">
      <is>
        <t>CID001259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67" sId="5" odxf="1" dxf="1">
    <oc r="G444">
      <f>IF(C444=$X$4,"Enter smelter details", IF(ISERROR($V444),"",OFFSET('Smelter Look-up'!$F$4,$V444-4,0)))</f>
    </oc>
    <nc r="G44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68" sId="5" odxf="1" dxf="1">
    <oc r="H444">
      <f>IF(ISERROR($V444),"",OFFSET('Smelter Look-up'!$G$4,$V444-4,0))</f>
    </oc>
    <nc r="H44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69" sId="5" odxf="1" dxf="1">
    <oc r="I444">
      <f>IF(ISERROR($V444),"",OFFSET('Smelter Look-up'!$H$4,$V444-4,0))</f>
    </oc>
    <nc r="I44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70" sId="5" odxf="1" dxf="1">
    <oc r="J444">
      <f>IF(ISERROR($V444),"",OFFSET('Smelter Look-up'!$I$4,$V444-4,0))</f>
    </oc>
    <nc r="J44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44" start="0" length="0">
    <dxf>
      <alignment vertical="bottom" wrapText="0"/>
      <border outline="0">
        <left/>
        <right/>
        <top/>
        <bottom/>
      </border>
    </dxf>
  </rfmt>
  <rfmt sheetId="5" sqref="L444" start="0" length="0">
    <dxf>
      <alignment vertical="bottom" wrapText="0"/>
      <border outline="0">
        <left/>
        <right/>
        <top/>
        <bottom/>
      </border>
    </dxf>
  </rfmt>
  <rfmt sheetId="5" sqref="M444" start="0" length="0">
    <dxf>
      <alignment vertical="bottom" wrapText="0"/>
      <border outline="0">
        <left/>
        <right/>
        <top/>
        <bottom/>
      </border>
    </dxf>
  </rfmt>
  <rfmt sheetId="5" sqref="N444" start="0" length="0">
    <dxf>
      <alignment vertical="bottom" wrapText="0"/>
      <border outline="0">
        <left/>
        <right/>
        <top/>
        <bottom/>
      </border>
    </dxf>
  </rfmt>
  <rfmt sheetId="5" sqref="O444" start="0" length="0">
    <dxf>
      <alignment vertical="bottom" wrapText="0"/>
      <border outline="0">
        <left/>
        <right/>
        <top/>
        <bottom/>
      </border>
    </dxf>
  </rfmt>
  <rfmt sheetId="5" sqref="P444" start="0" length="0">
    <dxf>
      <fill>
        <patternFill patternType="none"/>
      </fill>
      <alignment horizontal="general" vertical="bottom" wrapText="0"/>
      <border outline="0">
        <left/>
        <right/>
        <top/>
      </border>
    </dxf>
  </rfmt>
  <rcc rId="4971" sId="5" odxf="1" dxf="1">
    <nc r="Q444" t="inlineStr">
      <is>
        <t>Validated  till September 18, 2014</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972" sId="5" odxf="1" dxf="1">
    <oc r="B445">
      <f>IF(LEN(A445)=0,"",INDEX('Smelter Look-up'!$A:$A,MATCH($A445,'Smelter Look-up'!$E:$E,0)))</f>
    </oc>
    <nc r="B445"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73" sId="5" odxf="1" dxf="1">
    <oc r="C445">
      <f>IF(LEN(A445)=0,"",INDEX('Smelter Look-up'!$C:$C,MATCH($A445,'Smelter Look-up'!$E:$E,0)))</f>
    </oc>
    <nc r="C445" t="inlineStr">
      <is>
        <t>Ningxia Orient Tantalum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974" sId="5" odxf="1" dxf="1">
    <nc r="D445" t="inlineStr">
      <is>
        <t>Ningxia Orient Tantalum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75" sId="5" odxf="1" dxf="1">
    <oc r="E445">
      <f>IF(ISERROR($V445),"",OFFSET('Smelter Look-up'!$D$4,$V445-4,0)&amp;"")</f>
    </oc>
    <nc r="E44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76" sId="5" odxf="1" dxf="1">
    <oc r="F445">
      <f>IF(ISERROR($V445),"",OFFSET('Smelter Look-up'!$E$4,$V445-4,0))</f>
    </oc>
    <nc r="F445" t="inlineStr">
      <is>
        <t>CID001277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77" sId="5" odxf="1" dxf="1">
    <oc r="G445">
      <f>IF(C445=$X$4,"Enter smelter details", IF(ISERROR($V445),"",OFFSET('Smelter Look-up'!$F$4,$V445-4,0)))</f>
    </oc>
    <nc r="G44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78" sId="5" odxf="1" dxf="1">
    <oc r="H445">
      <f>IF(ISERROR($V445),"",OFFSET('Smelter Look-up'!$G$4,$V445-4,0))</f>
    </oc>
    <nc r="H44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79" sId="5" odxf="1" dxf="1">
    <oc r="I445">
      <f>IF(ISERROR($V445),"",OFFSET('Smelter Look-up'!$H$4,$V445-4,0))</f>
    </oc>
    <nc r="I445" t="inlineStr">
      <is>
        <t>Shizuishan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80" sId="5" odxf="1" dxf="1">
    <oc r="J445">
      <f>IF(ISERROR($V445),"",OFFSET('Smelter Look-up'!$I$4,$V445-4,0))</f>
    </oc>
    <nc r="J445" t="inlineStr">
      <is>
        <t>Ningxia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45" start="0" length="0">
    <dxf>
      <alignment vertical="bottom" wrapText="0"/>
      <border outline="0">
        <left/>
        <right/>
        <top/>
        <bottom/>
      </border>
    </dxf>
  </rfmt>
  <rfmt sheetId="5" sqref="L445" start="0" length="0">
    <dxf>
      <alignment vertical="bottom" wrapText="0"/>
      <border outline="0">
        <left/>
        <right/>
        <top/>
        <bottom/>
      </border>
    </dxf>
  </rfmt>
  <rfmt sheetId="5" sqref="M445" start="0" length="0">
    <dxf>
      <alignment vertical="bottom" wrapText="0"/>
      <border outline="0">
        <left/>
        <right/>
        <top/>
        <bottom/>
      </border>
    </dxf>
  </rfmt>
  <rfmt sheetId="5" sqref="N445" start="0" length="0">
    <dxf>
      <alignment vertical="bottom" wrapText="0"/>
      <border outline="0">
        <left/>
        <right/>
        <top/>
        <bottom/>
      </border>
    </dxf>
  </rfmt>
  <rfmt sheetId="5" sqref="O445" start="0" length="0">
    <dxf>
      <alignment vertical="bottom" wrapText="0"/>
      <border outline="0">
        <left/>
        <right/>
        <top/>
        <bottom/>
      </border>
    </dxf>
  </rfmt>
  <rfmt sheetId="5" sqref="P445" start="0" length="0">
    <dxf>
      <fill>
        <patternFill patternType="none"/>
      </fill>
      <alignment horizontal="general" vertical="bottom" wrapText="0"/>
      <border outline="0">
        <left/>
        <right/>
        <top/>
      </border>
    </dxf>
  </rfmt>
  <rfmt sheetId="5" sqref="Q445" start="0" length="0">
    <dxf>
      <alignment vertical="bottom" wrapText="0"/>
      <border outline="0">
        <left/>
        <right/>
        <top/>
        <bottom/>
      </border>
    </dxf>
  </rfmt>
  <rcc rId="4981" sId="5" odxf="1" dxf="1">
    <oc r="B446">
      <f>IF(LEN(A446)=0,"",INDEX('Smelter Look-up'!$A:$A,MATCH($A446,'Smelter Look-up'!$E:$E,0)))</f>
    </oc>
    <nc r="B446"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82" sId="5" odxf="1" dxf="1">
    <oc r="C446">
      <f>IF(LEN(A446)=0,"",INDEX('Smelter Look-up'!$C:$C,MATCH($A446,'Smelter Look-up'!$E:$E,0)))</f>
    </oc>
    <nc r="C446" t="inlineStr">
      <is>
        <t>Ningxia Orient Tantalum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983" sId="5" odxf="1" dxf="1">
    <nc r="D446" t="inlineStr">
      <is>
        <t>Ningxia Orient Tantalum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84" sId="5" odxf="1" dxf="1">
    <oc r="E446">
      <f>IF(ISERROR($V446),"",OFFSET('Smelter Look-up'!$D$4,$V446-4,0)&amp;"")</f>
    </oc>
    <nc r="E44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85" sId="5" odxf="1" dxf="1">
    <oc r="F446">
      <f>IF(ISERROR($V446),"",OFFSET('Smelter Look-up'!$E$4,$V446-4,0))</f>
    </oc>
    <nc r="F446" t="inlineStr">
      <is>
        <t>CID001277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86" sId="5" odxf="1" dxf="1">
    <oc r="G446">
      <f>IF(C446=$X$4,"Enter smelter details", IF(ISERROR($V446),"",OFFSET('Smelter Look-up'!$F$4,$V446-4,0)))</f>
    </oc>
    <nc r="G44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87" sId="5" odxf="1" dxf="1">
    <oc r="H446">
      <f>IF(ISERROR($V446),"",OFFSET('Smelter Look-up'!$G$4,$V446-4,0))</f>
    </oc>
    <nc r="H44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4988" sId="5" odxf="1" dxf="1">
    <oc r="I446">
      <f>IF(ISERROR($V446),"",OFFSET('Smelter Look-up'!$H$4,$V446-4,0))</f>
    </oc>
    <nc r="I446" t="inlineStr">
      <is>
        <t>Shizuishan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4989" sId="5" odxf="1" dxf="1">
    <oc r="J446">
      <f>IF(ISERROR($V446),"",OFFSET('Smelter Look-up'!$I$4,$V446-4,0))</f>
    </oc>
    <nc r="J446" t="inlineStr">
      <is>
        <t>Ningxia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46" start="0" length="0">
    <dxf>
      <alignment vertical="bottom" wrapText="0"/>
      <border outline="0">
        <left/>
        <right/>
        <top/>
        <bottom/>
      </border>
    </dxf>
  </rfmt>
  <rfmt sheetId="5" sqref="L446" start="0" length="0">
    <dxf>
      <alignment vertical="bottom" wrapText="0"/>
      <border outline="0">
        <left/>
        <right/>
        <top/>
        <bottom/>
      </border>
    </dxf>
  </rfmt>
  <rcc rId="4990" sId="5" odxf="1" dxf="1">
    <nc r="M44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46" start="0" length="0">
    <dxf>
      <alignment vertical="bottom" wrapText="0"/>
      <border outline="0">
        <left/>
        <right/>
        <top/>
        <bottom/>
      </border>
    </dxf>
  </rfmt>
  <rcc rId="4991" sId="5" odxf="1" dxf="1">
    <nc r="O446" t="inlineStr">
      <is>
        <t xml:space="preserve">Various countries, DRC and adjoining countries, countries known to export/smuggle out of the region,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46" start="0" length="0">
    <dxf>
      <fill>
        <patternFill patternType="none"/>
      </fill>
      <alignment horizontal="general" vertical="bottom" wrapText="0"/>
      <border outline="0">
        <left/>
        <right/>
        <top/>
      </border>
    </dxf>
  </rfmt>
  <rcc rId="4992" sId="5" odxf="1" dxf="1">
    <nc r="Q446"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4993" sId="5" odxf="1" dxf="1">
    <oc r="B447">
      <f>IF(LEN(A447)=0,"",INDEX('Smelter Look-up'!$A:$A,MATCH($A447,'Smelter Look-up'!$E:$E,0)))</f>
    </oc>
    <nc r="B447"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94" sId="5" odxf="1" dxf="1">
    <oc r="C447">
      <f>IF(LEN(A447)=0,"",INDEX('Smelter Look-up'!$C:$C,MATCH($A447,'Smelter Look-up'!$E:$E,0)))</f>
    </oc>
    <nc r="C447" t="inlineStr">
      <is>
        <t>Ningxia Orient Tantalum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4995" sId="5" odxf="1" dxf="1">
    <nc r="D447" t="inlineStr">
      <is>
        <t>Ningxia Orient Tantalum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96" sId="5" odxf="1" dxf="1">
    <oc r="E447">
      <f>IF(ISERROR($V447),"",OFFSET('Smelter Look-up'!$D$4,$V447-4,0)&amp;"")</f>
    </oc>
    <nc r="E44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97" sId="5" odxf="1" dxf="1">
    <oc r="F447">
      <f>IF(ISERROR($V447),"",OFFSET('Smelter Look-up'!$E$4,$V447-4,0))</f>
    </oc>
    <nc r="F447" t="inlineStr">
      <is>
        <t>CID001277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98" sId="5" odxf="1" dxf="1">
    <oc r="G447">
      <f>IF(C447=$X$4,"Enter smelter details", IF(ISERROR($V447),"",OFFSET('Smelter Look-up'!$F$4,$V447-4,0)))</f>
    </oc>
    <nc r="G44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4999" sId="5" odxf="1" dxf="1">
    <oc r="H447">
      <f>IF(ISERROR($V447),"",OFFSET('Smelter Look-up'!$G$4,$V447-4,0))</f>
    </oc>
    <nc r="H447" t="inlineStr">
      <is>
        <t>NO.105 YOUSE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000" sId="5" odxf="1" dxf="1">
    <oc r="I447">
      <f>IF(ISERROR($V447),"",OFFSET('Smelter Look-up'!$H$4,$V447-4,0))</f>
    </oc>
    <nc r="I447" t="inlineStr">
      <is>
        <t>Shizuishan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01" sId="5" odxf="1" dxf="1">
    <oc r="J447">
      <f>IF(ISERROR($V447),"",OFFSET('Smelter Look-up'!$I$4,$V447-4,0))</f>
    </oc>
    <nc r="J447" t="inlineStr">
      <is>
        <t>Ningxia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02" sId="5" odxf="1" dxf="1">
    <nc r="K447" t="inlineStr">
      <is>
        <t>Mr. Chen Wu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03" sId="5" odxf="1" dxf="1">
    <nc r="L447" t="inlineStr">
      <is>
        <t>chenw_nniec@otic.com.cn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04" sId="5" odxf="1" dxf="1">
    <nc r="M44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05" sId="5" odxf="1" dxf="1">
    <nc r="N447" t="inlineStr">
      <is>
        <t>Mibra/ Kenticha/Nanping/Yichun,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06" sId="5" odxf="1" dxf="1">
    <nc r="O447" t="inlineStr">
      <is>
        <t>L1, L2, L3,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07" sId="5" odxf="1" dxf="1">
    <nc r="P44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008" sId="5" odxf="1" dxf="1">
    <nc r="Q447"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009" sId="5" odxf="1" dxf="1">
    <oc r="B448">
      <f>IF(LEN(A448)=0,"",INDEX('Smelter Look-up'!$A:$A,MATCH($A448,'Smelter Look-up'!$E:$E,0)))</f>
    </oc>
    <nc r="B44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10" sId="5" odxf="1" dxf="1">
    <oc r="C448">
      <f>IF(LEN(A448)=0,"",INDEX('Smelter Look-up'!$C:$C,MATCH($A448,'Smelter Look-up'!$E:$E,0)))</f>
    </oc>
    <nc r="C448" t="inlineStr">
      <is>
        <t>O.M. Manufacturing (Thailand)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011" sId="5" odxf="1" dxf="1">
    <nc r="D448" t="inlineStr">
      <is>
        <t>O.M. Manufacturing (Thailand)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12" sId="5" odxf="1" dxf="1">
    <oc r="E448">
      <f>IF(ISERROR($V448),"",OFFSET('Smelter Look-up'!$D$4,$V448-4,0)&amp;"")</f>
    </oc>
    <nc r="E448"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13" sId="5" odxf="1" dxf="1">
    <oc r="F448">
      <f>IF(ISERROR($V448),"",OFFSET('Smelter Look-up'!$E$4,$V448-4,0))</f>
    </oc>
    <nc r="F448" t="inlineStr">
      <is>
        <t>CID001314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14" sId="5" odxf="1" dxf="1">
    <oc r="G448">
      <f>IF(C448=$X$4,"Enter smelter details", IF(ISERROR($V448),"",OFFSET('Smelter Look-up'!$F$4,$V448-4,0)))</f>
    </oc>
    <nc r="G44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15" sId="5" odxf="1" dxf="1">
    <oc r="H448">
      <f>IF(ISERROR($V448),"",OFFSET('Smelter Look-up'!$G$4,$V448-4,0))</f>
    </oc>
    <nc r="H448" t="inlineStr">
      <is>
        <t>789/101 Nongkho-Laemchabang Tumbol Nongkham Amphoe Siracha Chonburi 20110</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016" sId="5" odxf="1" dxf="1">
    <oc r="I448">
      <f>IF(ISERROR($V448),"",OFFSET('Smelter Look-up'!$H$4,$V448-4,0))</f>
    </oc>
    <nc r="I44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17" sId="5" odxf="1" dxf="1">
    <oc r="J448">
      <f>IF(ISERROR($V448),"",OFFSET('Smelter Look-up'!$I$4,$V448-4,0))</f>
    </oc>
    <nc r="J44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48" start="0" length="0">
    <dxf>
      <alignment vertical="bottom" wrapText="0"/>
      <border outline="0">
        <left/>
        <right/>
        <top/>
        <bottom/>
      </border>
    </dxf>
  </rfmt>
  <rcc rId="5018" sId="5" odxf="1" dxf="1">
    <nc r="L448" t="inlineStr">
      <is>
        <t>sales@omthai.co.th</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19" sId="5" odxf="1" dxf="1">
    <nc r="M448" t="inlineStr">
      <is>
        <t>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20" sId="5" odxf="1" dxf="1">
    <nc r="N44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21" sId="5" odxf="1" dxf="1">
    <nc r="O44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48" start="0" length="0">
    <dxf>
      <fill>
        <patternFill patternType="none"/>
      </fill>
      <alignment horizontal="general" vertical="bottom" wrapText="0"/>
      <border outline="0">
        <left/>
        <right/>
        <top/>
      </border>
    </dxf>
  </rfmt>
  <rfmt sheetId="5" sqref="Q448" start="0" length="0">
    <dxf>
      <alignment vertical="bottom" wrapText="0"/>
      <border outline="0">
        <left/>
        <right/>
        <top/>
        <bottom/>
      </border>
    </dxf>
  </rfmt>
  <rcc rId="5022" sId="5" odxf="1" dxf="1">
    <oc r="B449">
      <f>IF(LEN(A449)=0,"",INDEX('Smelter Look-up'!$A:$A,MATCH($A449,'Smelter Look-up'!$E:$E,0)))</f>
    </oc>
    <nc r="B44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23" sId="5" odxf="1" dxf="1">
    <oc r="C449">
      <f>IF(LEN(A449)=0,"",INDEX('Smelter Look-up'!$C:$C,MATCH($A449,'Smelter Look-up'!$E:$E,0)))</f>
    </oc>
    <nc r="C449" t="inlineStr">
      <is>
        <t>OPM</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024" sId="5" odxf="1" dxf="1">
    <nc r="D449" t="inlineStr">
      <is>
        <t>Elemetal Refining,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25" sId="5" odxf="1" dxf="1">
    <oc r="E449">
      <f>IF(ISERROR($V449),"",OFFSET('Smelter Look-up'!$D$4,$V449-4,0)&amp;"")</f>
    </oc>
    <nc r="E44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26" sId="5" odxf="1" dxf="1">
    <oc r="F449">
      <f>IF(ISERROR($V449),"",OFFSET('Smelter Look-up'!$E$4,$V449-4,0))</f>
    </oc>
    <nc r="F449"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27" sId="5" odxf="1" dxf="1">
    <oc r="G449">
      <f>IF(C449=$X$4,"Enter smelter details", IF(ISERROR($V449),"",OFFSET('Smelter Look-up'!$F$4,$V449-4,0)))</f>
    </oc>
    <nc r="G44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28" sId="5" odxf="1" dxf="1">
    <oc r="H449">
      <f>IF(ISERROR($V449),"",OFFSET('Smelter Look-up'!$G$4,$V449-4,0))</f>
    </oc>
    <nc r="H44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029" sId="5" odxf="1" dxf="1">
    <oc r="I449">
      <f>IF(ISERROR($V449),"",OFFSET('Smelter Look-up'!$H$4,$V449-4,0))</f>
    </oc>
    <nc r="I449"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30" sId="5" odxf="1" dxf="1">
    <oc r="J449">
      <f>IF(ISERROR($V449),"",OFFSET('Smelter Look-up'!$I$4,$V449-4,0))</f>
    </oc>
    <nc r="J449"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49" start="0" length="0">
    <dxf>
      <alignment vertical="bottom" wrapText="0"/>
      <border outline="0">
        <left/>
        <right/>
        <top/>
        <bottom/>
      </border>
    </dxf>
  </rfmt>
  <rfmt sheetId="5" sqref="L449" start="0" length="0">
    <dxf>
      <alignment vertical="bottom" wrapText="0"/>
      <border outline="0">
        <left/>
        <right/>
        <top/>
        <bottom/>
      </border>
    </dxf>
  </rfmt>
  <rfmt sheetId="5" sqref="M449" start="0" length="0">
    <dxf>
      <alignment vertical="bottom" wrapText="0"/>
      <border outline="0">
        <left/>
        <right/>
        <top/>
        <bottom/>
      </border>
    </dxf>
  </rfmt>
  <rfmt sheetId="5" sqref="N449" start="0" length="0">
    <dxf>
      <alignment vertical="bottom" wrapText="0"/>
      <border outline="0">
        <left/>
        <right/>
        <top/>
        <bottom/>
      </border>
    </dxf>
  </rfmt>
  <rfmt sheetId="5" sqref="O449" start="0" length="0">
    <dxf>
      <alignment vertical="bottom" wrapText="0"/>
      <border outline="0">
        <left/>
        <right/>
        <top/>
        <bottom/>
      </border>
    </dxf>
  </rfmt>
  <rfmt sheetId="5" sqref="P449" start="0" length="0">
    <dxf>
      <fill>
        <patternFill patternType="none"/>
      </fill>
      <alignment horizontal="general" vertical="bottom" wrapText="0"/>
      <border outline="0">
        <left/>
        <right/>
        <top/>
      </border>
    </dxf>
  </rfmt>
  <rcc rId="5031" sId="5" odxf="1" dxf="1">
    <nc r="Q449"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032" sId="5" odxf="1" dxf="1">
    <oc r="B450">
      <f>IF(LEN(A450)=0,"",INDEX('Smelter Look-up'!$A:$A,MATCH($A450,'Smelter Look-up'!$E:$E,0)))</f>
    </oc>
    <nc r="B45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33" sId="5" odxf="1" dxf="1">
    <oc r="C450">
      <f>IF(LEN(A450)=0,"",INDEX('Smelter Look-up'!$C:$C,MATCH($A450,'Smelter Look-up'!$E:$E,0)))</f>
    </oc>
    <nc r="C450" t="inlineStr">
      <is>
        <t>OPM</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034" sId="5" odxf="1" dxf="1">
    <nc r="D450" t="inlineStr">
      <is>
        <t>Elemetal Refining,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35" sId="5" odxf="1" dxf="1">
    <oc r="E450">
      <f>IF(ISERROR($V450),"",OFFSET('Smelter Look-up'!$D$4,$V450-4,0)&amp;"")</f>
    </oc>
    <nc r="E45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36" sId="5" odxf="1" dxf="1">
    <oc r="F450">
      <f>IF(ISERROR($V450),"",OFFSET('Smelter Look-up'!$E$4,$V450-4,0))</f>
    </oc>
    <nc r="F450"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37" sId="5" odxf="1" dxf="1">
    <oc r="G450">
      <f>IF(C450=$X$4,"Enter smelter details", IF(ISERROR($V450),"",OFFSET('Smelter Look-up'!$F$4,$V450-4,0)))</f>
    </oc>
    <nc r="G45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38" sId="5" odxf="1" dxf="1">
    <oc r="H450">
      <f>IF(ISERROR($V450),"",OFFSET('Smelter Look-up'!$G$4,$V450-4,0))</f>
    </oc>
    <nc r="H45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039" sId="5" odxf="1" dxf="1">
    <oc r="I450">
      <f>IF(ISERROR($V450),"",OFFSET('Smelter Look-up'!$H$4,$V450-4,0))</f>
    </oc>
    <nc r="I450"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40" sId="5" odxf="1" dxf="1">
    <oc r="J450">
      <f>IF(ISERROR($V450),"",OFFSET('Smelter Look-up'!$I$4,$V450-4,0))</f>
    </oc>
    <nc r="J450"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50" start="0" length="0">
    <dxf>
      <alignment vertical="bottom" wrapText="0"/>
      <border outline="0">
        <left/>
        <right/>
        <top/>
        <bottom/>
      </border>
    </dxf>
  </rfmt>
  <rfmt sheetId="5" sqref="L450" start="0" length="0">
    <dxf>
      <alignment vertical="bottom" wrapText="0"/>
      <border outline="0">
        <left/>
        <right/>
        <top/>
        <bottom/>
      </border>
    </dxf>
  </rfmt>
  <rcc rId="5041" sId="5" odxf="1" dxf="1">
    <nc r="M450"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50" start="0" length="0">
    <dxf>
      <alignment vertical="bottom" wrapText="0"/>
      <border outline="0">
        <left/>
        <right/>
        <top/>
        <bottom/>
      </border>
    </dxf>
  </rfmt>
  <rfmt sheetId="5" sqref="O450" start="0" length="0">
    <dxf>
      <alignment vertical="bottom" wrapText="0"/>
      <border outline="0">
        <left/>
        <right/>
        <top/>
        <bottom/>
      </border>
    </dxf>
  </rfmt>
  <rfmt sheetId="5" sqref="P450" start="0" length="0">
    <dxf>
      <fill>
        <patternFill patternType="none"/>
      </fill>
      <alignment horizontal="general" vertical="bottom" wrapText="0"/>
      <border outline="0">
        <left/>
        <right/>
        <top/>
      </border>
    </dxf>
  </rfmt>
  <rcc rId="5042" sId="5" odxf="1" dxf="1">
    <nc r="Q450" t="inlineStr">
      <is>
        <t>Validated-Re-audit in progress</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043" sId="5" odxf="1" dxf="1">
    <oc r="B451">
      <f>IF(LEN(A451)=0,"",INDEX('Smelter Look-up'!$A:$A,MATCH($A451,'Smelter Look-up'!$E:$E,0)))</f>
    </oc>
    <nc r="B45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44" sId="5" odxf="1" dxf="1">
    <oc r="C451">
      <f>IF(LEN(A451)=0,"",INDEX('Smelter Look-up'!$C:$C,MATCH($A451,'Smelter Look-up'!$E:$E,0)))</f>
    </oc>
    <nc r="C451" t="inlineStr">
      <is>
        <t>Ohio Precious Metals,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045" sId="5" odxf="1" dxf="1">
    <nc r="D451" t="inlineStr">
      <is>
        <t>Elemetal Refining,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46" sId="5" odxf="1" dxf="1">
    <oc r="E451">
      <f>IF(ISERROR($V451),"",OFFSET('Smelter Look-up'!$D$4,$V451-4,0)&amp;"")</f>
    </oc>
    <nc r="E451"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47" sId="5" odxf="1" dxf="1">
    <oc r="F451">
      <f>IF(ISERROR($V451),"",OFFSET('Smelter Look-up'!$E$4,$V451-4,0))</f>
    </oc>
    <nc r="F451"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48" sId="5" odxf="1" dxf="1">
    <oc r="G451">
      <f>IF(C451=$X$4,"Enter smelter details", IF(ISERROR($V451),"",OFFSET('Smelter Look-up'!$F$4,$V451-4,0)))</f>
    </oc>
    <nc r="G45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49" sId="5" odxf="1" dxf="1">
    <oc r="H451">
      <f>IF(ISERROR($V451),"",OFFSET('Smelter Look-up'!$G$4,$V451-4,0))</f>
    </oc>
    <nc r="H45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050" sId="5" odxf="1" dxf="1">
    <oc r="I451">
      <f>IF(ISERROR($V451),"",OFFSET('Smelter Look-up'!$H$4,$V451-4,0))</f>
    </oc>
    <nc r="I451"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51" sId="5" odxf="1" dxf="1">
    <oc r="J451">
      <f>IF(ISERROR($V451),"",OFFSET('Smelter Look-up'!$I$4,$V451-4,0))</f>
    </oc>
    <nc r="J451"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51" start="0" length="0">
    <dxf>
      <alignment vertical="bottom" wrapText="0"/>
      <border outline="0">
        <left/>
        <right/>
        <top/>
        <bottom/>
      </border>
    </dxf>
  </rfmt>
  <rfmt sheetId="5" sqref="L451" start="0" length="0">
    <dxf>
      <alignment vertical="bottom" wrapText="0"/>
      <border outline="0">
        <left/>
        <right/>
        <top/>
        <bottom/>
      </border>
    </dxf>
  </rfmt>
  <rfmt sheetId="5" sqref="M451" start="0" length="0">
    <dxf>
      <alignment vertical="bottom" wrapText="0"/>
      <border outline="0">
        <left/>
        <right/>
        <top/>
        <bottom/>
      </border>
    </dxf>
  </rfmt>
  <rfmt sheetId="5" sqref="N451" start="0" length="0">
    <dxf>
      <alignment vertical="bottom" wrapText="0"/>
      <border outline="0">
        <left/>
        <right/>
        <top/>
        <bottom/>
      </border>
    </dxf>
  </rfmt>
  <rfmt sheetId="5" sqref="O451" start="0" length="0">
    <dxf>
      <alignment vertical="bottom" wrapText="0"/>
      <border outline="0">
        <left/>
        <right/>
        <top/>
        <bottom/>
      </border>
    </dxf>
  </rfmt>
  <rfmt sheetId="5" sqref="P451" start="0" length="0">
    <dxf>
      <fill>
        <patternFill patternType="none"/>
      </fill>
      <alignment horizontal="general" vertical="bottom" wrapText="0"/>
      <border outline="0">
        <left/>
        <right/>
        <top/>
      </border>
    </dxf>
  </rfmt>
  <rfmt sheetId="5" sqref="Q451" start="0" length="0">
    <dxf>
      <alignment vertical="bottom" wrapText="0"/>
      <border outline="0">
        <left/>
        <right/>
        <top/>
        <bottom/>
      </border>
    </dxf>
  </rfmt>
  <rcc rId="5052" sId="5" odxf="1" dxf="1">
    <oc r="B452">
      <f>IF(LEN(A452)=0,"",INDEX('Smelter Look-up'!$A:$A,MATCH($A452,'Smelter Look-up'!$E:$E,0)))</f>
    </oc>
    <nc r="B45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53" sId="5" odxf="1" dxf="1">
    <oc r="C452">
      <f>IF(LEN(A452)=0,"",INDEX('Smelter Look-up'!$C:$C,MATCH($A452,'Smelter Look-up'!$E:$E,0)))</f>
    </oc>
    <nc r="C452" t="inlineStr">
      <is>
        <t>Elemetal Refining,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054" sId="5" odxf="1" dxf="1">
    <nc r="D452" t="inlineStr">
      <is>
        <t>Elemetal Refining,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55" sId="5" odxf="1" dxf="1">
    <oc r="E452">
      <f>IF(ISERROR($V452),"",OFFSET('Smelter Look-up'!$D$4,$V452-4,0)&amp;"")</f>
    </oc>
    <nc r="E45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56" sId="5" odxf="1" dxf="1">
    <oc r="F452">
      <f>IF(ISERROR($V452),"",OFFSET('Smelter Look-up'!$E$4,$V452-4,0))</f>
    </oc>
    <nc r="F452"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57" sId="5" odxf="1" dxf="1">
    <oc r="G452">
      <f>IF(C452=$X$4,"Enter smelter details", IF(ISERROR($V452),"",OFFSET('Smelter Look-up'!$F$4,$V452-4,0)))</f>
    </oc>
    <nc r="G45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58" sId="5" odxf="1" dxf="1">
    <oc r="H452">
      <f>IF(ISERROR($V452),"",OFFSET('Smelter Look-up'!$G$4,$V452-4,0))</f>
    </oc>
    <nc r="H45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059" sId="5" odxf="1" dxf="1">
    <oc r="I452">
      <f>IF(ISERROR($V452),"",OFFSET('Smelter Look-up'!$H$4,$V452-4,0))</f>
    </oc>
    <nc r="I452"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60" sId="5" odxf="1" dxf="1">
    <oc r="J452">
      <f>IF(ISERROR($V452),"",OFFSET('Smelter Look-up'!$I$4,$V452-4,0))</f>
    </oc>
    <nc r="J452"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52" start="0" length="0">
    <dxf>
      <alignment vertical="bottom" wrapText="0"/>
      <border outline="0">
        <left/>
        <right/>
        <top/>
        <bottom/>
      </border>
    </dxf>
  </rfmt>
  <rfmt sheetId="5" sqref="L452" start="0" length="0">
    <dxf>
      <alignment vertical="bottom" wrapText="0"/>
      <border outline="0">
        <left/>
        <right/>
        <top/>
        <bottom/>
      </border>
    </dxf>
  </rfmt>
  <rcc rId="5061" sId="5" odxf="1" dxf="1">
    <nc r="M45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52" start="0" length="0">
    <dxf>
      <alignment vertical="bottom" wrapText="0"/>
      <border outline="0">
        <left/>
        <right/>
        <top/>
        <bottom/>
      </border>
    </dxf>
  </rfmt>
  <rcc rId="5062" sId="5" odxf="1" dxf="1">
    <nc r="O452"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52" start="0" length="0">
    <dxf>
      <fill>
        <patternFill patternType="none"/>
      </fill>
      <alignment horizontal="general" vertical="bottom" wrapText="0"/>
      <border outline="0">
        <left/>
        <right/>
        <top/>
      </border>
    </dxf>
  </rfmt>
  <rfmt sheetId="5" sqref="Q452" start="0" length="0">
    <dxf>
      <alignment vertical="bottom" wrapText="0"/>
      <border outline="0">
        <left/>
        <right/>
        <top/>
        <bottom/>
      </border>
    </dxf>
  </rfmt>
  <rcc rId="5063" sId="5" odxf="1" dxf="1">
    <oc r="B453">
      <f>IF(LEN(A453)=0,"",INDEX('Smelter Look-up'!$A:$A,MATCH($A453,'Smelter Look-up'!$E:$E,0)))</f>
    </oc>
    <nc r="B45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64" sId="5" odxf="1" dxf="1">
    <oc r="C453">
      <f>IF(LEN(A453)=0,"",INDEX('Smelter Look-up'!$C:$C,MATCH($A453,'Smelter Look-up'!$E:$E,0)))</f>
    </oc>
    <nc r="C453" t="inlineStr">
      <is>
        <t>Elemetal Refining,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065" sId="5" odxf="1" dxf="1">
    <nc r="D453" t="inlineStr">
      <is>
        <t>Elemetal Refining,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66" sId="5" odxf="1" dxf="1">
    <oc r="E453">
      <f>IF(ISERROR($V453),"",OFFSET('Smelter Look-up'!$D$4,$V453-4,0)&amp;"")</f>
    </oc>
    <nc r="E45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67" sId="5" odxf="1" dxf="1">
    <oc r="F453">
      <f>IF(ISERROR($V453),"",OFFSET('Smelter Look-up'!$E$4,$V453-4,0))</f>
    </oc>
    <nc r="F453"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68" sId="5" odxf="1" dxf="1">
    <oc r="G453">
      <f>IF(C453=$X$4,"Enter smelter details", IF(ISERROR($V453),"",OFFSET('Smelter Look-up'!$F$4,$V453-4,0)))</f>
    </oc>
    <nc r="G45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69" sId="5" odxf="1" dxf="1">
    <oc r="H453">
      <f>IF(ISERROR($V453),"",OFFSET('Smelter Look-up'!$G$4,$V453-4,0))</f>
    </oc>
    <nc r="H45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070" sId="5" odxf="1" dxf="1">
    <oc r="I453">
      <f>IF(ISERROR($V453),"",OFFSET('Smelter Look-up'!$H$4,$V453-4,0))</f>
    </oc>
    <nc r="I453"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71" sId="5" odxf="1" dxf="1">
    <oc r="J453">
      <f>IF(ISERROR($V453),"",OFFSET('Smelter Look-up'!$I$4,$V453-4,0))</f>
    </oc>
    <nc r="J453"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53" start="0" length="0">
    <dxf>
      <alignment vertical="bottom" wrapText="0"/>
      <border outline="0">
        <left/>
        <right/>
        <top/>
        <bottom/>
      </border>
    </dxf>
  </rfmt>
  <rfmt sheetId="5" sqref="L453" start="0" length="0">
    <dxf>
      <alignment vertical="bottom" wrapText="0"/>
      <border outline="0">
        <left/>
        <right/>
        <top/>
        <bottom/>
      </border>
    </dxf>
  </rfmt>
  <rfmt sheetId="5" sqref="M453" start="0" length="0">
    <dxf>
      <alignment vertical="bottom" wrapText="0"/>
      <border outline="0">
        <left/>
        <right/>
        <top/>
        <bottom/>
      </border>
    </dxf>
  </rfmt>
  <rcc rId="5072" sId="5" odxf="1" dxf="1">
    <nc r="N453"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73" sId="5" odxf="1" dxf="1">
    <nc r="O453"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74" sId="5" odxf="1" dxf="1">
    <nc r="P453"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075" sId="5" odxf="1" dxf="1">
    <nc r="Q45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076" sId="5" odxf="1" dxf="1">
    <oc r="B454">
      <f>IF(LEN(A454)=0,"",INDEX('Smelter Look-up'!$A:$A,MATCH($A454,'Smelter Look-up'!$E:$E,0)))</f>
    </oc>
    <nc r="B45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77" sId="5" odxf="1" dxf="1">
    <oc r="C454">
      <f>IF(LEN(A454)=0,"",INDEX('Smelter Look-up'!$C:$C,MATCH($A454,'Smelter Look-up'!$E:$E,0)))</f>
    </oc>
    <nc r="C454" t="inlineStr">
      <is>
        <t>Ohio Precious Metals,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078" sId="5" odxf="1" dxf="1">
    <nc r="D454" t="inlineStr">
      <is>
        <t>Elemetal Refining,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79" sId="5" odxf="1" dxf="1">
    <oc r="E454">
      <f>IF(ISERROR($V454),"",OFFSET('Smelter Look-up'!$D$4,$V454-4,0)&amp;"")</f>
    </oc>
    <nc r="E45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80" sId="5" odxf="1" dxf="1">
    <oc r="F454">
      <f>IF(ISERROR($V454),"",OFFSET('Smelter Look-up'!$E$4,$V454-4,0))</f>
    </oc>
    <nc r="F454"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81" sId="5" odxf="1" dxf="1">
    <oc r="G454">
      <f>IF(C454=$X$4,"Enter smelter details", IF(ISERROR($V454),"",OFFSET('Smelter Look-up'!$F$4,$V454-4,0)))</f>
    </oc>
    <nc r="G45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82" sId="5" odxf="1" dxf="1">
    <oc r="H454">
      <f>IF(ISERROR($V454),"",OFFSET('Smelter Look-up'!$G$4,$V454-4,0))</f>
    </oc>
    <nc r="H454" t="inlineStr">
      <is>
        <t>16064 Beaver Pike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083" sId="5" odxf="1" dxf="1">
    <oc r="I454">
      <f>IF(ISERROR($V454),"",OFFSET('Smelter Look-up'!$H$4,$V454-4,0))</f>
    </oc>
    <nc r="I454"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84" sId="5" odxf="1" dxf="1">
    <oc r="J454">
      <f>IF(ISERROR($V454),"",OFFSET('Smelter Look-up'!$I$4,$V454-4,0))</f>
    </oc>
    <nc r="J454"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85" sId="5" odxf="1" dxf="1">
    <nc r="K454" t="inlineStr">
      <is>
        <t>Conor A. Dullaghan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86" sId="5" odxf="1" dxf="1">
    <nc r="L454" t="inlineStr">
      <is>
        <t>custsvc@opmmetals.com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454" start="0" length="0">
    <dxf>
      <alignment vertical="bottom" wrapText="0"/>
      <border outline="0">
        <left/>
        <right/>
        <top/>
        <bottom/>
      </border>
    </dxf>
  </rfmt>
  <rcc rId="5087" sId="5" odxf="1" dxf="1">
    <nc r="N454" t="inlineStr">
      <is>
        <t>See OPM's declaration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88" sId="5" odxf="1" dxf="1">
    <nc r="O454" t="inlineStr">
      <is>
        <t>See OPM's declaration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089" sId="5" odxf="1" dxf="1">
    <nc r="P45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54" start="0" length="0">
    <dxf>
      <alignment vertical="bottom" wrapText="0"/>
      <border outline="0">
        <left/>
        <right/>
        <top/>
        <bottom/>
      </border>
    </dxf>
  </rfmt>
  <rcc rId="5090" sId="5" odxf="1" dxf="1">
    <oc r="B455">
      <f>IF(LEN(A455)=0,"",INDEX('Smelter Look-up'!$A:$A,MATCH($A455,'Smelter Look-up'!$E:$E,0)))</f>
    </oc>
    <nc r="B45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91" sId="5" odxf="1" dxf="1">
    <oc r="C455">
      <f>IF(LEN(A455)=0,"",INDEX('Smelter Look-up'!$C:$C,MATCH($A455,'Smelter Look-up'!$E:$E,0)))</f>
    </oc>
    <nc r="C455" t="inlineStr">
      <is>
        <t>OPM</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092" sId="5" odxf="1" dxf="1">
    <nc r="D455" t="inlineStr">
      <is>
        <t>Elemetal Refining,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93" sId="5" odxf="1" dxf="1">
    <oc r="E455">
      <f>IF(ISERROR($V455),"",OFFSET('Smelter Look-up'!$D$4,$V455-4,0)&amp;"")</f>
    </oc>
    <nc r="E455"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94" sId="5" odxf="1" dxf="1">
    <oc r="F455">
      <f>IF(ISERROR($V455),"",OFFSET('Smelter Look-up'!$E$4,$V455-4,0))</f>
    </oc>
    <nc r="F455"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95" sId="5" odxf="1" dxf="1">
    <oc r="G455">
      <f>IF(C455=$X$4,"Enter smelter details", IF(ISERROR($V455),"",OFFSET('Smelter Look-up'!$F$4,$V455-4,0)))</f>
    </oc>
    <nc r="G45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096" sId="5" odxf="1" dxf="1">
    <oc r="H455">
      <f>IF(ISERROR($V455),"",OFFSET('Smelter Look-up'!$G$4,$V455-4,0))</f>
    </oc>
    <nc r="H45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097" sId="5" odxf="1" dxf="1">
    <oc r="I455">
      <f>IF(ISERROR($V455),"",OFFSET('Smelter Look-up'!$H$4,$V455-4,0))</f>
    </oc>
    <nc r="I455"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098" sId="5" odxf="1" dxf="1">
    <oc r="J455">
      <f>IF(ISERROR($V455),"",OFFSET('Smelter Look-up'!$I$4,$V455-4,0))</f>
    </oc>
    <nc r="J455"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55" start="0" length="0">
    <dxf>
      <alignment vertical="bottom" wrapText="0"/>
      <border outline="0">
        <left/>
        <right/>
        <top/>
        <bottom/>
      </border>
    </dxf>
  </rfmt>
  <rfmt sheetId="5" sqref="L455" start="0" length="0">
    <dxf>
      <alignment vertical="bottom" wrapText="0"/>
      <border outline="0">
        <left/>
        <right/>
        <top/>
        <bottom/>
      </border>
    </dxf>
  </rfmt>
  <rfmt sheetId="5" sqref="M455" start="0" length="0">
    <dxf>
      <alignment vertical="bottom" wrapText="0"/>
      <border outline="0">
        <left/>
        <right/>
        <top/>
        <bottom/>
      </border>
    </dxf>
  </rfmt>
  <rfmt sheetId="5" sqref="N455" start="0" length="0">
    <dxf>
      <alignment vertical="bottom" wrapText="0"/>
      <border outline="0">
        <left/>
        <right/>
        <top/>
        <bottom/>
      </border>
    </dxf>
  </rfmt>
  <rfmt sheetId="5" sqref="O455" start="0" length="0">
    <dxf>
      <alignment vertical="bottom" wrapText="0"/>
      <border outline="0">
        <left/>
        <right/>
        <top/>
        <bottom/>
      </border>
    </dxf>
  </rfmt>
  <rfmt sheetId="5" sqref="P455" start="0" length="0">
    <dxf>
      <fill>
        <patternFill patternType="none"/>
      </fill>
      <alignment horizontal="general" vertical="bottom" wrapText="0"/>
      <border outline="0">
        <left/>
        <right/>
        <top/>
      </border>
    </dxf>
  </rfmt>
  <rfmt sheetId="5" sqref="Q455" start="0" length="0">
    <dxf>
      <alignment vertical="bottom" wrapText="0"/>
      <border outline="0">
        <left/>
        <right/>
        <top/>
        <bottom/>
      </border>
    </dxf>
  </rfmt>
  <rcc rId="5099" sId="5" odxf="1" dxf="1">
    <oc r="B456">
      <f>IF(LEN(A456)=0,"",INDEX('Smelter Look-up'!$A:$A,MATCH($A456,'Smelter Look-up'!$E:$E,0)))</f>
    </oc>
    <nc r="B45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00" sId="5" odxf="1" dxf="1">
    <oc r="C456">
      <f>IF(LEN(A456)=0,"",INDEX('Smelter Look-up'!$C:$C,MATCH($A456,'Smelter Look-up'!$E:$E,0)))</f>
    </oc>
    <nc r="C456" t="inlineStr">
      <is>
        <t>Ohio Precious Metals,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01" sId="5" odxf="1" dxf="1">
    <nc r="D456" t="inlineStr">
      <is>
        <t>Ohio Precious Metals,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02" sId="5" odxf="1" dxf="1">
    <oc r="E456">
      <f>IF(ISERROR($V456),"",OFFSET('Smelter Look-up'!$D$4,$V456-4,0)&amp;"")</f>
    </oc>
    <nc r="E456"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03" sId="5" odxf="1" dxf="1">
    <oc r="F456">
      <f>IF(ISERROR($V456),"",OFFSET('Smelter Look-up'!$E$4,$V456-4,0))</f>
    </oc>
    <nc r="F456"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04" sId="5" odxf="1" dxf="1">
    <oc r="G456">
      <f>IF(C456=$X$4,"Enter smelter details", IF(ISERROR($V456),"",OFFSET('Smelter Look-up'!$F$4,$V456-4,0)))</f>
    </oc>
    <nc r="G45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05" sId="5" odxf="1" dxf="1">
    <oc r="H456">
      <f>IF(ISERROR($V456),"",OFFSET('Smelter Look-up'!$G$4,$V456-4,0))</f>
    </oc>
    <nc r="H45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06" sId="5" odxf="1" dxf="1">
    <oc r="I456">
      <f>IF(ISERROR($V456),"",OFFSET('Smelter Look-up'!$H$4,$V456-4,0))</f>
    </oc>
    <nc r="I456"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07" sId="5" odxf="1" dxf="1">
    <oc r="J456">
      <f>IF(ISERROR($V456),"",OFFSET('Smelter Look-up'!$I$4,$V456-4,0))</f>
    </oc>
    <nc r="J456"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56" start="0" length="0">
    <dxf>
      <alignment vertical="bottom" wrapText="0"/>
      <border outline="0">
        <left/>
        <right/>
        <top/>
        <bottom/>
      </border>
    </dxf>
  </rfmt>
  <rfmt sheetId="5" sqref="L456" start="0" length="0">
    <dxf>
      <alignment vertical="bottom" wrapText="0"/>
      <border outline="0">
        <left/>
        <right/>
        <top/>
        <bottom/>
      </border>
    </dxf>
  </rfmt>
  <rfmt sheetId="5" sqref="M456" start="0" length="0">
    <dxf>
      <alignment vertical="bottom" wrapText="0"/>
      <border outline="0">
        <left/>
        <right/>
        <top/>
        <bottom/>
      </border>
    </dxf>
  </rfmt>
  <rfmt sheetId="5" sqref="N456" start="0" length="0">
    <dxf>
      <alignment vertical="bottom" wrapText="0"/>
      <border outline="0">
        <left/>
        <right/>
        <top/>
        <bottom/>
      </border>
    </dxf>
  </rfmt>
  <rfmt sheetId="5" sqref="O456" start="0" length="0">
    <dxf>
      <alignment vertical="bottom" wrapText="0"/>
      <border outline="0">
        <left/>
        <right/>
        <top/>
        <bottom/>
      </border>
    </dxf>
  </rfmt>
  <rfmt sheetId="5" sqref="P456" start="0" length="0">
    <dxf>
      <fill>
        <patternFill patternType="none"/>
      </fill>
      <alignment horizontal="general" vertical="bottom" wrapText="0"/>
      <border outline="0">
        <left/>
        <right/>
        <top/>
      </border>
    </dxf>
  </rfmt>
  <rfmt sheetId="5" sqref="Q456" start="0" length="0">
    <dxf>
      <alignment vertical="bottom" wrapText="0"/>
      <border outline="0">
        <left/>
        <right/>
        <top/>
        <bottom/>
      </border>
    </dxf>
  </rfmt>
  <rcc rId="5108" sId="5" odxf="1" dxf="1">
    <oc r="B457">
      <f>IF(LEN(A457)=0,"",INDEX('Smelter Look-up'!$A:$A,MATCH($A457,'Smelter Look-up'!$E:$E,0)))</f>
    </oc>
    <nc r="B45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09" sId="5" odxf="1" dxf="1">
    <oc r="C457">
      <f>IF(LEN(A457)=0,"",INDEX('Smelter Look-up'!$C:$C,MATCH($A457,'Smelter Look-up'!$E:$E,0)))</f>
    </oc>
    <nc r="C457" t="inlineStr">
      <is>
        <t>Ohio Precious Metals,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10" sId="5" odxf="1" dxf="1">
    <nc r="D457" t="inlineStr">
      <is>
        <t>Ohio Precious Metals,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11" sId="5" odxf="1" dxf="1">
    <oc r="E457">
      <f>IF(ISERROR($V457),"",OFFSET('Smelter Look-up'!$D$4,$V457-4,0)&amp;"")</f>
    </oc>
    <nc r="E457"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12" sId="5" odxf="1" dxf="1">
    <oc r="F457">
      <f>IF(ISERROR($V457),"",OFFSET('Smelter Look-up'!$E$4,$V457-4,0))</f>
    </oc>
    <nc r="F457"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13" sId="5" odxf="1" dxf="1">
    <oc r="G457">
      <f>IF(C457=$X$4,"Enter smelter details", IF(ISERROR($V457),"",OFFSET('Smelter Look-up'!$F$4,$V457-4,0)))</f>
    </oc>
    <nc r="G45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14" sId="5" odxf="1" dxf="1">
    <oc r="H457">
      <f>IF(ISERROR($V457),"",OFFSET('Smelter Look-up'!$G$4,$V457-4,0))</f>
    </oc>
    <nc r="H457" t="inlineStr">
      <is>
        <t>16064 Beaver Pike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15" sId="5" odxf="1" dxf="1">
    <oc r="I457">
      <f>IF(ISERROR($V457),"",OFFSET('Smelter Look-up'!$H$4,$V457-4,0))</f>
    </oc>
    <nc r="I457"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16" sId="5" odxf="1" dxf="1">
    <oc r="J457">
      <f>IF(ISERROR($V457),"",OFFSET('Smelter Look-up'!$I$4,$V457-4,0))</f>
    </oc>
    <nc r="J457" t="inlineStr">
      <is>
        <t xml:space="preserve">Ohio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17" sId="5" odxf="1" dxf="1">
    <nc r="K457" t="inlineStr">
      <is>
        <t>Matt Eden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18" sId="5" odxf="1" dxf="1">
    <nc r="L457" t="inlineStr">
      <is>
        <t>meden@opm-llc.com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19" sId="5" odxf="1" dxf="1">
    <nc r="M45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20" sId="5" odxf="1" dxf="1">
    <nc r="N457"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21" sId="5" odxf="1" dxf="1">
    <nc r="O457" t="inlineStr">
      <is>
        <t>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22" sId="5" odxf="1" dxf="1">
    <nc r="P457"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57" start="0" length="0">
    <dxf>
      <alignment vertical="bottom" wrapText="0"/>
      <border outline="0">
        <left/>
        <right/>
        <top/>
        <bottom/>
      </border>
    </dxf>
  </rfmt>
  <rcc rId="5123" sId="5" odxf="1" dxf="1">
    <oc r="B458">
      <f>IF(LEN(A458)=0,"",INDEX('Smelter Look-up'!$A:$A,MATCH($A458,'Smelter Look-up'!$E:$E,0)))</f>
    </oc>
    <nc r="B45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24" sId="5" odxf="1" dxf="1">
    <oc r="C458">
      <f>IF(LEN(A458)=0,"",INDEX('Smelter Look-up'!$C:$C,MATCH($A458,'Smelter Look-up'!$E:$E,0)))</f>
    </oc>
    <nc r="C458" t="inlineStr">
      <is>
        <t>Ohio Precious Metals,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25" sId="5" odxf="1" dxf="1">
    <nc r="D458" t="inlineStr">
      <is>
        <t>Ohio Precious Metals,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26" sId="5" odxf="1" dxf="1">
    <oc r="E458">
      <f>IF(ISERROR($V458),"",OFFSET('Smelter Look-up'!$D$4,$V458-4,0)&amp;"")</f>
    </oc>
    <nc r="E45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27" sId="5" odxf="1" dxf="1">
    <oc r="F458">
      <f>IF(ISERROR($V458),"",OFFSET('Smelter Look-up'!$E$4,$V458-4,0))</f>
    </oc>
    <nc r="F458"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28" sId="5" odxf="1" dxf="1">
    <oc r="G458">
      <f>IF(C458=$X$4,"Enter smelter details", IF(ISERROR($V458),"",OFFSET('Smelter Look-up'!$F$4,$V458-4,0)))</f>
    </oc>
    <nc r="G45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29" sId="5" odxf="1" dxf="1">
    <oc r="H458">
      <f>IF(ISERROR($V458),"",OFFSET('Smelter Look-up'!$G$4,$V458-4,0))</f>
    </oc>
    <nc r="H45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30" sId="5" odxf="1" dxf="1">
    <oc r="I458">
      <f>IF(ISERROR($V458),"",OFFSET('Smelter Look-up'!$H$4,$V458-4,0))</f>
    </oc>
    <nc r="I45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31" sId="5" odxf="1" dxf="1">
    <oc r="J458">
      <f>IF(ISERROR($V458),"",OFFSET('Smelter Look-up'!$I$4,$V458-4,0))</f>
    </oc>
    <nc r="J45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58" start="0" length="0">
    <dxf>
      <alignment vertical="bottom" wrapText="0"/>
      <border outline="0">
        <left/>
        <right/>
        <top/>
        <bottom/>
      </border>
    </dxf>
  </rfmt>
  <rfmt sheetId="5" sqref="L458" start="0" length="0">
    <dxf>
      <alignment vertical="bottom" wrapText="0"/>
      <border outline="0">
        <left/>
        <right/>
        <top/>
        <bottom/>
      </border>
    </dxf>
  </rfmt>
  <rfmt sheetId="5" sqref="M458" start="0" length="0">
    <dxf>
      <alignment vertical="bottom" wrapText="0"/>
      <border outline="0">
        <left/>
        <right/>
        <top/>
        <bottom/>
      </border>
    </dxf>
  </rfmt>
  <rfmt sheetId="5" sqref="N458" start="0" length="0">
    <dxf>
      <alignment vertical="bottom" wrapText="0"/>
      <border outline="0">
        <left/>
        <right/>
        <top/>
        <bottom/>
      </border>
    </dxf>
  </rfmt>
  <rfmt sheetId="5" sqref="O458" start="0" length="0">
    <dxf>
      <alignment vertical="bottom" wrapText="0"/>
      <border outline="0">
        <left/>
        <right/>
        <top/>
        <bottom/>
      </border>
    </dxf>
  </rfmt>
  <rfmt sheetId="5" sqref="P458" start="0" length="0">
    <dxf>
      <fill>
        <patternFill patternType="none"/>
      </fill>
      <alignment horizontal="general" vertical="bottom" wrapText="0"/>
      <border outline="0">
        <left/>
        <right/>
        <top/>
      </border>
    </dxf>
  </rfmt>
  <rfmt sheetId="5" sqref="Q458" start="0" length="0">
    <dxf>
      <alignment vertical="bottom" wrapText="0"/>
      <border outline="0">
        <left/>
        <right/>
        <top/>
        <bottom/>
      </border>
    </dxf>
  </rfmt>
  <rcc rId="5132" sId="5" odxf="1" dxf="1">
    <oc r="B459">
      <f>IF(LEN(A459)=0,"",INDEX('Smelter Look-up'!$A:$A,MATCH($A459,'Smelter Look-up'!$E:$E,0)))</f>
    </oc>
    <nc r="B45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33" sId="5" odxf="1" dxf="1">
    <oc r="C459">
      <f>IF(LEN(A459)=0,"",INDEX('Smelter Look-up'!$C:$C,MATCH($A459,'Smelter Look-up'!$E:$E,0)))</f>
    </oc>
    <nc r="C459" t="inlineStr">
      <is>
        <t>Ohio Precious Metals,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34" sId="5" odxf="1" dxf="1">
    <nc r="D459" t="inlineStr">
      <is>
        <t>Ohio Precious Metals,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35" sId="5" odxf="1" dxf="1">
    <oc r="E459">
      <f>IF(ISERROR($V459),"",OFFSET('Smelter Look-up'!$D$4,$V459-4,0)&amp;"")</f>
    </oc>
    <nc r="E45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36" sId="5" odxf="1" dxf="1">
    <oc r="F459">
      <f>IF(ISERROR($V459),"",OFFSET('Smelter Look-up'!$E$4,$V459-4,0))</f>
    </oc>
    <nc r="F459" t="inlineStr">
      <is>
        <t>CID001322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37" sId="5" odxf="1" dxf="1">
    <oc r="G459">
      <f>IF(C459=$X$4,"Enter smelter details", IF(ISERROR($V459),"",OFFSET('Smelter Look-up'!$F$4,$V459-4,0)))</f>
    </oc>
    <nc r="G45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38" sId="5" odxf="1" dxf="1">
    <oc r="H459">
      <f>IF(ISERROR($V459),"",OFFSET('Smelter Look-up'!$G$4,$V459-4,0))</f>
    </oc>
    <nc r="H459" t="inlineStr">
      <is>
        <t>16064 Beaver Pike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39" sId="5" odxf="1" dxf="1">
    <oc r="I459">
      <f>IF(ISERROR($V459),"",OFFSET('Smelter Look-up'!$H$4,$V459-4,0))</f>
    </oc>
    <nc r="I459"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40" sId="5" odxf="1" dxf="1">
    <oc r="J459">
      <f>IF(ISERROR($V459),"",OFFSET('Smelter Look-up'!$I$4,$V459-4,0))</f>
    </oc>
    <nc r="J459"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41" sId="5" odxf="1" dxf="1">
    <nc r="K459" t="inlineStr">
      <is>
        <t>Bill Doyle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42" sId="5" odxf="1" dxf="1">
    <nc r="L459" t="inlineStr">
      <is>
        <t>Bdoyle@opmmetals.com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43" sId="5" odxf="1" dxf="1">
    <nc r="M459" t="inlineStr">
      <is>
        <t>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44" sId="5" odxf="1" dxf="1">
    <nc r="N459"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45" sId="5" odxf="1" dxf="1">
    <nc r="O459" t="inlineStr">
      <is>
        <t>USA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46" sId="5" odxf="1" dxf="1">
    <nc r="P45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59" start="0" length="0">
    <dxf>
      <alignment vertical="bottom" wrapText="0"/>
      <border outline="0">
        <left/>
        <right/>
        <top/>
        <bottom/>
      </border>
    </dxf>
  </rfmt>
  <rcc rId="5147" sId="5" odxf="1" dxf="1">
    <oc r="B460">
      <f>IF(LEN(A460)=0,"",INDEX('Smelter Look-up'!$A:$A,MATCH($A460,'Smelter Look-up'!$E:$E,0)))</f>
    </oc>
    <nc r="B46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48" sId="5" odxf="1" dxf="1">
    <oc r="C460">
      <f>IF(LEN(A460)=0,"",INDEX('Smelter Look-up'!$C:$C,MATCH($A460,'Smelter Look-up'!$E:$E,0)))</f>
    </oc>
    <nc r="C460" t="inlineStr">
      <is>
        <t>Elemetal Refining,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49" sId="5" odxf="1" dxf="1">
    <nc r="D460" t="inlineStr">
      <is>
        <t>Elemetal Refining,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50" sId="5" odxf="1" dxf="1">
    <oc r="E460">
      <f>IF(ISERROR($V460),"",OFFSET('Smelter Look-up'!$D$4,$V460-4,0)&amp;"")</f>
    </oc>
    <nc r="E46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51" sId="5" odxf="1" dxf="1">
    <oc r="F460">
      <f>IF(ISERROR($V460),"",OFFSET('Smelter Look-up'!$E$4,$V460-4,0))</f>
    </oc>
    <nc r="F460" t="inlineStr">
      <is>
        <t>CID001323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52" sId="5" odxf="1" dxf="1">
    <oc r="G460">
      <f>IF(C460=$X$4,"Enter smelter details", IF(ISERROR($V460),"",OFFSET('Smelter Look-up'!$F$4,$V460-4,0)))</f>
    </oc>
    <nc r="G46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53" sId="5" odxf="1" dxf="1">
    <oc r="H460">
      <f>IF(ISERROR($V460),"",OFFSET('Smelter Look-up'!$G$4,$V460-4,0))</f>
    </oc>
    <nc r="H46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54" sId="5" odxf="1" dxf="1">
    <oc r="I460">
      <f>IF(ISERROR($V460),"",OFFSET('Smelter Look-up'!$H$4,$V460-4,0))</f>
    </oc>
    <nc r="I460" t="inlineStr">
      <is>
        <t>Jackson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55" sId="5" odxf="1" dxf="1">
    <oc r="J460">
      <f>IF(ISERROR($V460),"",OFFSET('Smelter Look-up'!$I$4,$V460-4,0))</f>
    </oc>
    <nc r="J460" t="inlineStr">
      <is>
        <t>Ohio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60" start="0" length="0">
    <dxf>
      <alignment vertical="bottom" wrapText="0"/>
      <border outline="0">
        <left/>
        <right/>
        <top/>
        <bottom/>
      </border>
    </dxf>
  </rfmt>
  <rfmt sheetId="5" sqref="L460" start="0" length="0">
    <dxf>
      <alignment vertical="bottom" wrapText="0"/>
      <border outline="0">
        <left/>
        <right/>
        <top/>
        <bottom/>
      </border>
    </dxf>
  </rfmt>
  <rfmt sheetId="5" sqref="M460" start="0" length="0">
    <dxf>
      <alignment vertical="bottom" wrapText="0"/>
      <border outline="0">
        <left/>
        <right/>
        <top/>
        <bottom/>
      </border>
    </dxf>
  </rfmt>
  <rfmt sheetId="5" sqref="N460" start="0" length="0">
    <dxf>
      <alignment vertical="bottom" wrapText="0"/>
      <border outline="0">
        <left/>
        <right/>
        <top/>
        <bottom/>
      </border>
    </dxf>
  </rfmt>
  <rfmt sheetId="5" sqref="O460" start="0" length="0">
    <dxf>
      <alignment vertical="bottom" wrapText="0"/>
      <border outline="0">
        <left/>
        <right/>
        <top/>
        <bottom/>
      </border>
    </dxf>
  </rfmt>
  <rfmt sheetId="5" sqref="P460" start="0" length="0">
    <dxf>
      <fill>
        <patternFill patternType="none"/>
      </fill>
      <alignment horizontal="general" vertical="bottom" wrapText="0"/>
      <border outline="0">
        <left/>
        <right/>
        <top/>
      </border>
    </dxf>
  </rfmt>
  <rfmt sheetId="5" sqref="Q460" start="0" length="0">
    <dxf>
      <alignment vertical="bottom" wrapText="0"/>
      <border outline="0">
        <left/>
        <right/>
        <top/>
        <bottom/>
      </border>
    </dxf>
  </rfmt>
  <rcc rId="5156" sId="5" odxf="1" dxf="1">
    <oc r="B461">
      <f>IF(LEN(A461)=0,"",INDEX('Smelter Look-up'!$A:$A,MATCH($A461,'Smelter Look-up'!$E:$E,0)))</f>
    </oc>
    <nc r="B46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57" sId="5" odxf="1" dxf="1">
    <oc r="C461">
      <f>IF(LEN(A461)=0,"",INDEX('Smelter Look-up'!$C:$C,MATCH($A461,'Smelter Look-up'!$E:$E,0)))</f>
    </oc>
    <nc r="C461" t="inlineStr">
      <is>
        <t>Ohura Precious Metal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58" sId="5" odxf="1" dxf="1">
    <nc r="D461" t="inlineStr">
      <is>
        <t>Ohura Precious Metal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59" sId="5" odxf="1" dxf="1">
    <oc r="E461">
      <f>IF(ISERROR($V461),"",OFFSET('Smelter Look-up'!$D$4,$V461-4,0)&amp;"")</f>
    </oc>
    <nc r="E46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60" sId="5" odxf="1" dxf="1">
    <oc r="F461">
      <f>IF(ISERROR($V461),"",OFFSET('Smelter Look-up'!$E$4,$V461-4,0))</f>
    </oc>
    <nc r="F461" t="inlineStr">
      <is>
        <t>CID001325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61" sId="5" odxf="1" dxf="1">
    <oc r="G461">
      <f>IF(C461=$X$4,"Enter smelter details", IF(ISERROR($V461),"",OFFSET('Smelter Look-up'!$F$4,$V461-4,0)))</f>
    </oc>
    <nc r="G46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62" sId="5" odxf="1" dxf="1">
    <oc r="H461">
      <f>IF(ISERROR($V461),"",OFFSET('Smelter Look-up'!$G$4,$V461-4,0))</f>
    </oc>
    <nc r="H46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63" sId="5" odxf="1" dxf="1">
    <oc r="I461">
      <f>IF(ISERROR($V461),"",OFFSET('Smelter Look-up'!$H$4,$V461-4,0))</f>
    </oc>
    <nc r="I461" t="inlineStr">
      <is>
        <t>Nara-shi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64" sId="5" odxf="1" dxf="1">
    <oc r="J461">
      <f>IF(ISERROR($V461),"",OFFSET('Smelter Look-up'!$I$4,$V461-4,0))</f>
    </oc>
    <nc r="J461" t="inlineStr">
      <is>
        <t>Nara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61" start="0" length="0">
    <dxf>
      <alignment vertical="bottom" wrapText="0"/>
      <border outline="0">
        <left/>
        <right/>
        <top/>
        <bottom/>
      </border>
    </dxf>
  </rfmt>
  <rfmt sheetId="5" sqref="L461" start="0" length="0">
    <dxf>
      <alignment vertical="bottom" wrapText="0"/>
      <border outline="0">
        <left/>
        <right/>
        <top/>
        <bottom/>
      </border>
    </dxf>
  </rfmt>
  <rcc rId="5165" sId="5" odxf="1" dxf="1">
    <nc r="M46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61" start="0" length="0">
    <dxf>
      <alignment vertical="bottom" wrapText="0"/>
      <border outline="0">
        <left/>
        <right/>
        <top/>
        <bottom/>
      </border>
    </dxf>
  </rfmt>
  <rcc rId="5166" sId="5" odxf="1" dxf="1">
    <nc r="O461"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61" start="0" length="0">
    <dxf>
      <fill>
        <patternFill patternType="none"/>
      </fill>
      <alignment horizontal="general" vertical="bottom" wrapText="0"/>
      <border outline="0">
        <left/>
        <right/>
        <top/>
      </border>
    </dxf>
  </rfmt>
  <rfmt sheetId="5" sqref="Q461" start="0" length="0">
    <dxf>
      <alignment vertical="bottom" wrapText="0"/>
      <border outline="0">
        <left/>
        <right/>
        <top/>
        <bottom/>
      </border>
    </dxf>
  </rfmt>
  <rcc rId="5167" sId="5" odxf="1" dxf="1">
    <oc r="B462">
      <f>IF(LEN(A462)=0,"",INDEX('Smelter Look-up'!$A:$A,MATCH($A462,'Smelter Look-up'!$E:$E,0)))</f>
    </oc>
    <nc r="B46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68" sId="5" odxf="1" dxf="1">
    <oc r="C462">
      <f>IF(LEN(A462)=0,"",INDEX('Smelter Look-up'!$C:$C,MATCH($A462,'Smelter Look-up'!$E:$E,0)))</f>
    </oc>
    <nc r="C462" t="inlineStr">
      <is>
        <t>Ohura Precious Metal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69" sId="5" odxf="1" dxf="1">
    <nc r="D462" t="inlineStr">
      <is>
        <t>Ohura Precious Metal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70" sId="5" odxf="1" dxf="1">
    <oc r="E462">
      <f>IF(ISERROR($V462),"",OFFSET('Smelter Look-up'!$D$4,$V462-4,0)&amp;"")</f>
    </oc>
    <nc r="E46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71" sId="5" odxf="1" dxf="1">
    <oc r="F462">
      <f>IF(ISERROR($V462),"",OFFSET('Smelter Look-up'!$E$4,$V462-4,0))</f>
    </oc>
    <nc r="F462" t="inlineStr">
      <is>
        <t>CID001325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72" sId="5" odxf="1" dxf="1">
    <oc r="G462">
      <f>IF(C462=$X$4,"Enter smelter details", IF(ISERROR($V462),"",OFFSET('Smelter Look-up'!$F$4,$V462-4,0)))</f>
    </oc>
    <nc r="G46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73" sId="5" odxf="1" dxf="1">
    <oc r="H462">
      <f>IF(ISERROR($V462),"",OFFSET('Smelter Look-up'!$G$4,$V462-4,0))</f>
    </oc>
    <nc r="H46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74" sId="5" odxf="1" dxf="1">
    <oc r="I462">
      <f>IF(ISERROR($V462),"",OFFSET('Smelter Look-up'!$H$4,$V462-4,0))</f>
    </oc>
    <nc r="I462" t="inlineStr">
      <is>
        <t>Nara-shi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75" sId="5" odxf="1" dxf="1">
    <oc r="J462">
      <f>IF(ISERROR($V462),"",OFFSET('Smelter Look-up'!$I$4,$V462-4,0))</f>
    </oc>
    <nc r="J462" t="inlineStr">
      <is>
        <t>Nara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62" start="0" length="0">
    <dxf>
      <alignment vertical="bottom" wrapText="0"/>
      <border outline="0">
        <left/>
        <right/>
        <top/>
        <bottom/>
      </border>
    </dxf>
  </rfmt>
  <rfmt sheetId="5" sqref="L462" start="0" length="0">
    <dxf>
      <alignment vertical="bottom" wrapText="0"/>
      <border outline="0">
        <left/>
        <right/>
        <top/>
        <bottom/>
      </border>
    </dxf>
  </rfmt>
  <rfmt sheetId="5" sqref="M462" start="0" length="0">
    <dxf>
      <alignment vertical="bottom" wrapText="0"/>
      <border outline="0">
        <left/>
        <right/>
        <top/>
        <bottom/>
      </border>
    </dxf>
  </rfmt>
  <rfmt sheetId="5" sqref="N462" start="0" length="0">
    <dxf>
      <alignment vertical="bottom" wrapText="0"/>
      <border outline="0">
        <left/>
        <right/>
        <top/>
        <bottom/>
      </border>
    </dxf>
  </rfmt>
  <rfmt sheetId="5" sqref="O462" start="0" length="0">
    <dxf>
      <alignment vertical="bottom" wrapText="0"/>
      <border outline="0">
        <left/>
        <right/>
        <top/>
        <bottom/>
      </border>
    </dxf>
  </rfmt>
  <rfmt sheetId="5" sqref="P462" start="0" length="0">
    <dxf>
      <fill>
        <patternFill patternType="none"/>
      </fill>
      <alignment horizontal="general" vertical="bottom" wrapText="0"/>
      <border outline="0">
        <left/>
        <right/>
        <top/>
      </border>
    </dxf>
  </rfmt>
  <rcc rId="5176" sId="5" odxf="1" dxf="1">
    <nc r="Q46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177" sId="5" odxf="1" dxf="1">
    <oc r="B463">
      <f>IF(LEN(A463)=0,"",INDEX('Smelter Look-up'!$A:$A,MATCH($A463,'Smelter Look-up'!$E:$E,0)))</f>
    </oc>
    <nc r="B46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78" sId="5" odxf="1" dxf="1">
    <oc r="C463">
      <f>IF(LEN(A463)=0,"",INDEX('Smelter Look-up'!$C:$C,MATCH($A463,'Smelter Look-up'!$E:$E,0)))</f>
    </oc>
    <nc r="C463" t="inlineStr">
      <is>
        <t>Ohura Precious Metal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79" sId="5" odxf="1" dxf="1">
    <nc r="D463" t="inlineStr">
      <is>
        <t>Ohura Precious Metal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80" sId="5" odxf="1" dxf="1">
    <oc r="E463">
      <f>IF(ISERROR($V463),"",OFFSET('Smelter Look-up'!$D$4,$V463-4,0)&amp;"")</f>
    </oc>
    <nc r="E46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81" sId="5" odxf="1" dxf="1">
    <oc r="F463">
      <f>IF(ISERROR($V463),"",OFFSET('Smelter Look-up'!$E$4,$V463-4,0))</f>
    </oc>
    <nc r="F463" t="inlineStr">
      <is>
        <t>CID001325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82" sId="5" odxf="1" dxf="1">
    <oc r="G463">
      <f>IF(C463=$X$4,"Enter smelter details", IF(ISERROR($V463),"",OFFSET('Smelter Look-up'!$F$4,$V463-4,0)))</f>
    </oc>
    <nc r="G46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83" sId="5" odxf="1" dxf="1">
    <oc r="H463">
      <f>IF(ISERROR($V463),"",OFFSET('Smelter Look-up'!$G$4,$V463-4,0))</f>
    </oc>
    <nc r="H463" t="inlineStr">
      <is>
        <t>285 Nishinokyomachi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84" sId="5" odxf="1" dxf="1">
    <oc r="I463">
      <f>IF(ISERROR($V463),"",OFFSET('Smelter Look-up'!$H$4,$V463-4,0))</f>
    </oc>
    <nc r="I463" t="inlineStr">
      <is>
        <t>Nara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85" sId="5" odxf="1" dxf="1">
    <oc r="J463">
      <f>IF(ISERROR($V463),"",OFFSET('Smelter Look-up'!$I$4,$V463-4,0))</f>
    </oc>
    <nc r="J463" t="inlineStr">
      <is>
        <t>Nara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186" sId="5" odxf="1" dxf="1">
    <nc r="K463" t="inlineStr">
      <is>
        <t>Yamamoto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87" sId="5" odxf="1" dxf="1">
    <nc r="L463" t="inlineStr">
      <is>
        <t>oura@skyblue.ocn.ne.jp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88" sId="5" odxf="1" dxf="1">
    <nc r="M46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89" sId="5" odxf="1" dxf="1">
    <nc r="N46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90" sId="5" odxf="1" dxf="1">
    <nc r="O463"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191" sId="5" odxf="1" dxf="1">
    <nc r="P46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63" start="0" length="0">
    <dxf>
      <alignment vertical="bottom" wrapText="0"/>
      <border outline="0">
        <left/>
        <right/>
        <top/>
        <bottom/>
      </border>
    </dxf>
  </rfmt>
  <rcc rId="5192" sId="5" odxf="1" dxf="1">
    <oc r="B464">
      <f>IF(LEN(A464)=0,"",INDEX('Smelter Look-up'!$A:$A,MATCH($A464,'Smelter Look-up'!$E:$E,0)))</f>
    </oc>
    <nc r="B46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93" sId="5" odxf="1" dxf="1">
    <oc r="C464">
      <f>IF(LEN(A464)=0,"",INDEX('Smelter Look-up'!$C:$C,MATCH($A464,'Smelter Look-up'!$E:$E,0)))</f>
    </oc>
    <nc r="C464" t="inlineStr">
      <is>
        <t>OJSC "The Gulidov Krasnoyarsk Non-Ferrous Metals Plant" (OJSC Krastsvetmet)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194" sId="5" odxf="1" dxf="1">
    <nc r="D464" t="inlineStr">
      <is>
        <t>OJSC "The Gulidov Krasnoyarsk Non-Ferrous Metals Plant" (OJSC Krastsvetmet)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95" sId="5" odxf="1" dxf="1">
    <oc r="E464">
      <f>IF(ISERROR($V464),"",OFFSET('Smelter Look-up'!$D$4,$V464-4,0)&amp;"")</f>
    </oc>
    <nc r="E464"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96" sId="5" odxf="1" dxf="1">
    <oc r="F464">
      <f>IF(ISERROR($V464),"",OFFSET('Smelter Look-up'!$E$4,$V464-4,0))</f>
    </oc>
    <nc r="F464" t="inlineStr">
      <is>
        <t>CID001326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97" sId="5" odxf="1" dxf="1">
    <oc r="G464">
      <f>IF(C464=$X$4,"Enter smelter details", IF(ISERROR($V464),"",OFFSET('Smelter Look-up'!$F$4,$V464-4,0)))</f>
    </oc>
    <nc r="G46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198" sId="5" odxf="1" dxf="1">
    <oc r="H464">
      <f>IF(ISERROR($V464),"",OFFSET('Smelter Look-up'!$G$4,$V464-4,0))</f>
    </oc>
    <nc r="H46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199" sId="5" odxf="1" dxf="1">
    <oc r="I464">
      <f>IF(ISERROR($V464),"",OFFSET('Smelter Look-up'!$H$4,$V464-4,0))</f>
    </oc>
    <nc r="I464" t="inlineStr">
      <is>
        <t>Krasnoyarsk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00" sId="5" odxf="1" dxf="1">
    <oc r="J464">
      <f>IF(ISERROR($V464),"",OFFSET('Smelter Look-up'!$I$4,$V464-4,0))</f>
    </oc>
    <nc r="J464" t="inlineStr">
      <is>
        <t>Krasnoyarsk Krai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64" start="0" length="0">
    <dxf>
      <alignment vertical="bottom" wrapText="0"/>
      <border outline="0">
        <left/>
        <right/>
        <top/>
        <bottom/>
      </border>
    </dxf>
  </rfmt>
  <rfmt sheetId="5" sqref="L464" start="0" length="0">
    <dxf>
      <alignment vertical="bottom" wrapText="0"/>
      <border outline="0">
        <left/>
        <right/>
        <top/>
        <bottom/>
      </border>
    </dxf>
  </rfmt>
  <rcc rId="5201" sId="5" odxf="1" dxf="1">
    <nc r="M46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64" start="0" length="0">
    <dxf>
      <alignment vertical="bottom" wrapText="0"/>
      <border outline="0">
        <left/>
        <right/>
        <top/>
        <bottom/>
      </border>
    </dxf>
  </rfmt>
  <rcc rId="5202" sId="5" odxf="1" dxf="1">
    <nc r="O46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64" start="0" length="0">
    <dxf>
      <fill>
        <patternFill patternType="none"/>
      </fill>
      <alignment horizontal="general" vertical="bottom" wrapText="0"/>
      <border outline="0">
        <left/>
        <right/>
        <top/>
      </border>
    </dxf>
  </rfmt>
  <rfmt sheetId="5" sqref="Q464" start="0" length="0">
    <dxf>
      <alignment vertical="bottom" wrapText="0"/>
      <border outline="0">
        <left/>
        <right/>
        <top/>
        <bottom/>
      </border>
    </dxf>
  </rfmt>
  <rcc rId="5203" sId="5" odxf="1" dxf="1">
    <oc r="B465">
      <f>IF(LEN(A465)=0,"",INDEX('Smelter Look-up'!$A:$A,MATCH($A465,'Smelter Look-up'!$E:$E,0)))</f>
    </oc>
    <nc r="B46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04" sId="5" odxf="1" dxf="1">
    <oc r="C465">
      <f>IF(LEN(A465)=0,"",INDEX('Smelter Look-up'!$C:$C,MATCH($A465,'Smelter Look-up'!$E:$E,0)))</f>
    </oc>
    <nc r="C465" t="inlineStr">
      <is>
        <t>OJSC "The Gulidov Krasnoyarsk Non-Ferrous Metals Plant" (OJSC Krastsvetmet)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05" sId="5" odxf="1" dxf="1">
    <nc r="D465" t="inlineStr">
      <is>
        <t>OJSC “The Gulidov Krasnoyarsk Non-Ferrous Metals Plant” (OJSC Krastvetmet)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06" sId="5" odxf="1" dxf="1">
    <oc r="E465">
      <f>IF(ISERROR($V465),"",OFFSET('Smelter Look-up'!$D$4,$V465-4,0)&amp;"")</f>
    </oc>
    <nc r="E465"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07" sId="5" odxf="1" dxf="1">
    <oc r="F465">
      <f>IF(ISERROR($V465),"",OFFSET('Smelter Look-up'!$E$4,$V465-4,0))</f>
    </oc>
    <nc r="F465" t="inlineStr">
      <is>
        <t>CID001326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08" sId="5" odxf="1" dxf="1">
    <oc r="G465">
      <f>IF(C465=$X$4,"Enter smelter details", IF(ISERROR($V465),"",OFFSET('Smelter Look-up'!$F$4,$V465-4,0)))</f>
    </oc>
    <nc r="G46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09" sId="5" odxf="1" dxf="1">
    <oc r="H465">
      <f>IF(ISERROR($V465),"",OFFSET('Smelter Look-up'!$G$4,$V465-4,0))</f>
    </oc>
    <nc r="H465" t="inlineStr">
      <is>
        <t>1, Transportny Proezd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10" sId="5" odxf="1" dxf="1">
    <oc r="I465">
      <f>IF(ISERROR($V465),"",OFFSET('Smelter Look-up'!$H$4,$V465-4,0))</f>
    </oc>
    <nc r="I465" t="inlineStr">
      <is>
        <t>Krasnoyarsk,  660027</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11" sId="5" odxf="1" dxf="1">
    <oc r="J465">
      <f>IF(ISERROR($V465),"",OFFSET('Smelter Look-up'!$I$4,$V465-4,0))</f>
    </oc>
    <nc r="J465" t="inlineStr">
      <is>
        <t>Russia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65" start="0" length="0">
    <dxf>
      <alignment vertical="bottom" wrapText="0"/>
      <border outline="0">
        <left/>
        <right/>
        <top/>
        <bottom/>
      </border>
    </dxf>
  </rfmt>
  <rcc rId="5212" sId="5" odxf="1" dxf="1">
    <nc r="L465" t="inlineStr">
      <is>
        <t>info@krastsvetmet.com; ves@knfmp.ru; shulgin@knfmp.ru, ves@krastsvetmet.ru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13" sId="5" odxf="1" dxf="1">
    <nc r="M465"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14" sId="5" odxf="1" dxf="1">
    <nc r="N465" t="inlineStr">
      <is>
        <t xml:space="preserve">Not disclosed.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15" sId="5" odxf="1" dxf="1">
    <nc r="O46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65" start="0" length="0">
    <dxf>
      <fill>
        <patternFill patternType="none"/>
      </fill>
      <alignment horizontal="general" vertical="bottom" wrapText="0"/>
      <border outline="0">
        <left/>
        <right/>
        <top/>
      </border>
    </dxf>
  </rfmt>
  <rcc rId="5216" sId="5" odxf="1" dxf="1">
    <nc r="Q465"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217" sId="5" odxf="1" dxf="1">
    <oc r="B466">
      <f>IF(LEN(A466)=0,"",INDEX('Smelter Look-up'!$A:$A,MATCH($A466,'Smelter Look-up'!$E:$E,0)))</f>
    </oc>
    <nc r="B46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18" sId="5" odxf="1" dxf="1">
    <oc r="C466">
      <f>IF(LEN(A466)=0,"",INDEX('Smelter Look-up'!$C:$C,MATCH($A466,'Smelter Look-up'!$E:$E,0)))</f>
    </oc>
    <nc r="C466" t="inlineStr">
      <is>
        <t>OJSC "The Gulidov Krasnoyarsk Non-Ferrous Metals Plant" (OJSC Krastsvetmet)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19" sId="5" odxf="1" dxf="1">
    <nc r="D466" t="inlineStr">
      <is>
        <t>OJSC “The Gulidov Krasnoyarsk Non-Ferrous Metals Plant” (OJSC Krastvetmet)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20" sId="5" odxf="1" dxf="1">
    <oc r="E466">
      <f>IF(ISERROR($V466),"",OFFSET('Smelter Look-up'!$D$4,$V466-4,0)&amp;"")</f>
    </oc>
    <nc r="E466"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21" sId="5" odxf="1" dxf="1">
    <oc r="F466">
      <f>IF(ISERROR($V466),"",OFFSET('Smelter Look-up'!$E$4,$V466-4,0))</f>
    </oc>
    <nc r="F466" t="inlineStr">
      <is>
        <t>CID001326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22" sId="5" odxf="1" dxf="1">
    <oc r="G466">
      <f>IF(C466=$X$4,"Enter smelter details", IF(ISERROR($V466),"",OFFSET('Smelter Look-up'!$F$4,$V466-4,0)))</f>
    </oc>
    <nc r="G46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23" sId="5" odxf="1" dxf="1">
    <oc r="H466">
      <f>IF(ISERROR($V466),"",OFFSET('Smelter Look-up'!$G$4,$V466-4,0))</f>
    </oc>
    <nc r="H46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24" sId="5" odxf="1" dxf="1">
    <oc r="I466">
      <f>IF(ISERROR($V466),"",OFFSET('Smelter Look-up'!$H$4,$V466-4,0))</f>
    </oc>
    <nc r="I46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25" sId="5" odxf="1" dxf="1">
    <oc r="J466">
      <f>IF(ISERROR($V466),"",OFFSET('Smelter Look-up'!$I$4,$V466-4,0))</f>
    </oc>
    <nc r="J46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66" start="0" length="0">
    <dxf>
      <alignment vertical="bottom" wrapText="0"/>
      <border outline="0">
        <left/>
        <right/>
        <top/>
        <bottom/>
      </border>
    </dxf>
  </rfmt>
  <rfmt sheetId="5" sqref="L466" start="0" length="0">
    <dxf>
      <alignment vertical="bottom" wrapText="0"/>
      <border outline="0">
        <left/>
        <right/>
        <top/>
        <bottom/>
      </border>
    </dxf>
  </rfmt>
  <rfmt sheetId="5" sqref="M466" start="0" length="0">
    <dxf>
      <alignment vertical="bottom" wrapText="0"/>
      <border outline="0">
        <left/>
        <right/>
        <top/>
        <bottom/>
      </border>
    </dxf>
  </rfmt>
  <rfmt sheetId="5" sqref="N466" start="0" length="0">
    <dxf>
      <alignment vertical="bottom" wrapText="0"/>
      <border outline="0">
        <left/>
        <right/>
        <top/>
        <bottom/>
      </border>
    </dxf>
  </rfmt>
  <rfmt sheetId="5" sqref="O466" start="0" length="0">
    <dxf>
      <alignment vertical="bottom" wrapText="0"/>
      <border outline="0">
        <left/>
        <right/>
        <top/>
        <bottom/>
      </border>
    </dxf>
  </rfmt>
  <rfmt sheetId="5" sqref="P466" start="0" length="0">
    <dxf>
      <fill>
        <patternFill patternType="none"/>
      </fill>
      <alignment horizontal="general" vertical="bottom" wrapText="0"/>
      <border outline="0">
        <left/>
        <right/>
        <top/>
      </border>
    </dxf>
  </rfmt>
  <rfmt sheetId="5" sqref="Q466" start="0" length="0">
    <dxf>
      <alignment vertical="bottom" wrapText="0"/>
      <border outline="0">
        <left/>
        <right/>
        <top/>
        <bottom/>
      </border>
    </dxf>
  </rfmt>
  <rcc rId="5226" sId="5" odxf="1" dxf="1">
    <oc r="B467">
      <f>IF(LEN(A467)=0,"",INDEX('Smelter Look-up'!$A:$A,MATCH($A467,'Smelter Look-up'!$E:$E,0)))</f>
    </oc>
    <nc r="B46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27" sId="5" odxf="1" dxf="1">
    <oc r="C467">
      <f>IF(LEN(A467)=0,"",INDEX('Smelter Look-up'!$C:$C,MATCH($A467,'Smelter Look-up'!$E:$E,0)))</f>
    </oc>
    <nc r="C467" t="inlineStr">
      <is>
        <t>OJSC Kolyma Refinery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28" sId="5" odxf="1" dxf="1">
    <nc r="D467" t="inlineStr">
      <is>
        <t>OJSC Kolyma Refinery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29" sId="5" odxf="1" dxf="1">
    <oc r="E467">
      <f>IF(ISERROR($V467),"",OFFSET('Smelter Look-up'!$D$4,$V467-4,0)&amp;"")</f>
    </oc>
    <nc r="E467"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30" sId="5" odxf="1" dxf="1">
    <oc r="F467">
      <f>IF(ISERROR($V467),"",OFFSET('Smelter Look-up'!$E$4,$V467-4,0))</f>
    </oc>
    <nc r="F467" t="inlineStr">
      <is>
        <t>CID001328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31" sId="5" odxf="1" dxf="1">
    <oc r="G467">
      <f>IF(C467=$X$4,"Enter smelter details", IF(ISERROR($V467),"",OFFSET('Smelter Look-up'!$F$4,$V467-4,0)))</f>
    </oc>
    <nc r="G46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32" sId="5" odxf="1" dxf="1">
    <oc r="H467">
      <f>IF(ISERROR($V467),"",OFFSET('Smelter Look-up'!$G$4,$V467-4,0))</f>
    </oc>
    <nc r="H46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33" sId="5" odxf="1" dxf="1">
    <oc r="I467">
      <f>IF(ISERROR($V467),"",OFFSET('Smelter Look-up'!$H$4,$V467-4,0))</f>
    </oc>
    <nc r="I46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34" sId="5" odxf="1" dxf="1">
    <oc r="J467">
      <f>IF(ISERROR($V467),"",OFFSET('Smelter Look-up'!$I$4,$V467-4,0))</f>
    </oc>
    <nc r="J46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67" start="0" length="0">
    <dxf>
      <alignment vertical="bottom" wrapText="0"/>
      <border outline="0">
        <left/>
        <right/>
        <top/>
        <bottom/>
      </border>
    </dxf>
  </rfmt>
  <rfmt sheetId="5" sqref="L467" start="0" length="0">
    <dxf>
      <alignment vertical="bottom" wrapText="0"/>
      <border outline="0">
        <left/>
        <right/>
        <top/>
        <bottom/>
      </border>
    </dxf>
  </rfmt>
  <rfmt sheetId="5" sqref="M467" start="0" length="0">
    <dxf>
      <alignment vertical="bottom" wrapText="0"/>
      <border outline="0">
        <left/>
        <right/>
        <top/>
        <bottom/>
      </border>
    </dxf>
  </rfmt>
  <rfmt sheetId="5" sqref="N467" start="0" length="0">
    <dxf>
      <alignment vertical="bottom" wrapText="0"/>
      <border outline="0">
        <left/>
        <right/>
        <top/>
        <bottom/>
      </border>
    </dxf>
  </rfmt>
  <rfmt sheetId="5" sqref="O467" start="0" length="0">
    <dxf>
      <alignment vertical="bottom" wrapText="0"/>
      <border outline="0">
        <left/>
        <right/>
        <top/>
        <bottom/>
      </border>
    </dxf>
  </rfmt>
  <rfmt sheetId="5" sqref="P467" start="0" length="0">
    <dxf>
      <fill>
        <patternFill patternType="none"/>
      </fill>
      <alignment horizontal="general" vertical="bottom" wrapText="0"/>
      <border outline="0">
        <left/>
        <right/>
        <top/>
      </border>
    </dxf>
  </rfmt>
  <rfmt sheetId="5" sqref="Q467" start="0" length="0">
    <dxf>
      <alignment vertical="bottom" wrapText="0"/>
      <border outline="0">
        <left/>
        <right/>
        <top/>
        <bottom/>
      </border>
    </dxf>
  </rfmt>
  <rcc rId="5235" sId="5" odxf="1" dxf="1">
    <oc r="B468">
      <f>IF(LEN(A468)=0,"",INDEX('Smelter Look-up'!$A:$A,MATCH($A468,'Smelter Look-up'!$E:$E,0)))</f>
    </oc>
    <nc r="B46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36" sId="5" odxf="1" dxf="1">
    <oc r="C468">
      <f>IF(LEN(A468)=0,"",INDEX('Smelter Look-up'!$C:$C,MATCH($A468,'Smelter Look-up'!$E:$E,0)))</f>
    </oc>
    <nc r="C468" t="inlineStr">
      <is>
        <t>OMSA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37" sId="5" odxf="1" dxf="1">
    <nc r="D468" t="inlineStr">
      <is>
        <t>Operaciones Metalurgical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38" sId="5" odxf="1" dxf="1">
    <oc r="E468">
      <f>IF(ISERROR($V468),"",OFFSET('Smelter Look-up'!$D$4,$V468-4,0)&amp;"")</f>
    </oc>
    <nc r="E468"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39" sId="5" odxf="1" dxf="1">
    <oc r="F468">
      <f>IF(ISERROR($V468),"",OFFSET('Smelter Look-up'!$E$4,$V468-4,0))</f>
    </oc>
    <nc r="F468" t="inlineStr">
      <is>
        <t>CID001337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40" sId="5" odxf="1" dxf="1">
    <oc r="G468">
      <f>IF(C468=$X$4,"Enter smelter details", IF(ISERROR($V468),"",OFFSET('Smelter Look-up'!$F$4,$V468-4,0)))</f>
    </oc>
    <nc r="G46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41" sId="5" odxf="1" dxf="1">
    <oc r="H468">
      <f>IF(ISERROR($V468),"",OFFSET('Smelter Look-up'!$G$4,$V468-4,0))</f>
    </oc>
    <nc r="H468" t="inlineStr">
      <is>
        <t>AVENIDA CASANELLO S/N, ZONA FRANCA COLONIA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42" sId="5" odxf="1" dxf="1">
    <oc r="I468">
      <f>IF(ISERROR($V468),"",OFFSET('Smelter Look-up'!$H$4,$V468-4,0))</f>
    </oc>
    <nc r="I468"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43" sId="5" odxf="1" dxf="1">
    <oc r="J468">
      <f>IF(ISERROR($V468),"",OFFSET('Smelter Look-up'!$I$4,$V468-4,0))</f>
    </oc>
    <nc r="J468"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44" sId="5" odxf="1" dxf="1">
    <nc r="K468" t="inlineStr">
      <is>
        <t>Mariano Pero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45" sId="5" odxf="1" dxf="1">
    <nc r="L468" t="inlineStr">
      <is>
        <t>mpero@boliviantin.com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46" sId="5" odxf="1" dxf="1">
    <nc r="M468"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47" sId="5" odxf="1" dxf="1">
    <nc r="N468" t="inlineStr">
      <is>
        <t>Bolivia  State owned &amp; Private Mines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48" sId="5" odxf="1" dxf="1">
    <nc r="O468" t="inlineStr">
      <is>
        <t>Bolivia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49" sId="5" odxf="1" dxf="1">
    <nc r="P46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250" sId="5" odxf="1" dxf="1">
    <nc r="Q468" t="inlineStr">
      <is>
        <t>http://www.omsabo.com/en/corporateg.html</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251" sId="5" odxf="1" dxf="1">
    <oc r="B469">
      <f>IF(LEN(A469)=0,"",INDEX('Smelter Look-up'!$A:$A,MATCH($A469,'Smelter Look-up'!$E:$E,0)))</f>
    </oc>
    <nc r="B46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52" sId="5" odxf="1" dxf="1">
    <oc r="C469">
      <f>IF(LEN(A469)=0,"",INDEX('Smelter Look-up'!$C:$C,MATCH($A469,'Smelter Look-up'!$E:$E,0)))</f>
    </oc>
    <nc r="C469" t="inlineStr">
      <is>
        <t>OMSA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53" sId="5" odxf="1" dxf="1">
    <nc r="D469" t="inlineStr">
      <is>
        <t>Operaciones Metalurgical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54" sId="5" odxf="1" dxf="1">
    <oc r="E469">
      <f>IF(ISERROR($V469),"",OFFSET('Smelter Look-up'!$D$4,$V469-4,0)&amp;"")</f>
    </oc>
    <nc r="E469"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55" sId="5" odxf="1" dxf="1">
    <oc r="F469">
      <f>IF(ISERROR($V469),"",OFFSET('Smelter Look-up'!$E$4,$V469-4,0))</f>
    </oc>
    <nc r="F469" t="inlineStr">
      <is>
        <t>CID001337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56" sId="5" odxf="1" dxf="1">
    <oc r="G469">
      <f>IF(C469=$X$4,"Enter smelter details", IF(ISERROR($V469),"",OFFSET('Smelter Look-up'!$F$4,$V469-4,0)))</f>
    </oc>
    <nc r="G46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57" sId="5" odxf="1" dxf="1">
    <oc r="H469">
      <f>IF(ISERROR($V469),"",OFFSET('Smelter Look-up'!$G$4,$V469-4,0))</f>
    </oc>
    <nc r="H46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58" sId="5" odxf="1" dxf="1">
    <oc r="I469">
      <f>IF(ISERROR($V469),"",OFFSET('Smelter Look-up'!$H$4,$V469-4,0))</f>
    </oc>
    <nc r="I469"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59" sId="5" odxf="1" dxf="1">
    <oc r="J469">
      <f>IF(ISERROR($V469),"",OFFSET('Smelter Look-up'!$I$4,$V469-4,0))</f>
    </oc>
    <nc r="J469"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69" start="0" length="0">
    <dxf>
      <alignment vertical="bottom" wrapText="0"/>
      <border outline="0">
        <left/>
        <right/>
        <top/>
        <bottom/>
      </border>
    </dxf>
  </rfmt>
  <rfmt sheetId="5" sqref="L469" start="0" length="0">
    <dxf>
      <alignment vertical="bottom" wrapText="0"/>
      <border outline="0">
        <left/>
        <right/>
        <top/>
        <bottom/>
      </border>
    </dxf>
  </rfmt>
  <rfmt sheetId="5" sqref="M469" start="0" length="0">
    <dxf>
      <alignment vertical="bottom" wrapText="0"/>
      <border outline="0">
        <left/>
        <right/>
        <top/>
        <bottom/>
      </border>
    </dxf>
  </rfmt>
  <rfmt sheetId="5" sqref="N469" start="0" length="0">
    <dxf>
      <alignment vertical="bottom" wrapText="0"/>
      <border outline="0">
        <left/>
        <right/>
        <top/>
        <bottom/>
      </border>
    </dxf>
  </rfmt>
  <rfmt sheetId="5" sqref="O469" start="0" length="0">
    <dxf>
      <alignment vertical="bottom" wrapText="0"/>
      <border outline="0">
        <left/>
        <right/>
        <top/>
        <bottom/>
      </border>
    </dxf>
  </rfmt>
  <rfmt sheetId="5" sqref="P469" start="0" length="0">
    <dxf>
      <fill>
        <patternFill patternType="none"/>
      </fill>
      <alignment horizontal="general" vertical="bottom" wrapText="0"/>
      <border outline="0">
        <left/>
        <right/>
        <top/>
      </border>
    </dxf>
  </rfmt>
  <rfmt sheetId="5" sqref="Q469" start="0" length="0">
    <dxf>
      <alignment vertical="bottom" wrapText="0"/>
      <border outline="0">
        <left/>
        <right/>
        <top/>
        <bottom/>
      </border>
    </dxf>
  </rfmt>
  <rcc rId="5260" sId="5" odxf="1" dxf="1">
    <oc r="B470">
      <f>IF(LEN(A470)=0,"",INDEX('Smelter Look-up'!$A:$A,MATCH($A470,'Smelter Look-up'!$E:$E,0)))</f>
    </oc>
    <nc r="B47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61" sId="5" odxf="1" dxf="1">
    <oc r="C470">
      <f>IF(LEN(A470)=0,"",INDEX('Smelter Look-up'!$C:$C,MATCH($A470,'Smelter Look-up'!$E:$E,0)))</f>
    </oc>
    <nc r="C470" t="inlineStr">
      <is>
        <t>Operaciones Metalurgical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62" sId="5" odxf="1" dxf="1">
    <nc r="D470" t="inlineStr">
      <is>
        <t>Operaciones Metalurgical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63" sId="5" odxf="1" dxf="1">
    <oc r="E470">
      <f>IF(ISERROR($V470),"",OFFSET('Smelter Look-up'!$D$4,$V470-4,0)&amp;"")</f>
    </oc>
    <nc r="E470"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64" sId="5" odxf="1" dxf="1">
    <oc r="F470">
      <f>IF(ISERROR($V470),"",OFFSET('Smelter Look-up'!$E$4,$V470-4,0))</f>
    </oc>
    <nc r="F470" t="inlineStr">
      <is>
        <t>CID001337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65" sId="5" odxf="1" dxf="1">
    <oc r="G470">
      <f>IF(C470=$X$4,"Enter smelter details", IF(ISERROR($V470),"",OFFSET('Smelter Look-up'!$F$4,$V470-4,0)))</f>
    </oc>
    <nc r="G47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66" sId="5" odxf="1" dxf="1">
    <oc r="H470">
      <f>IF(ISERROR($V470),"",OFFSET('Smelter Look-up'!$G$4,$V470-4,0))</f>
    </oc>
    <nc r="H47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67" sId="5" odxf="1" dxf="1">
    <oc r="I470">
      <f>IF(ISERROR($V470),"",OFFSET('Smelter Look-up'!$H$4,$V470-4,0))</f>
    </oc>
    <nc r="I470"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68" sId="5" odxf="1" dxf="1">
    <oc r="J470">
      <f>IF(ISERROR($V470),"",OFFSET('Smelter Look-up'!$I$4,$V470-4,0))</f>
    </oc>
    <nc r="J470"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70" start="0" length="0">
    <dxf>
      <alignment vertical="bottom" wrapText="0"/>
      <border outline="0">
        <left/>
        <right/>
        <top/>
        <bottom/>
      </border>
    </dxf>
  </rfmt>
  <rfmt sheetId="5" sqref="L470" start="0" length="0">
    <dxf>
      <alignment vertical="bottom" wrapText="0"/>
      <border outline="0">
        <left/>
        <right/>
        <top/>
        <bottom/>
      </border>
    </dxf>
  </rfmt>
  <rcc rId="5269" sId="5" odxf="1" dxf="1">
    <nc r="M47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70" start="0" length="0">
    <dxf>
      <alignment vertical="bottom" wrapText="0"/>
      <border outline="0">
        <left/>
        <right/>
        <top/>
        <bottom/>
      </border>
    </dxf>
  </rfmt>
  <rcc rId="5270" sId="5" odxf="1" dxf="1">
    <nc r="O470"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70" start="0" length="0">
    <dxf>
      <fill>
        <patternFill patternType="none"/>
      </fill>
      <alignment horizontal="general" vertical="bottom" wrapText="0"/>
      <border outline="0">
        <left/>
        <right/>
        <top/>
      </border>
    </dxf>
  </rfmt>
  <rfmt sheetId="5" sqref="Q470" start="0" length="0">
    <dxf>
      <alignment vertical="bottom" wrapText="0"/>
      <border outline="0">
        <left/>
        <right/>
        <top/>
        <bottom/>
      </border>
    </dxf>
  </rfmt>
  <rcc rId="5271" sId="5" odxf="1" dxf="1">
    <oc r="B471">
      <f>IF(LEN(A471)=0,"",INDEX('Smelter Look-up'!$A:$A,MATCH($A471,'Smelter Look-up'!$E:$E,0)))</f>
    </oc>
    <nc r="B47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72" sId="5" odxf="1" dxf="1">
    <oc r="C471">
      <f>IF(LEN(A471)=0,"",INDEX('Smelter Look-up'!$C:$C,MATCH($A471,'Smelter Look-up'!$E:$E,0)))</f>
    </oc>
    <nc r="C471" t="inlineStr">
      <is>
        <t>OMSA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73" sId="5" odxf="1" dxf="1">
    <nc r="D471" t="inlineStr">
      <is>
        <t>Operaciones Metalurgical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74" sId="5" odxf="1" dxf="1">
    <oc r="E471">
      <f>IF(ISERROR($V471),"",OFFSET('Smelter Look-up'!$D$4,$V471-4,0)&amp;"")</f>
    </oc>
    <nc r="E471"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75" sId="5" odxf="1" dxf="1">
    <oc r="F471">
      <f>IF(ISERROR($V471),"",OFFSET('Smelter Look-up'!$E$4,$V471-4,0))</f>
    </oc>
    <nc r="F471" t="inlineStr">
      <is>
        <t>CID001337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76" sId="5" odxf="1" dxf="1">
    <oc r="G471">
      <f>IF(C471=$X$4,"Enter smelter details", IF(ISERROR($V471),"",OFFSET('Smelter Look-up'!$F$4,$V471-4,0)))</f>
    </oc>
    <nc r="G47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77" sId="5" odxf="1" dxf="1">
    <oc r="H471">
      <f>IF(ISERROR($V471),"",OFFSET('Smelter Look-up'!$G$4,$V471-4,0))</f>
    </oc>
    <nc r="H47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78" sId="5" odxf="1" dxf="1">
    <oc r="I471">
      <f>IF(ISERROR($V471),"",OFFSET('Smelter Look-up'!$H$4,$V471-4,0))</f>
    </oc>
    <nc r="I471"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79" sId="5" odxf="1" dxf="1">
    <oc r="J471">
      <f>IF(ISERROR($V471),"",OFFSET('Smelter Look-up'!$I$4,$V471-4,0))</f>
    </oc>
    <nc r="J471"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71" start="0" length="0">
    <dxf>
      <alignment vertical="bottom" wrapText="0"/>
      <border outline="0">
        <left/>
        <right/>
        <top/>
        <bottom/>
      </border>
    </dxf>
  </rfmt>
  <rfmt sheetId="5" sqref="L471" start="0" length="0">
    <dxf>
      <alignment vertical="bottom" wrapText="0"/>
      <border outline="0">
        <left/>
        <right/>
        <top/>
        <bottom/>
      </border>
    </dxf>
  </rfmt>
  <rfmt sheetId="5" sqref="M471" start="0" length="0">
    <dxf>
      <alignment vertical="bottom" wrapText="0"/>
      <border outline="0">
        <left/>
        <right/>
        <top/>
        <bottom/>
      </border>
    </dxf>
  </rfmt>
  <rfmt sheetId="5" sqref="N471" start="0" length="0">
    <dxf>
      <alignment vertical="bottom" wrapText="0"/>
      <border outline="0">
        <left/>
        <right/>
        <top/>
        <bottom/>
      </border>
    </dxf>
  </rfmt>
  <rfmt sheetId="5" sqref="O471" start="0" length="0">
    <dxf>
      <alignment vertical="bottom" wrapText="0"/>
      <border outline="0">
        <left/>
        <right/>
        <top/>
        <bottom/>
      </border>
    </dxf>
  </rfmt>
  <rcc rId="5280" sId="5" odxf="1" dxf="1">
    <nc r="P47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281" sId="5" odxf="1" dxf="1">
    <nc r="Q471"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282" sId="5" odxf="1" dxf="1">
    <oc r="B472">
      <f>IF(LEN(A472)=0,"",INDEX('Smelter Look-up'!$A:$A,MATCH($A472,'Smelter Look-up'!$E:$E,0)))</f>
    </oc>
    <nc r="B47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83" sId="5" odxf="1" dxf="1">
    <oc r="C472">
      <f>IF(LEN(A472)=0,"",INDEX('Smelter Look-up'!$C:$C,MATCH($A472,'Smelter Look-up'!$E:$E,0)))</f>
    </oc>
    <nc r="C472" t="inlineStr">
      <is>
        <t>OMSA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84" sId="5" odxf="1" dxf="1">
    <nc r="D472" t="inlineStr">
      <is>
        <t>Operaciones Metalurgical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85" sId="5" odxf="1" dxf="1">
    <oc r="E472">
      <f>IF(ISERROR($V472),"",OFFSET('Smelter Look-up'!$D$4,$V472-4,0)&amp;"")</f>
    </oc>
    <nc r="E472"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86" sId="5" odxf="1" dxf="1">
    <oc r="F472">
      <f>IF(ISERROR($V472),"",OFFSET('Smelter Look-up'!$E$4,$V472-4,0))</f>
    </oc>
    <nc r="F472" t="inlineStr">
      <is>
        <t>CID001337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87" sId="5" odxf="1" dxf="1">
    <oc r="G472">
      <f>IF(C472=$X$4,"Enter smelter details", IF(ISERROR($V472),"",OFFSET('Smelter Look-up'!$F$4,$V472-4,0)))</f>
    </oc>
    <nc r="G47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88" sId="5" odxf="1" dxf="1">
    <oc r="H472">
      <f>IF(ISERROR($V472),"",OFFSET('Smelter Look-up'!$G$4,$V472-4,0))</f>
    </oc>
    <nc r="H472" t="inlineStr">
      <is>
        <t>Calle Rene Moreno No.2-d, San Miguel, La Paz, La Paz, Bolivia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289" sId="5" odxf="1" dxf="1">
    <oc r="I472">
      <f>IF(ISERROR($V472),"",OFFSET('Smelter Look-up'!$H$4,$V472-4,0))</f>
    </oc>
    <nc r="I472"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90" sId="5" odxf="1" dxf="1">
    <oc r="J472">
      <f>IF(ISERROR($V472),"",OFFSET('Smelter Look-up'!$I$4,$V472-4,0))</f>
    </oc>
    <nc r="J472"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291" sId="5" odxf="1" dxf="1">
    <nc r="K472" t="inlineStr">
      <is>
        <t>Mr.Mariano Pero Taborga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92" sId="5" odxf="1" dxf="1">
    <nc r="L472" t="inlineStr">
      <is>
        <t>mpero@omsabo.com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293" sId="5" odxf="1" dxf="1">
    <nc r="M472"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72" start="0" length="0">
    <dxf>
      <alignment vertical="bottom" wrapText="0"/>
      <border outline="0">
        <left/>
        <right/>
        <top/>
        <bottom/>
      </border>
    </dxf>
  </rfmt>
  <rfmt sheetId="5" sqref="O472" start="0" length="0">
    <dxf>
      <alignment vertical="bottom" wrapText="0"/>
      <border outline="0">
        <left/>
        <right/>
        <top/>
        <bottom/>
      </border>
    </dxf>
  </rfmt>
  <rfmt sheetId="5" sqref="P472" start="0" length="0">
    <dxf>
      <fill>
        <patternFill patternType="none"/>
      </fill>
      <alignment horizontal="general" vertical="bottom" wrapText="0"/>
      <border outline="0">
        <left/>
        <right/>
        <top/>
      </border>
    </dxf>
  </rfmt>
  <rfmt sheetId="5" sqref="Q472" start="0" length="0">
    <dxf>
      <alignment vertical="bottom" wrapText="0"/>
      <border outline="0">
        <left/>
        <right/>
        <top/>
        <bottom/>
      </border>
    </dxf>
  </rfmt>
  <rcc rId="5294" sId="5" odxf="1" dxf="1">
    <oc r="B473">
      <f>IF(LEN(A473)=0,"",INDEX('Smelter Look-up'!$A:$A,MATCH($A473,'Smelter Look-up'!$E:$E,0)))</f>
    </oc>
    <nc r="B47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95" sId="5" odxf="1" dxf="1">
    <oc r="C473">
      <f>IF(LEN(A473)=0,"",INDEX('Smelter Look-up'!$C:$C,MATCH($A473,'Smelter Look-up'!$E:$E,0)))</f>
    </oc>
    <nc r="C473" t="inlineStr">
      <is>
        <t>OMSA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296" sId="5" odxf="1" dxf="1">
    <nc r="D473" t="inlineStr">
      <is>
        <t>OMSA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97" sId="5" odxf="1" dxf="1">
    <oc r="E473">
      <f>IF(ISERROR($V473),"",OFFSET('Smelter Look-up'!$D$4,$V473-4,0)&amp;"")</f>
    </oc>
    <nc r="E473"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98" sId="5" odxf="1" dxf="1">
    <oc r="F473">
      <f>IF(ISERROR($V473),"",OFFSET('Smelter Look-up'!$E$4,$V473-4,0))</f>
    </oc>
    <nc r="F473" t="inlineStr">
      <is>
        <t>CID001337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299" sId="5" odxf="1" dxf="1">
    <oc r="G473">
      <f>IF(C473=$X$4,"Enter smelter details", IF(ISERROR($V473),"",OFFSET('Smelter Look-up'!$F$4,$V473-4,0)))</f>
    </oc>
    <nc r="G47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00" sId="5" odxf="1" dxf="1">
    <oc r="H473">
      <f>IF(ISERROR($V473),"",OFFSET('Smelter Look-up'!$G$4,$V473-4,0))</f>
    </oc>
    <nc r="H473" t="inlineStr">
      <is>
        <t>Higway to Cochabamba, Km 3,5 , Industrial Zone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01" sId="5" odxf="1" dxf="1">
    <oc r="I473">
      <f>IF(ISERROR($V473),"",OFFSET('Smelter Look-up'!$H$4,$V473-4,0))</f>
    </oc>
    <nc r="I473"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02" sId="5" odxf="1" dxf="1">
    <oc r="J473">
      <f>IF(ISERROR($V473),"",OFFSET('Smelter Look-up'!$I$4,$V473-4,0))</f>
    </oc>
    <nc r="J473"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03" sId="5" odxf="1" dxf="1">
    <nc r="K473" t="inlineStr">
      <is>
        <t>Mariano Pero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304" sId="5" odxf="1" dxf="1">
    <nc r="L473" t="inlineStr">
      <is>
        <t>mpero@boliviantin.com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305" sId="5" odxf="1" dxf="1">
    <nc r="M47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306" sId="5" odxf="1" dxf="1">
    <nc r="N47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307" sId="5" odxf="1" dxf="1">
    <nc r="O47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308" sId="5" odxf="1" dxf="1">
    <nc r="P47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73" start="0" length="0">
    <dxf>
      <alignment vertical="bottom" wrapText="0"/>
      <border outline="0">
        <left/>
        <right/>
        <top/>
        <bottom/>
      </border>
    </dxf>
  </rfmt>
  <rcc rId="5309" sId="5" odxf="1" dxf="1">
    <oc r="B474">
      <f>IF(LEN(A474)=0,"",INDEX('Smelter Look-up'!$A:$A,MATCH($A474,'Smelter Look-up'!$E:$E,0)))</f>
    </oc>
    <nc r="B47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10" sId="5" odxf="1" dxf="1">
    <oc r="C474">
      <f>IF(LEN(A474)=0,"",INDEX('Smelter Look-up'!$C:$C,MATCH($A474,'Smelter Look-up'!$E:$E,0)))</f>
    </oc>
    <nc r="C474" t="inlineStr">
      <is>
        <t>OMSA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11" sId="5" odxf="1" dxf="1">
    <nc r="D474" t="inlineStr">
      <is>
        <t>OMSA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12" sId="5" odxf="1" dxf="1">
    <oc r="E474">
      <f>IF(ISERROR($V474),"",OFFSET('Smelter Look-up'!$D$4,$V474-4,0)&amp;"")</f>
    </oc>
    <nc r="E474"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13" sId="5" odxf="1" dxf="1">
    <oc r="F474">
      <f>IF(ISERROR($V474),"",OFFSET('Smelter Look-up'!$E$4,$V474-4,0))</f>
    </oc>
    <nc r="F474" t="inlineStr">
      <is>
        <t>CID001337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14" sId="5" odxf="1" dxf="1">
    <oc r="G474">
      <f>IF(C474=$X$4,"Enter smelter details", IF(ISERROR($V474),"",OFFSET('Smelter Look-up'!$F$4,$V474-4,0)))</f>
    </oc>
    <nc r="G47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15" sId="5" odxf="1" dxf="1">
    <oc r="H474">
      <f>IF(ISERROR($V474),"",OFFSET('Smelter Look-up'!$G$4,$V474-4,0))</f>
    </oc>
    <nc r="H47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16" sId="5" odxf="1" dxf="1">
    <oc r="I474">
      <f>IF(ISERROR($V474),"",OFFSET('Smelter Look-up'!$H$4,$V474-4,0))</f>
    </oc>
    <nc r="I47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17" sId="5" odxf="1" dxf="1">
    <oc r="J474">
      <f>IF(ISERROR($V474),"",OFFSET('Smelter Look-up'!$I$4,$V474-4,0))</f>
    </oc>
    <nc r="J47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74" start="0" length="0">
    <dxf>
      <alignment vertical="bottom" wrapText="0"/>
      <border outline="0">
        <left/>
        <right/>
        <top/>
        <bottom/>
      </border>
    </dxf>
  </rfmt>
  <rfmt sheetId="5" sqref="L474" start="0" length="0">
    <dxf>
      <alignment vertical="bottom" wrapText="0"/>
      <border outline="0">
        <left/>
        <right/>
        <top/>
        <bottom/>
      </border>
    </dxf>
  </rfmt>
  <rfmt sheetId="5" sqref="M474" start="0" length="0">
    <dxf>
      <alignment vertical="bottom" wrapText="0"/>
      <border outline="0">
        <left/>
        <right/>
        <top/>
        <bottom/>
      </border>
    </dxf>
  </rfmt>
  <rfmt sheetId="5" sqref="N474" start="0" length="0">
    <dxf>
      <alignment vertical="bottom" wrapText="0"/>
      <border outline="0">
        <left/>
        <right/>
        <top/>
        <bottom/>
      </border>
    </dxf>
  </rfmt>
  <rfmt sheetId="5" sqref="O474" start="0" length="0">
    <dxf>
      <alignment vertical="bottom" wrapText="0"/>
      <border outline="0">
        <left/>
        <right/>
        <top/>
        <bottom/>
      </border>
    </dxf>
  </rfmt>
  <rfmt sheetId="5" sqref="P474" start="0" length="0">
    <dxf>
      <fill>
        <patternFill patternType="none"/>
      </fill>
      <alignment horizontal="general" vertical="bottom" wrapText="0"/>
      <border outline="0">
        <left/>
        <right/>
        <top/>
      </border>
    </dxf>
  </rfmt>
  <rfmt sheetId="5" sqref="Q474" start="0" length="0">
    <dxf>
      <alignment vertical="bottom" wrapText="0"/>
      <border outline="0">
        <left/>
        <right/>
        <top/>
        <bottom/>
      </border>
    </dxf>
  </rfmt>
  <rcc rId="5318" sId="5" odxf="1" dxf="1">
    <oc r="B475">
      <f>IF(LEN(A475)=0,"",INDEX('Smelter Look-up'!$A:$A,MATCH($A475,'Smelter Look-up'!$E:$E,0)))</f>
    </oc>
    <nc r="B47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19" sId="5" odxf="1" dxf="1">
    <oc r="C475">
      <f>IF(LEN(A475)=0,"",INDEX('Smelter Look-up'!$C:$C,MATCH($A475,'Smelter Look-up'!$E:$E,0)))</f>
    </oc>
    <nc r="C475" t="inlineStr">
      <is>
        <t>Operaciones Metalurgical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20" sId="5" odxf="1" dxf="1">
    <nc r="D475" t="inlineStr">
      <is>
        <t>Operaciones Metalurgical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21" sId="5" odxf="1" dxf="1">
    <oc r="E475">
      <f>IF(ISERROR($V475),"",OFFSET('Smelter Look-up'!$D$4,$V475-4,0)&amp;"")</f>
    </oc>
    <nc r="E475" t="inlineStr">
      <is>
        <t>BOLIVIA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22" sId="5" odxf="1" dxf="1">
    <oc r="F475">
      <f>IF(ISERROR($V475),"",OFFSET('Smelter Look-up'!$E$4,$V475-4,0))</f>
    </oc>
    <nc r="F475" t="inlineStr">
      <is>
        <t>CID001337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23" sId="5" odxf="1" dxf="1">
    <oc r="G475">
      <f>IF(C475=$X$4,"Enter smelter details", IF(ISERROR($V475),"",OFFSET('Smelter Look-up'!$F$4,$V475-4,0)))</f>
    </oc>
    <nc r="G47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24" sId="5" odxf="1" dxf="1">
    <oc r="H475">
      <f>IF(ISERROR($V475),"",OFFSET('Smelter Look-up'!$G$4,$V475-4,0))</f>
    </oc>
    <nc r="H47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25" sId="5" odxf="1" dxf="1">
    <oc r="I475">
      <f>IF(ISERROR($V475),"",OFFSET('Smelter Look-up'!$H$4,$V475-4,0))</f>
    </oc>
    <nc r="I475" t="inlineStr">
      <is>
        <t>Oruro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26" sId="5" odxf="1" dxf="1">
    <oc r="J475">
      <f>IF(ISERROR($V475),"",OFFSET('Smelter Look-up'!$I$4,$V475-4,0))</f>
    </oc>
    <nc r="J475" t="inlineStr">
      <is>
        <t>Cercado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75" start="0" length="0">
    <dxf>
      <alignment vertical="bottom" wrapText="0"/>
      <border outline="0">
        <left/>
        <right/>
        <top/>
        <bottom/>
      </border>
    </dxf>
  </rfmt>
  <rfmt sheetId="5" sqref="L475" start="0" length="0">
    <dxf>
      <alignment vertical="bottom" wrapText="0"/>
      <border outline="0">
        <left/>
        <right/>
        <top/>
        <bottom/>
      </border>
    </dxf>
  </rfmt>
  <rfmt sheetId="5" sqref="M475" start="0" length="0">
    <dxf>
      <alignment vertical="bottom" wrapText="0"/>
      <border outline="0">
        <left/>
        <right/>
        <top/>
        <bottom/>
      </border>
    </dxf>
  </rfmt>
  <rfmt sheetId="5" sqref="N475" start="0" length="0">
    <dxf>
      <alignment vertical="bottom" wrapText="0"/>
      <border outline="0">
        <left/>
        <right/>
        <top/>
        <bottom/>
      </border>
    </dxf>
  </rfmt>
  <rfmt sheetId="5" sqref="O475" start="0" length="0">
    <dxf>
      <alignment vertical="bottom" wrapText="0"/>
      <border outline="0">
        <left/>
        <right/>
        <top/>
        <bottom/>
      </border>
    </dxf>
  </rfmt>
  <rfmt sheetId="5" sqref="P475" start="0" length="0">
    <dxf>
      <fill>
        <patternFill patternType="none"/>
      </fill>
      <alignment horizontal="general" vertical="bottom" wrapText="0"/>
      <border outline="0">
        <left/>
        <right/>
        <top/>
      </border>
    </dxf>
  </rfmt>
  <rfmt sheetId="5" sqref="Q475" start="0" length="0">
    <dxf>
      <alignment vertical="bottom" wrapText="0"/>
      <border outline="0">
        <left/>
        <right/>
        <top/>
        <bottom/>
      </border>
    </dxf>
  </rfmt>
  <rcc rId="5327" sId="5" odxf="1" dxf="1">
    <oc r="B476">
      <f>IF(LEN(A476)=0,"",INDEX('Smelter Look-up'!$A:$A,MATCH($A476,'Smelter Look-up'!$E:$E,0)))</f>
    </oc>
    <nc r="B47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28" sId="5" odxf="1" dxf="1">
    <oc r="C476">
      <f>IF(LEN(A476)=0,"",INDEX('Smelter Look-up'!$C:$C,MATCH($A476,'Smelter Look-up'!$E:$E,0)))</f>
    </oc>
    <nc r="C476" t="inlineStr">
      <is>
        <t>PAMP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29" sId="5" odxf="1" dxf="1">
    <nc r="D476" t="inlineStr">
      <is>
        <t>PAMP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30" sId="5" odxf="1" dxf="1">
    <oc r="E476">
      <f>IF(ISERROR($V476),"",OFFSET('Smelter Look-up'!$D$4,$V476-4,0)&amp;"")</f>
    </oc>
    <nc r="E476"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31" sId="5" odxf="1" dxf="1">
    <oc r="F476">
      <f>IF(ISERROR($V476),"",OFFSET('Smelter Look-up'!$E$4,$V476-4,0))</f>
    </oc>
    <nc r="F476" t="inlineStr">
      <is>
        <t>CID001352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32" sId="5" odxf="1" dxf="1">
    <oc r="G476">
      <f>IF(C476=$X$4,"Enter smelter details", IF(ISERROR($V476),"",OFFSET('Smelter Look-up'!$F$4,$V476-4,0)))</f>
    </oc>
    <nc r="G47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33" sId="5" odxf="1" dxf="1">
    <oc r="H476">
      <f>IF(ISERROR($V476),"",OFFSET('Smelter Look-up'!$G$4,$V476-4,0))</f>
    </oc>
    <nc r="H47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34" sId="5" odxf="1" dxf="1">
    <oc r="I476">
      <f>IF(ISERROR($V476),"",OFFSET('Smelter Look-up'!$H$4,$V476-4,0))</f>
    </oc>
    <nc r="I476" t="inlineStr">
      <is>
        <t>Castel San Pietro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35" sId="5" odxf="1" dxf="1">
    <oc r="J476">
      <f>IF(ISERROR($V476),"",OFFSET('Smelter Look-up'!$I$4,$V476-4,0))</f>
    </oc>
    <nc r="J476"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76" start="0" length="0">
    <dxf>
      <alignment vertical="bottom" wrapText="0"/>
      <border outline="0">
        <left/>
        <right/>
        <top/>
        <bottom/>
      </border>
    </dxf>
  </rfmt>
  <rfmt sheetId="5" sqref="L476" start="0" length="0">
    <dxf>
      <alignment vertical="bottom" wrapText="0"/>
      <border outline="0">
        <left/>
        <right/>
        <top/>
        <bottom/>
      </border>
    </dxf>
  </rfmt>
  <rcc rId="5336" sId="5" odxf="1" dxf="1">
    <nc r="M47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76" start="0" length="0">
    <dxf>
      <alignment vertical="bottom" wrapText="0"/>
      <border outline="0">
        <left/>
        <right/>
        <top/>
        <bottom/>
      </border>
    </dxf>
  </rfmt>
  <rcc rId="5337" sId="5" odxf="1" dxf="1">
    <nc r="O47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76" start="0" length="0">
    <dxf>
      <fill>
        <patternFill patternType="none"/>
      </fill>
      <alignment horizontal="general" vertical="bottom" wrapText="0"/>
      <border outline="0">
        <left/>
        <right/>
        <top/>
      </border>
    </dxf>
  </rfmt>
  <rfmt sheetId="5" sqref="Q476" start="0" length="0">
    <dxf>
      <alignment vertical="bottom" wrapText="0"/>
      <border outline="0">
        <left/>
        <right/>
        <top/>
        <bottom/>
      </border>
    </dxf>
  </rfmt>
  <rcc rId="5338" sId="5" odxf="1" dxf="1">
    <oc r="B477">
      <f>IF(LEN(A477)=0,"",INDEX('Smelter Look-up'!$A:$A,MATCH($A477,'Smelter Look-up'!$E:$E,0)))</f>
    </oc>
    <nc r="B47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39" sId="5" odxf="1" dxf="1">
    <oc r="C477">
      <f>IF(LEN(A477)=0,"",INDEX('Smelter Look-up'!$C:$C,MATCH($A477,'Smelter Look-up'!$E:$E,0)))</f>
    </oc>
    <nc r="C477" t="inlineStr">
      <is>
        <t>PAMP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40" sId="5" odxf="1" dxf="1">
    <nc r="D477" t="inlineStr">
      <is>
        <t>PAMP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41" sId="5" odxf="1" dxf="1">
    <oc r="E477">
      <f>IF(ISERROR($V477),"",OFFSET('Smelter Look-up'!$D$4,$V477-4,0)&amp;"")</f>
    </oc>
    <nc r="E477"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42" sId="5" odxf="1" dxf="1">
    <oc r="F477">
      <f>IF(ISERROR($V477),"",OFFSET('Smelter Look-up'!$E$4,$V477-4,0))</f>
    </oc>
    <nc r="F477" t="inlineStr">
      <is>
        <t>CID001352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43" sId="5" odxf="1" dxf="1">
    <oc r="G477">
      <f>IF(C477=$X$4,"Enter smelter details", IF(ISERROR($V477),"",OFFSET('Smelter Look-up'!$F$4,$V477-4,0)))</f>
    </oc>
    <nc r="G47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44" sId="5" odxf="1" dxf="1">
    <oc r="H477">
      <f>IF(ISERROR($V477),"",OFFSET('Smelter Look-up'!$G$4,$V477-4,0))</f>
    </oc>
    <nc r="H47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45" sId="5" odxf="1" dxf="1">
    <oc r="I477">
      <f>IF(ISERROR($V477),"",OFFSET('Smelter Look-up'!$H$4,$V477-4,0))</f>
    </oc>
    <nc r="I477" t="inlineStr">
      <is>
        <t>Castel San Pietro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46" sId="5" odxf="1" dxf="1">
    <oc r="J477">
      <f>IF(ISERROR($V477),"",OFFSET('Smelter Look-up'!$I$4,$V477-4,0))</f>
    </oc>
    <nc r="J477"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77" start="0" length="0">
    <dxf>
      <alignment vertical="bottom" wrapText="0"/>
      <border outline="0">
        <left/>
        <right/>
        <top/>
        <bottom/>
      </border>
    </dxf>
  </rfmt>
  <rfmt sheetId="5" sqref="L477" start="0" length="0">
    <dxf>
      <alignment vertical="bottom" wrapText="0"/>
      <border outline="0">
        <left/>
        <right/>
        <top/>
        <bottom/>
      </border>
    </dxf>
  </rfmt>
  <rfmt sheetId="5" sqref="M477" start="0" length="0">
    <dxf>
      <alignment vertical="bottom" wrapText="0"/>
      <border outline="0">
        <left/>
        <right/>
        <top/>
        <bottom/>
      </border>
    </dxf>
  </rfmt>
  <rfmt sheetId="5" sqref="N477" start="0" length="0">
    <dxf>
      <alignment vertical="bottom" wrapText="0"/>
      <border outline="0">
        <left/>
        <right/>
        <top/>
        <bottom/>
      </border>
    </dxf>
  </rfmt>
  <rfmt sheetId="5" sqref="O477" start="0" length="0">
    <dxf>
      <alignment vertical="bottom" wrapText="0"/>
      <border outline="0">
        <left/>
        <right/>
        <top/>
        <bottom/>
      </border>
    </dxf>
  </rfmt>
  <rfmt sheetId="5" sqref="P477" start="0" length="0">
    <dxf>
      <fill>
        <patternFill patternType="none"/>
      </fill>
      <alignment horizontal="general" vertical="bottom" wrapText="0"/>
      <border outline="0">
        <left/>
        <right/>
        <top/>
      </border>
    </dxf>
  </rfmt>
  <rcc rId="5347" sId="5" odxf="1" dxf="1">
    <nc r="Q47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348" sId="5" odxf="1" dxf="1">
    <oc r="B478">
      <f>IF(LEN(A478)=0,"",INDEX('Smelter Look-up'!$A:$A,MATCH($A478,'Smelter Look-up'!$E:$E,0)))</f>
    </oc>
    <nc r="B47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49" sId="5" odxf="1" dxf="1">
    <oc r="C478">
      <f>IF(LEN(A478)=0,"",INDEX('Smelter Look-up'!$C:$C,MATCH($A478,'Smelter Look-up'!$E:$E,0)))</f>
    </oc>
    <nc r="C478" t="inlineStr">
      <is>
        <t>PAMP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50" sId="5" odxf="1" dxf="1">
    <nc r="D478" t="inlineStr">
      <is>
        <t>PAMP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51" sId="5" odxf="1" dxf="1">
    <oc r="E478">
      <f>IF(ISERROR($V478),"",OFFSET('Smelter Look-up'!$D$4,$V478-4,0)&amp;"")</f>
    </oc>
    <nc r="E478"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52" sId="5" odxf="1" dxf="1">
    <oc r="F478">
      <f>IF(ISERROR($V478),"",OFFSET('Smelter Look-up'!$E$4,$V478-4,0))</f>
    </oc>
    <nc r="F478" t="inlineStr">
      <is>
        <t>CID001352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53" sId="5" odxf="1" dxf="1">
    <oc r="G478">
      <f>IF(C478=$X$4,"Enter smelter details", IF(ISERROR($V478),"",OFFSET('Smelter Look-up'!$F$4,$V478-4,0)))</f>
    </oc>
    <nc r="G47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54" sId="5" odxf="1" dxf="1">
    <oc r="H478">
      <f>IF(ISERROR($V478),"",OFFSET('Smelter Look-up'!$G$4,$V478-4,0))</f>
    </oc>
    <nc r="H47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55" sId="5" odxf="1" dxf="1">
    <oc r="I478">
      <f>IF(ISERROR($V478),"",OFFSET('Smelter Look-up'!$H$4,$V478-4,0))</f>
    </oc>
    <nc r="I478" t="inlineStr">
      <is>
        <t>Castel San Pietro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56" sId="5" odxf="1" dxf="1">
    <oc r="J478">
      <f>IF(ISERROR($V478),"",OFFSET('Smelter Look-up'!$I$4,$V478-4,0))</f>
    </oc>
    <nc r="J478"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78" start="0" length="0">
    <dxf>
      <alignment vertical="bottom" wrapText="0"/>
      <border outline="0">
        <left/>
        <right/>
        <top/>
        <bottom/>
      </border>
    </dxf>
  </rfmt>
  <rfmt sheetId="5" sqref="L478" start="0" length="0">
    <dxf>
      <alignment vertical="bottom" wrapText="0"/>
      <border outline="0">
        <left/>
        <right/>
        <top/>
        <bottom/>
      </border>
    </dxf>
  </rfmt>
  <rfmt sheetId="5" sqref="M478" start="0" length="0">
    <dxf>
      <alignment vertical="bottom" wrapText="0"/>
      <border outline="0">
        <left/>
        <right/>
        <top/>
        <bottom/>
      </border>
    </dxf>
  </rfmt>
  <rfmt sheetId="5" sqref="N478" start="0" length="0">
    <dxf>
      <alignment vertical="bottom" wrapText="0"/>
      <border outline="0">
        <left/>
        <right/>
        <top/>
        <bottom/>
      </border>
    </dxf>
  </rfmt>
  <rfmt sheetId="5" sqref="O478" start="0" length="0">
    <dxf>
      <alignment vertical="bottom" wrapText="0"/>
      <border outline="0">
        <left/>
        <right/>
        <top/>
        <bottom/>
      </border>
    </dxf>
  </rfmt>
  <rfmt sheetId="5" sqref="P478" start="0" length="0">
    <dxf>
      <fill>
        <patternFill patternType="none"/>
      </fill>
      <alignment horizontal="general" vertical="bottom" wrapText="0"/>
      <border outline="0">
        <left/>
        <right/>
        <top/>
      </border>
    </dxf>
  </rfmt>
  <rfmt sheetId="5" sqref="Q478" start="0" length="0">
    <dxf>
      <alignment vertical="bottom" wrapText="0"/>
      <border outline="0">
        <left/>
        <right/>
        <top/>
        <bottom/>
      </border>
    </dxf>
  </rfmt>
  <rcc rId="5357" sId="5" odxf="1" dxf="1">
    <oc r="B479">
      <f>IF(LEN(A479)=0,"",INDEX('Smelter Look-up'!$A:$A,MATCH($A479,'Smelter Look-up'!$E:$E,0)))</f>
    </oc>
    <nc r="B47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58" sId="5" odxf="1" dxf="1">
    <oc r="C479">
      <f>IF(LEN(A479)=0,"",INDEX('Smelter Look-up'!$C:$C,MATCH($A479,'Smelter Look-up'!$E:$E,0)))</f>
    </oc>
    <nc r="C479" t="inlineStr">
      <is>
        <t>PAMP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59" sId="5" odxf="1" dxf="1">
    <nc r="D479" t="inlineStr">
      <is>
        <t>PAMP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60" sId="5" odxf="1" dxf="1">
    <oc r="E479">
      <f>IF(ISERROR($V479),"",OFFSET('Smelter Look-up'!$D$4,$V479-4,0)&amp;"")</f>
    </oc>
    <nc r="E479"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61" sId="5" odxf="1" dxf="1">
    <oc r="F479">
      <f>IF(ISERROR($V479),"",OFFSET('Smelter Look-up'!$E$4,$V479-4,0))</f>
    </oc>
    <nc r="F479" t="inlineStr">
      <is>
        <t>CID001352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62" sId="5" odxf="1" dxf="1">
    <oc r="G479">
      <f>IF(C479=$X$4,"Enter smelter details", IF(ISERROR($V479),"",OFFSET('Smelter Look-up'!$F$4,$V479-4,0)))</f>
    </oc>
    <nc r="G47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63" sId="5" odxf="1" dxf="1">
    <oc r="H479">
      <f>IF(ISERROR($V479),"",OFFSET('Smelter Look-up'!$G$4,$V479-4,0))</f>
    </oc>
    <nc r="H479" t="inlineStr">
      <is>
        <t>Via alle Zocche 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64" sId="5" odxf="1" dxf="1">
    <oc r="I479">
      <f>IF(ISERROR($V479),"",OFFSET('Smelter Look-up'!$H$4,$V479-4,0))</f>
    </oc>
    <nc r="I479" t="inlineStr">
      <is>
        <t>Castel San Pietro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65" sId="5" odxf="1" dxf="1">
    <oc r="J479">
      <f>IF(ISERROR($V479),"",OFFSET('Smelter Look-up'!$I$4,$V479-4,0))</f>
    </oc>
    <nc r="J479"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79" start="0" length="0">
    <dxf>
      <alignment vertical="bottom" wrapText="0"/>
      <border outline="0">
        <left/>
        <right/>
        <top/>
        <bottom/>
      </border>
    </dxf>
  </rfmt>
  <rcc rId="5366" sId="5" odxf="1" dxf="1">
    <nc r="L479" t="inlineStr">
      <is>
        <t>info@mks.ch</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367" sId="5" odxf="1" dxf="1">
    <nc r="M47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368" sId="5" odxf="1" dxf="1">
    <nc r="N47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369" sId="5" odxf="1" dxf="1">
    <nc r="O47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370" sId="5" odxf="1" dxf="1">
    <nc r="P47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79" start="0" length="0">
    <dxf>
      <alignment vertical="bottom" wrapText="0"/>
      <border outline="0">
        <left/>
        <right/>
        <top/>
        <bottom/>
      </border>
    </dxf>
  </rfmt>
  <rcc rId="5371" sId="5" odxf="1" dxf="1">
    <oc r="B480">
      <f>IF(LEN(A480)=0,"",INDEX('Smelter Look-up'!$A:$A,MATCH($A480,'Smelter Look-up'!$E:$E,0)))</f>
    </oc>
    <nc r="B48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72" sId="5" odxf="1" dxf="1">
    <oc r="C480">
      <f>IF(LEN(A480)=0,"",INDEX('Smelter Look-up'!$C:$C,MATCH($A480,'Smelter Look-up'!$E:$E,0)))</f>
    </oc>
    <nc r="C480" t="inlineStr">
      <is>
        <t>PAMP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73" sId="5" odxf="1" dxf="1">
    <nc r="D480" t="inlineStr">
      <is>
        <t>PAMP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74" sId="5" odxf="1" dxf="1">
    <oc r="E480">
      <f>IF(ISERROR($V480),"",OFFSET('Smelter Look-up'!$D$4,$V480-4,0)&amp;"")</f>
    </oc>
    <nc r="E480"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75" sId="5" odxf="1" dxf="1">
    <oc r="F480">
      <f>IF(ISERROR($V480),"",OFFSET('Smelter Look-up'!$E$4,$V480-4,0))</f>
    </oc>
    <nc r="F480" t="inlineStr">
      <is>
        <t>CID001352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76" sId="5" odxf="1" dxf="1">
    <oc r="G480">
      <f>IF(C480=$X$4,"Enter smelter details", IF(ISERROR($V480),"",OFFSET('Smelter Look-up'!$F$4,$V480-4,0)))</f>
    </oc>
    <nc r="G48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77" sId="5" odxf="1" dxf="1">
    <oc r="H480">
      <f>IF(ISERROR($V480),"",OFFSET('Smelter Look-up'!$G$4,$V480-4,0))</f>
    </oc>
    <nc r="H48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78" sId="5" odxf="1" dxf="1">
    <oc r="I480">
      <f>IF(ISERROR($V480),"",OFFSET('Smelter Look-up'!$H$4,$V480-4,0))</f>
    </oc>
    <nc r="I48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79" sId="5" odxf="1" dxf="1">
    <oc r="J480">
      <f>IF(ISERROR($V480),"",OFFSET('Smelter Look-up'!$I$4,$V480-4,0))</f>
    </oc>
    <nc r="J48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0" start="0" length="0">
    <dxf>
      <alignment vertical="bottom" wrapText="0"/>
      <border outline="0">
        <left/>
        <right/>
        <top/>
        <bottom/>
      </border>
    </dxf>
  </rfmt>
  <rfmt sheetId="5" sqref="L480" start="0" length="0">
    <dxf>
      <alignment vertical="bottom" wrapText="0"/>
      <border outline="0">
        <left/>
        <right/>
        <top/>
        <bottom/>
      </border>
    </dxf>
  </rfmt>
  <rfmt sheetId="5" sqref="M480" start="0" length="0">
    <dxf>
      <alignment vertical="bottom" wrapText="0"/>
      <border outline="0">
        <left/>
        <right/>
        <top/>
        <bottom/>
      </border>
    </dxf>
  </rfmt>
  <rfmt sheetId="5" sqref="N480" start="0" length="0">
    <dxf>
      <alignment vertical="bottom" wrapText="0"/>
      <border outline="0">
        <left/>
        <right/>
        <top/>
        <bottom/>
      </border>
    </dxf>
  </rfmt>
  <rfmt sheetId="5" sqref="O480" start="0" length="0">
    <dxf>
      <alignment vertical="bottom" wrapText="0"/>
      <border outline="0">
        <left/>
        <right/>
        <top/>
        <bottom/>
      </border>
    </dxf>
  </rfmt>
  <rfmt sheetId="5" sqref="P480" start="0" length="0">
    <dxf>
      <fill>
        <patternFill patternType="none"/>
      </fill>
      <alignment horizontal="general" vertical="bottom" wrapText="0"/>
      <border outline="0">
        <left/>
        <right/>
        <top/>
      </border>
    </dxf>
  </rfmt>
  <rfmt sheetId="5" sqref="Q480" start="0" length="0">
    <dxf>
      <alignment vertical="bottom" wrapText="0"/>
      <border outline="0">
        <left/>
        <right/>
        <top/>
        <bottom/>
      </border>
    </dxf>
  </rfmt>
  <rcc rId="5380" sId="5" odxf="1" dxf="1">
    <oc r="B481">
      <f>IF(LEN(A481)=0,"",INDEX('Smelter Look-up'!$A:$A,MATCH($A481,'Smelter Look-up'!$E:$E,0)))</f>
    </oc>
    <nc r="B48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81" sId="5" odxf="1" dxf="1">
    <oc r="C481">
      <f>IF(LEN(A481)=0,"",INDEX('Smelter Look-up'!$C:$C,MATCH($A481,'Smelter Look-up'!$E:$E,0)))</f>
    </oc>
    <nc r="C481" t="inlineStr">
      <is>
        <t>Prioksky Plant of Non-Ferrous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82" sId="5" odxf="1" dxf="1">
    <nc r="D481" t="inlineStr">
      <is>
        <t>Prioksky Plant of Non-Ferrous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83" sId="5" odxf="1" dxf="1">
    <oc r="E481">
      <f>IF(ISERROR($V481),"",OFFSET('Smelter Look-up'!$D$4,$V481-4,0)&amp;"")</f>
    </oc>
    <nc r="E481"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84" sId="5" odxf="1" dxf="1">
    <oc r="F481">
      <f>IF(ISERROR($V481),"",OFFSET('Smelter Look-up'!$E$4,$V481-4,0))</f>
    </oc>
    <nc r="F481" t="inlineStr">
      <is>
        <t>CID001386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85" sId="5" odxf="1" dxf="1">
    <oc r="G481">
      <f>IF(C481=$X$4,"Enter smelter details", IF(ISERROR($V481),"",OFFSET('Smelter Look-up'!$F$4,$V481-4,0)))</f>
    </oc>
    <nc r="G48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86" sId="5" odxf="1" dxf="1">
    <oc r="H481">
      <f>IF(ISERROR($V481),"",OFFSET('Smelter Look-up'!$G$4,$V481-4,0))</f>
    </oc>
    <nc r="H48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87" sId="5" odxf="1" dxf="1">
    <oc r="I481">
      <f>IF(ISERROR($V481),"",OFFSET('Smelter Look-up'!$H$4,$V481-4,0))</f>
    </oc>
    <nc r="I48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88" sId="5" odxf="1" dxf="1">
    <oc r="J481">
      <f>IF(ISERROR($V481),"",OFFSET('Smelter Look-up'!$I$4,$V481-4,0))</f>
    </oc>
    <nc r="J48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1" start="0" length="0">
    <dxf>
      <alignment vertical="bottom" wrapText="0"/>
      <border outline="0">
        <left/>
        <right/>
        <top/>
        <bottom/>
      </border>
    </dxf>
  </rfmt>
  <rfmt sheetId="5" sqref="L481" start="0" length="0">
    <dxf>
      <alignment vertical="bottom" wrapText="0"/>
      <border outline="0">
        <left/>
        <right/>
        <top/>
        <bottom/>
      </border>
    </dxf>
  </rfmt>
  <rfmt sheetId="5" sqref="M481" start="0" length="0">
    <dxf>
      <alignment vertical="bottom" wrapText="0"/>
      <border outline="0">
        <left/>
        <right/>
        <top/>
        <bottom/>
      </border>
    </dxf>
  </rfmt>
  <rfmt sheetId="5" sqref="N481" start="0" length="0">
    <dxf>
      <alignment vertical="bottom" wrapText="0"/>
      <border outline="0">
        <left/>
        <right/>
        <top/>
        <bottom/>
      </border>
    </dxf>
  </rfmt>
  <rfmt sheetId="5" sqref="O481" start="0" length="0">
    <dxf>
      <alignment vertical="bottom" wrapText="0"/>
      <border outline="0">
        <left/>
        <right/>
        <top/>
        <bottom/>
      </border>
    </dxf>
  </rfmt>
  <rfmt sheetId="5" sqref="P481" start="0" length="0">
    <dxf>
      <fill>
        <patternFill patternType="none"/>
      </fill>
      <alignment horizontal="general" vertical="bottom" wrapText="0"/>
      <border outline="0">
        <left/>
        <right/>
        <top/>
      </border>
    </dxf>
  </rfmt>
  <rfmt sheetId="5" sqref="Q481" start="0" length="0">
    <dxf>
      <alignment vertical="bottom" wrapText="0"/>
      <border outline="0">
        <left/>
        <right/>
        <top/>
        <bottom/>
      </border>
    </dxf>
  </rfmt>
  <rcc rId="5389" sId="5" odxf="1" dxf="1">
    <oc r="B482">
      <f>IF(LEN(A482)=0,"",INDEX('Smelter Look-up'!$A:$A,MATCH($A482,'Smelter Look-up'!$E:$E,0)))</f>
    </oc>
    <nc r="B48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90" sId="5" odxf="1" dxf="1">
    <oc r="C482">
      <f>IF(LEN(A482)=0,"",INDEX('Smelter Look-up'!$C:$C,MATCH($A482,'Smelter Look-up'!$E:$E,0)))</f>
    </oc>
    <nc r="C482" t="inlineStr">
      <is>
        <t>PT Aneka Tambang (Persero) Tbk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391" sId="5" odxf="1" dxf="1">
    <nc r="D482" t="inlineStr">
      <is>
        <t>PT Aneka Tambang (Persero) Tbk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92" sId="5" odxf="1" dxf="1">
    <oc r="E482">
      <f>IF(ISERROR($V482),"",OFFSET('Smelter Look-up'!$D$4,$V482-4,0)&amp;"")</f>
    </oc>
    <nc r="E48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93" sId="5" odxf="1" dxf="1">
    <oc r="F482">
      <f>IF(ISERROR($V482),"",OFFSET('Smelter Look-up'!$E$4,$V482-4,0))</f>
    </oc>
    <nc r="F482" t="inlineStr">
      <is>
        <t>CID001397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94" sId="5" odxf="1" dxf="1">
    <oc r="G482">
      <f>IF(C482=$X$4,"Enter smelter details", IF(ISERROR($V482),"",OFFSET('Smelter Look-up'!$F$4,$V482-4,0)))</f>
    </oc>
    <nc r="G48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395" sId="5" odxf="1" dxf="1">
    <oc r="H482">
      <f>IF(ISERROR($V482),"",OFFSET('Smelter Look-up'!$G$4,$V482-4,0))</f>
    </oc>
    <nc r="H48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396" sId="5" odxf="1" dxf="1">
    <oc r="I482">
      <f>IF(ISERROR($V482),"",OFFSET('Smelter Look-up'!$H$4,$V482-4,0))</f>
    </oc>
    <nc r="I482" t="inlineStr">
      <is>
        <t>Jakarta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397" sId="5" odxf="1" dxf="1">
    <oc r="J482">
      <f>IF(ISERROR($V482),"",OFFSET('Smelter Look-up'!$I$4,$V482-4,0))</f>
    </oc>
    <nc r="J482" t="inlineStr">
      <is>
        <t>Java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2" start="0" length="0">
    <dxf>
      <alignment vertical="bottom" wrapText="0"/>
      <border outline="0">
        <left/>
        <right/>
        <top/>
        <bottom/>
      </border>
    </dxf>
  </rfmt>
  <rfmt sheetId="5" sqref="L482" start="0" length="0">
    <dxf>
      <alignment vertical="bottom" wrapText="0"/>
      <border outline="0">
        <left/>
        <right/>
        <top/>
        <bottom/>
      </border>
    </dxf>
  </rfmt>
  <rcc rId="5398" sId="5" odxf="1" dxf="1">
    <nc r="M48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82" start="0" length="0">
    <dxf>
      <alignment vertical="bottom" wrapText="0"/>
      <border outline="0">
        <left/>
        <right/>
        <top/>
        <bottom/>
      </border>
    </dxf>
  </rfmt>
  <rcc rId="5399" sId="5" odxf="1" dxf="1">
    <nc r="O482"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82" start="0" length="0">
    <dxf>
      <fill>
        <patternFill patternType="none"/>
      </fill>
      <alignment horizontal="general" vertical="bottom" wrapText="0"/>
      <border outline="0">
        <left/>
        <right/>
        <top/>
      </border>
    </dxf>
  </rfmt>
  <rfmt sheetId="5" sqref="Q482" start="0" length="0">
    <dxf>
      <alignment vertical="bottom" wrapText="0"/>
      <border outline="0">
        <left/>
        <right/>
        <top/>
        <bottom/>
      </border>
    </dxf>
  </rfmt>
  <rcc rId="5400" sId="5" odxf="1" dxf="1">
    <oc r="B483">
      <f>IF(LEN(A483)=0,"",INDEX('Smelter Look-up'!$A:$A,MATCH($A483,'Smelter Look-up'!$E:$E,0)))</f>
    </oc>
    <nc r="B48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01" sId="5" odxf="1" dxf="1">
    <oc r="C483">
      <f>IF(LEN(A483)=0,"",INDEX('Smelter Look-up'!$C:$C,MATCH($A483,'Smelter Look-up'!$E:$E,0)))</f>
    </oc>
    <nc r="C483" t="inlineStr">
      <is>
        <t>PT Aneka Tambang (Persero) Tbk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02" sId="5" odxf="1" dxf="1">
    <nc r="D483" t="inlineStr">
      <is>
        <t>PT Aneka Tambang (Persero) Tbk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03" sId="5" odxf="1" dxf="1">
    <oc r="E483">
      <f>IF(ISERROR($V483),"",OFFSET('Smelter Look-up'!$D$4,$V483-4,0)&amp;"")</f>
    </oc>
    <nc r="E48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04" sId="5" odxf="1" dxf="1">
    <oc r="F483">
      <f>IF(ISERROR($V483),"",OFFSET('Smelter Look-up'!$E$4,$V483-4,0))</f>
    </oc>
    <nc r="F483" t="inlineStr">
      <is>
        <t>CID001397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05" sId="5" odxf="1" dxf="1">
    <oc r="G483">
      <f>IF(C483=$X$4,"Enter smelter details", IF(ISERROR($V483),"",OFFSET('Smelter Look-up'!$F$4,$V483-4,0)))</f>
    </oc>
    <nc r="G48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06" sId="5" odxf="1" dxf="1">
    <oc r="H483">
      <f>IF(ISERROR($V483),"",OFFSET('Smelter Look-up'!$G$4,$V483-4,0))</f>
    </oc>
    <nc r="H483" t="inlineStr">
      <is>
        <t>Jl. Letjen TB Simatupang No. 1 Lingkar Selatan, Tanjung Barat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07" sId="5" odxf="1" dxf="1">
    <oc r="I483">
      <f>IF(ISERROR($V483),"",OFFSET('Smelter Look-up'!$H$4,$V483-4,0))</f>
    </oc>
    <nc r="I483" t="inlineStr">
      <is>
        <t>Gedung Aneka Tambang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08" sId="5" odxf="1" dxf="1">
    <oc r="J483">
      <f>IF(ISERROR($V483),"",OFFSET('Smelter Look-up'!$I$4,$V483-4,0))</f>
    </oc>
    <nc r="J483" t="inlineStr">
      <is>
        <t>Jakarta 12530</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3" start="0" length="0">
    <dxf>
      <alignment vertical="bottom" wrapText="0"/>
      <border outline="0">
        <left/>
        <right/>
        <top/>
        <bottom/>
      </border>
    </dxf>
  </rfmt>
  <rcc rId="5409" sId="5" odxf="1" dxf="1">
    <nc r="L483" t="inlineStr">
      <is>
        <t>corsec@antam.com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410" sId="5" odxf="1" dxf="1">
    <nc r="M483"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411" sId="5" odxf="1" dxf="1">
    <nc r="N48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412" sId="5" odxf="1" dxf="1">
    <nc r="O483" t="inlineStr">
      <is>
        <t xml:space="preserve"> West Java at Pongkor;  Cibaliung in Banten, 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83" start="0" length="0">
    <dxf>
      <fill>
        <patternFill patternType="none"/>
      </fill>
      <alignment horizontal="general" vertical="bottom" wrapText="0"/>
      <border outline="0">
        <left/>
        <right/>
        <top/>
      </border>
    </dxf>
  </rfmt>
  <rcc rId="5413" sId="5" odxf="1" dxf="1">
    <nc r="Q483"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414" sId="5" odxf="1" dxf="1">
    <oc r="B484">
      <f>IF(LEN(A484)=0,"",INDEX('Smelter Look-up'!$A:$A,MATCH($A484,'Smelter Look-up'!$E:$E,0)))</f>
    </oc>
    <nc r="B48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15" sId="5" odxf="1" dxf="1">
    <oc r="C484">
      <f>IF(LEN(A484)=0,"",INDEX('Smelter Look-up'!$C:$C,MATCH($A484,'Smelter Look-up'!$E:$E,0)))</f>
    </oc>
    <nc r="C484" t="inlineStr">
      <is>
        <t>PT Aneka Tambang (Persero) Tbk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16" sId="5" odxf="1" dxf="1">
    <nc r="D484" t="inlineStr">
      <is>
        <t>PT Aneka Tambang (Persero) Tbk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17" sId="5" odxf="1" dxf="1">
    <oc r="E484">
      <f>IF(ISERROR($V484),"",OFFSET('Smelter Look-up'!$D$4,$V484-4,0)&amp;"")</f>
    </oc>
    <nc r="E48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18" sId="5" odxf="1" dxf="1">
    <oc r="F484">
      <f>IF(ISERROR($V484),"",OFFSET('Smelter Look-up'!$E$4,$V484-4,0))</f>
    </oc>
    <nc r="F484" t="inlineStr">
      <is>
        <t>CID001397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19" sId="5" odxf="1" dxf="1">
    <oc r="G484">
      <f>IF(C484=$X$4,"Enter smelter details", IF(ISERROR($V484),"",OFFSET('Smelter Look-up'!$F$4,$V484-4,0)))</f>
    </oc>
    <nc r="G48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20" sId="5" odxf="1" dxf="1">
    <oc r="H484">
      <f>IF(ISERROR($V484),"",OFFSET('Smelter Look-up'!$G$4,$V484-4,0))</f>
    </oc>
    <nc r="H48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21" sId="5" odxf="1" dxf="1">
    <oc r="I484">
      <f>IF(ISERROR($V484),"",OFFSET('Smelter Look-up'!$H$4,$V484-4,0))</f>
    </oc>
    <nc r="I48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22" sId="5" odxf="1" dxf="1">
    <oc r="J484">
      <f>IF(ISERROR($V484),"",OFFSET('Smelter Look-up'!$I$4,$V484-4,0))</f>
    </oc>
    <nc r="J48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4" start="0" length="0">
    <dxf>
      <alignment vertical="bottom" wrapText="0"/>
      <border outline="0">
        <left/>
        <right/>
        <top/>
        <bottom/>
      </border>
    </dxf>
  </rfmt>
  <rfmt sheetId="5" sqref="L484" start="0" length="0">
    <dxf>
      <alignment vertical="bottom" wrapText="0"/>
      <border outline="0">
        <left/>
        <right/>
        <top/>
        <bottom/>
      </border>
    </dxf>
  </rfmt>
  <rfmt sheetId="5" sqref="M484" start="0" length="0">
    <dxf>
      <alignment vertical="bottom" wrapText="0"/>
      <border outline="0">
        <left/>
        <right/>
        <top/>
        <bottom/>
      </border>
    </dxf>
  </rfmt>
  <rfmt sheetId="5" sqref="N484" start="0" length="0">
    <dxf>
      <alignment vertical="bottom" wrapText="0"/>
      <border outline="0">
        <left/>
        <right/>
        <top/>
        <bottom/>
      </border>
    </dxf>
  </rfmt>
  <rfmt sheetId="5" sqref="O484" start="0" length="0">
    <dxf>
      <alignment vertical="bottom" wrapText="0"/>
      <border outline="0">
        <left/>
        <right/>
        <top/>
        <bottom/>
      </border>
    </dxf>
  </rfmt>
  <rfmt sheetId="5" sqref="P484" start="0" length="0">
    <dxf>
      <fill>
        <patternFill patternType="none"/>
      </fill>
      <alignment horizontal="general" vertical="bottom" wrapText="0"/>
      <border outline="0">
        <left/>
        <right/>
        <top/>
      </border>
    </dxf>
  </rfmt>
  <rfmt sheetId="5" sqref="Q484" start="0" length="0">
    <dxf>
      <alignment vertical="bottom" wrapText="0"/>
      <border outline="0">
        <left/>
        <right/>
        <top/>
        <bottom/>
      </border>
    </dxf>
  </rfmt>
  <rcc rId="5423" sId="5" odxf="1" dxf="1">
    <oc r="B485">
      <f>IF(LEN(A485)=0,"",INDEX('Smelter Look-up'!$A:$A,MATCH($A485,'Smelter Look-up'!$E:$E,0)))</f>
    </oc>
    <nc r="B48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24" sId="5" odxf="1" dxf="1">
    <oc r="C485">
      <f>IF(LEN(A485)=0,"",INDEX('Smelter Look-up'!$C:$C,MATCH($A485,'Smelter Look-up'!$E:$E,0)))</f>
    </oc>
    <nc r="C485" t="inlineStr">
      <is>
        <t>PT Artha Cipta Langgeng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25" sId="5" odxf="1" dxf="1">
    <nc r="D485" t="inlineStr">
      <is>
        <t>PT Artha Cipta Langgeng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26" sId="5" odxf="1" dxf="1">
    <oc r="E485">
      <f>IF(ISERROR($V485),"",OFFSET('Smelter Look-up'!$D$4,$V485-4,0)&amp;"")</f>
    </oc>
    <nc r="E48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27" sId="5" odxf="1" dxf="1">
    <oc r="F485">
      <f>IF(ISERROR($V485),"",OFFSET('Smelter Look-up'!$E$4,$V485-4,0))</f>
    </oc>
    <nc r="F485" t="inlineStr">
      <is>
        <t>CID001399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28" sId="5" odxf="1" dxf="1">
    <oc r="G485">
      <f>IF(C485=$X$4,"Enter smelter details", IF(ISERROR($V485),"",OFFSET('Smelter Look-up'!$F$4,$V485-4,0)))</f>
    </oc>
    <nc r="G48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29" sId="5" odxf="1" dxf="1">
    <oc r="H485">
      <f>IF(ISERROR($V485),"",OFFSET('Smelter Look-up'!$G$4,$V485-4,0))</f>
    </oc>
    <nc r="H48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30" sId="5" odxf="1" dxf="1">
    <oc r="I485">
      <f>IF(ISERROR($V485),"",OFFSET('Smelter Look-up'!$H$4,$V485-4,0))</f>
    </oc>
    <nc r="I485"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31" sId="5" odxf="1" dxf="1">
    <oc r="J485">
      <f>IF(ISERROR($V485),"",OFFSET('Smelter Look-up'!$I$4,$V485-4,0))</f>
    </oc>
    <nc r="J48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32" sId="5" odxf="1" dxf="1">
    <nc r="K485" t="inlineStr">
      <is>
        <t>customer care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433" sId="5" odxf="1" dxf="1">
    <nc r="L485" t="inlineStr">
      <is>
        <t>info@resources-capital.com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434" sId="5" odxf="1" dxf="1">
    <nc r="M485"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85" start="0" length="0">
    <dxf>
      <alignment vertical="bottom" wrapText="0"/>
      <border outline="0">
        <left/>
        <right/>
        <top/>
        <bottom/>
      </border>
    </dxf>
  </rfmt>
  <rfmt sheetId="5" sqref="O485" start="0" length="0">
    <dxf>
      <alignment vertical="bottom" wrapText="0"/>
      <border outline="0">
        <left/>
        <right/>
        <top/>
        <bottom/>
      </border>
    </dxf>
  </rfmt>
  <rfmt sheetId="5" sqref="P485" start="0" length="0">
    <dxf>
      <fill>
        <patternFill patternType="none"/>
      </fill>
      <alignment horizontal="general" vertical="bottom" wrapText="0"/>
      <border outline="0">
        <left/>
        <right/>
        <top/>
      </border>
    </dxf>
  </rfmt>
  <rfmt sheetId="5" sqref="Q485" start="0" length="0">
    <dxf>
      <alignment vertical="bottom" wrapText="0"/>
      <border outline="0">
        <left/>
        <right/>
        <top/>
        <bottom/>
      </border>
    </dxf>
  </rfmt>
  <rcc rId="5435" sId="5" odxf="1" dxf="1">
    <oc r="B486">
      <f>IF(LEN(A486)=0,"",INDEX('Smelter Look-up'!$A:$A,MATCH($A486,'Smelter Look-up'!$E:$E,0)))</f>
    </oc>
    <nc r="B48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36" sId="5" odxf="1" dxf="1">
    <oc r="C486">
      <f>IF(LEN(A486)=0,"",INDEX('Smelter Look-up'!$C:$C,MATCH($A486,'Smelter Look-up'!$E:$E,0)))</f>
    </oc>
    <nc r="C486" t="inlineStr">
      <is>
        <t>PT Artha Cipta Langgeng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37" sId="5" odxf="1" dxf="1">
    <nc r="D486" t="inlineStr">
      <is>
        <t>PT Artha Cipta Langgeng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38" sId="5" odxf="1" dxf="1">
    <oc r="E486">
      <f>IF(ISERROR($V486),"",OFFSET('Smelter Look-up'!$D$4,$V486-4,0)&amp;"")</f>
    </oc>
    <nc r="E48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39" sId="5" odxf="1" dxf="1">
    <oc r="F486">
      <f>IF(ISERROR($V486),"",OFFSET('Smelter Look-up'!$E$4,$V486-4,0))</f>
    </oc>
    <nc r="F486" t="inlineStr">
      <is>
        <t>CID001399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40" sId="5" odxf="1" dxf="1">
    <oc r="G486">
      <f>IF(C486=$X$4,"Enter smelter details", IF(ISERROR($V486),"",OFFSET('Smelter Look-up'!$F$4,$V486-4,0)))</f>
    </oc>
    <nc r="G48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41" sId="5" odxf="1" dxf="1">
    <oc r="H486">
      <f>IF(ISERROR($V486),"",OFFSET('Smelter Look-up'!$G$4,$V486-4,0))</f>
    </oc>
    <nc r="H48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42" sId="5" odxf="1" dxf="1">
    <oc r="I486">
      <f>IF(ISERROR($V486),"",OFFSET('Smelter Look-up'!$H$4,$V486-4,0))</f>
    </oc>
    <nc r="I486"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43" sId="5" odxf="1" dxf="1">
    <oc r="J486">
      <f>IF(ISERROR($V486),"",OFFSET('Smelter Look-up'!$I$4,$V486-4,0))</f>
    </oc>
    <nc r="J486"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6" start="0" length="0">
    <dxf>
      <alignment vertical="bottom" wrapText="0"/>
      <border outline="0">
        <left/>
        <right/>
        <top/>
        <bottom/>
      </border>
    </dxf>
  </rfmt>
  <rfmt sheetId="5" sqref="L486" start="0" length="0">
    <dxf>
      <alignment vertical="bottom" wrapText="0"/>
      <border outline="0">
        <left/>
        <right/>
        <top/>
        <bottom/>
      </border>
    </dxf>
  </rfmt>
  <rcc rId="5444" sId="5" odxf="1" dxf="1">
    <nc r="M48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86" start="0" length="0">
    <dxf>
      <alignment vertical="bottom" wrapText="0"/>
      <border outline="0">
        <left/>
        <right/>
        <top/>
        <bottom/>
      </border>
    </dxf>
  </rfmt>
  <rcc rId="5445" sId="5" odxf="1" dxf="1">
    <nc r="O486"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86" start="0" length="0">
    <dxf>
      <fill>
        <patternFill patternType="none"/>
      </fill>
      <alignment horizontal="general" vertical="bottom" wrapText="0"/>
      <border outline="0">
        <left/>
        <right/>
        <top/>
      </border>
    </dxf>
  </rfmt>
  <rfmt sheetId="5" sqref="Q486" start="0" length="0">
    <dxf>
      <alignment vertical="bottom" wrapText="0"/>
      <border outline="0">
        <left/>
        <right/>
        <top/>
        <bottom/>
      </border>
    </dxf>
  </rfmt>
  <rcc rId="5446" sId="5" odxf="1" dxf="1">
    <oc r="B487">
      <f>IF(LEN(A487)=0,"",INDEX('Smelter Look-up'!$A:$A,MATCH($A487,'Smelter Look-up'!$E:$E,0)))</f>
    </oc>
    <nc r="B48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47" sId="5" odxf="1" dxf="1">
    <oc r="C487">
      <f>IF(LEN(A487)=0,"",INDEX('Smelter Look-up'!$C:$C,MATCH($A487,'Smelter Look-up'!$E:$E,0)))</f>
    </oc>
    <nc r="C487" t="inlineStr">
      <is>
        <t>PT Artha Cipta Langgeng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48" sId="5" odxf="1" dxf="1">
    <nc r="D487" t="inlineStr">
      <is>
        <t>PT Artha Cipta Langgeng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49" sId="5" odxf="1" dxf="1">
    <oc r="E487">
      <f>IF(ISERROR($V487),"",OFFSET('Smelter Look-up'!$D$4,$V487-4,0)&amp;"")</f>
    </oc>
    <nc r="E48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50" sId="5" odxf="1" dxf="1">
    <oc r="F487">
      <f>IF(ISERROR($V487),"",OFFSET('Smelter Look-up'!$E$4,$V487-4,0))</f>
    </oc>
    <nc r="F487" t="inlineStr">
      <is>
        <t>CID001399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51" sId="5" odxf="1" dxf="1">
    <oc r="G487">
      <f>IF(C487=$X$4,"Enter smelter details", IF(ISERROR($V487),"",OFFSET('Smelter Look-up'!$F$4,$V487-4,0)))</f>
    </oc>
    <nc r="G48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52" sId="5" odxf="1" dxf="1">
    <oc r="H487">
      <f>IF(ISERROR($V487),"",OFFSET('Smelter Look-up'!$G$4,$V487-4,0))</f>
    </oc>
    <nc r="H48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53" sId="5" odxf="1" dxf="1">
    <oc r="I487">
      <f>IF(ISERROR($V487),"",OFFSET('Smelter Look-up'!$H$4,$V487-4,0))</f>
    </oc>
    <nc r="I487"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54" sId="5" odxf="1" dxf="1">
    <oc r="J487">
      <f>IF(ISERROR($V487),"",OFFSET('Smelter Look-up'!$I$4,$V487-4,0))</f>
    </oc>
    <nc r="J48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7" start="0" length="0">
    <dxf>
      <alignment vertical="bottom" wrapText="0"/>
      <border outline="0">
        <left/>
        <right/>
        <top/>
        <bottom/>
      </border>
    </dxf>
  </rfmt>
  <rfmt sheetId="5" sqref="L487" start="0" length="0">
    <dxf>
      <alignment vertical="bottom" wrapText="0"/>
      <border outline="0">
        <left/>
        <right/>
        <top/>
        <bottom/>
      </border>
    </dxf>
  </rfmt>
  <rfmt sheetId="5" sqref="M487" start="0" length="0">
    <dxf>
      <alignment vertical="bottom" wrapText="0"/>
      <border outline="0">
        <left/>
        <right/>
        <top/>
        <bottom/>
      </border>
    </dxf>
  </rfmt>
  <rfmt sheetId="5" sqref="N487" start="0" length="0">
    <dxf>
      <alignment vertical="bottom" wrapText="0"/>
      <border outline="0">
        <left/>
        <right/>
        <top/>
        <bottom/>
      </border>
    </dxf>
  </rfmt>
  <rfmt sheetId="5" sqref="O487" start="0" length="0">
    <dxf>
      <alignment vertical="bottom" wrapText="0"/>
      <border outline="0">
        <left/>
        <right/>
        <top/>
        <bottom/>
      </border>
    </dxf>
  </rfmt>
  <rcc rId="5455" sId="5" odxf="1" dxf="1">
    <nc r="P48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456" sId="5" odxf="1" dxf="1">
    <nc r="Q48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457" sId="5" odxf="1" dxf="1">
    <oc r="B488">
      <f>IF(LEN(A488)=0,"",INDEX('Smelter Look-up'!$A:$A,MATCH($A488,'Smelter Look-up'!$E:$E,0)))</f>
    </oc>
    <nc r="B48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58" sId="5" odxf="1" dxf="1">
    <oc r="C488">
      <f>IF(LEN(A488)=0,"",INDEX('Smelter Look-up'!$C:$C,MATCH($A488,'Smelter Look-up'!$E:$E,0)))</f>
    </oc>
    <nc r="C488" t="inlineStr">
      <is>
        <t>PT Artha Cipta Langgeng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59" sId="5" odxf="1" dxf="1">
    <nc r="D488" t="inlineStr">
      <is>
        <t>PT Artha Cipta Langgeng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60" sId="5" odxf="1" dxf="1">
    <oc r="E488">
      <f>IF(ISERROR($V488),"",OFFSET('Smelter Look-up'!$D$4,$V488-4,0)&amp;"")</f>
    </oc>
    <nc r="E48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61" sId="5" odxf="1" dxf="1">
    <oc r="F488">
      <f>IF(ISERROR($V488),"",OFFSET('Smelter Look-up'!$E$4,$V488-4,0))</f>
    </oc>
    <nc r="F488" t="inlineStr">
      <is>
        <t>CID001399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62" sId="5" odxf="1" dxf="1">
    <oc r="G488">
      <f>IF(C488=$X$4,"Enter smelter details", IF(ISERROR($V488),"",OFFSET('Smelter Look-up'!$F$4,$V488-4,0)))</f>
    </oc>
    <nc r="G48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63" sId="5" odxf="1" dxf="1">
    <oc r="H488">
      <f>IF(ISERROR($V488),"",OFFSET('Smelter Look-up'!$G$4,$V488-4,0))</f>
    </oc>
    <nc r="H488" t="inlineStr">
      <is>
        <t>Jl Sisingamangaraja 75, SUNGAILIAT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64" sId="5" odxf="1" dxf="1">
    <oc r="I488">
      <f>IF(ISERROR($V488),"",OFFSET('Smelter Look-up'!$H$4,$V488-4,0))</f>
    </oc>
    <nc r="I488" t="inlineStr">
      <is>
        <t>Bangkakota, Sumatera Selatan, Indonesia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65" sId="5" odxf="1" dxf="1">
    <oc r="J488">
      <f>IF(ISERROR($V488),"",OFFSET('Smelter Look-up'!$I$4,$V488-4,0))</f>
    </oc>
    <nc r="J48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8" start="0" length="0">
    <dxf>
      <alignment vertical="bottom" wrapText="0"/>
      <border outline="0">
        <left/>
        <right/>
        <top/>
        <bottom/>
      </border>
    </dxf>
  </rfmt>
  <rfmt sheetId="5" sqref="L488" start="0" length="0">
    <dxf>
      <alignment vertical="bottom" wrapText="0"/>
      <border outline="0">
        <left/>
        <right/>
        <top/>
        <bottom/>
      </border>
    </dxf>
  </rfmt>
  <rcc rId="5466" sId="5" odxf="1" dxf="1">
    <nc r="M488"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467" sId="5" odxf="1" dxf="1">
    <nc r="N48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468" sId="5" odxf="1" dxf="1">
    <nc r="O48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88" start="0" length="0">
    <dxf>
      <fill>
        <patternFill patternType="none"/>
      </fill>
      <alignment horizontal="general" vertical="bottom" wrapText="0"/>
      <border outline="0">
        <left/>
        <right/>
        <top/>
      </border>
    </dxf>
  </rfmt>
  <rfmt sheetId="5" sqref="Q488" start="0" length="0">
    <dxf>
      <alignment vertical="bottom" wrapText="0"/>
      <border outline="0">
        <left/>
        <right/>
        <top/>
        <bottom/>
      </border>
    </dxf>
  </rfmt>
  <rcc rId="5469" sId="5" odxf="1" dxf="1">
    <oc r="B489">
      <f>IF(LEN(A489)=0,"",INDEX('Smelter Look-up'!$A:$A,MATCH($A489,'Smelter Look-up'!$E:$E,0)))</f>
    </oc>
    <nc r="B48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70" sId="5" odxf="1" dxf="1">
    <oc r="C489">
      <f>IF(LEN(A489)=0,"",INDEX('Smelter Look-up'!$C:$C,MATCH($A489,'Smelter Look-up'!$E:$E,0)))</f>
    </oc>
    <nc r="C489" t="inlineStr">
      <is>
        <t>PT Artha Cipta Langgeng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71" sId="5" odxf="1" dxf="1">
    <nc r="D489" t="inlineStr">
      <is>
        <t>PT Artha Cipta Langgeng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72" sId="5" odxf="1" dxf="1">
    <oc r="E489">
      <f>IF(ISERROR($V489),"",OFFSET('Smelter Look-up'!$D$4,$V489-4,0)&amp;"")</f>
    </oc>
    <nc r="E48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73" sId="5" odxf="1" dxf="1">
    <oc r="F489">
      <f>IF(ISERROR($V489),"",OFFSET('Smelter Look-up'!$E$4,$V489-4,0))</f>
    </oc>
    <nc r="F489" t="inlineStr">
      <is>
        <t>CID001399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74" sId="5" odxf="1" dxf="1">
    <oc r="G489">
      <f>IF(C489=$X$4,"Enter smelter details", IF(ISERROR($V489),"",OFFSET('Smelter Look-up'!$F$4,$V489-4,0)))</f>
    </oc>
    <nc r="G48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75" sId="5" odxf="1" dxf="1">
    <oc r="H489">
      <f>IF(ISERROR($V489),"",OFFSET('Smelter Look-up'!$G$4,$V489-4,0))</f>
    </oc>
    <nc r="H48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76" sId="5" odxf="1" dxf="1">
    <oc r="I489">
      <f>IF(ISERROR($V489),"",OFFSET('Smelter Look-up'!$H$4,$V489-4,0))</f>
    </oc>
    <nc r="I489"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77" sId="5" odxf="1" dxf="1">
    <oc r="J489">
      <f>IF(ISERROR($V489),"",OFFSET('Smelter Look-up'!$I$4,$V489-4,0))</f>
    </oc>
    <nc r="J489"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89" start="0" length="0">
    <dxf>
      <alignment vertical="bottom" wrapText="0"/>
      <border outline="0">
        <left/>
        <right/>
        <top/>
        <bottom/>
      </border>
    </dxf>
  </rfmt>
  <rfmt sheetId="5" sqref="L489" start="0" length="0">
    <dxf>
      <alignment vertical="bottom" wrapText="0"/>
      <border outline="0">
        <left/>
        <right/>
        <top/>
        <bottom/>
      </border>
    </dxf>
  </rfmt>
  <rfmt sheetId="5" sqref="M489" start="0" length="0">
    <dxf>
      <alignment vertical="bottom" wrapText="0"/>
      <border outline="0">
        <left/>
        <right/>
        <top/>
        <bottom/>
      </border>
    </dxf>
  </rfmt>
  <rfmt sheetId="5" sqref="N489" start="0" length="0">
    <dxf>
      <alignment vertical="bottom" wrapText="0"/>
      <border outline="0">
        <left/>
        <right/>
        <top/>
        <bottom/>
      </border>
    </dxf>
  </rfmt>
  <rfmt sheetId="5" sqref="O489" start="0" length="0">
    <dxf>
      <alignment vertical="bottom" wrapText="0"/>
      <border outline="0">
        <left/>
        <right/>
        <top/>
        <bottom/>
      </border>
    </dxf>
  </rfmt>
  <rfmt sheetId="5" sqref="P489" start="0" length="0">
    <dxf>
      <fill>
        <patternFill patternType="none"/>
      </fill>
      <alignment horizontal="general" vertical="bottom" wrapText="0"/>
      <border outline="0">
        <left/>
        <right/>
        <top/>
      </border>
    </dxf>
  </rfmt>
  <rfmt sheetId="5" sqref="Q489" start="0" length="0">
    <dxf>
      <alignment vertical="bottom" wrapText="0"/>
      <border outline="0">
        <left/>
        <right/>
        <top/>
        <bottom/>
      </border>
    </dxf>
  </rfmt>
  <rcc rId="5478" sId="5" odxf="1" dxf="1">
    <oc r="B490">
      <f>IF(LEN(A490)=0,"",INDEX('Smelter Look-up'!$A:$A,MATCH($A490,'Smelter Look-up'!$E:$E,0)))</f>
    </oc>
    <nc r="B49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79" sId="5" odxf="1" dxf="1">
    <oc r="C490">
      <f>IF(LEN(A490)=0,"",INDEX('Smelter Look-up'!$C:$C,MATCH($A490,'Smelter Look-up'!$E:$E,0)))</f>
    </oc>
    <nc r="C490" t="inlineStr">
      <is>
        <t>PT Babel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80" sId="5" odxf="1" dxf="1">
    <nc r="D490" t="inlineStr">
      <is>
        <t>PT Babel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81" sId="5" odxf="1" dxf="1">
    <oc r="E490">
      <f>IF(ISERROR($V490),"",OFFSET('Smelter Look-up'!$D$4,$V490-4,0)&amp;"")</f>
    </oc>
    <nc r="E49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82" sId="5" odxf="1" dxf="1">
    <oc r="F490">
      <f>IF(ISERROR($V490),"",OFFSET('Smelter Look-up'!$E$4,$V490-4,0))</f>
    </oc>
    <nc r="F490" t="inlineStr">
      <is>
        <t>CID001402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83" sId="5" odxf="1" dxf="1">
    <oc r="G490">
      <f>IF(C490=$X$4,"Enter smelter details", IF(ISERROR($V490),"",OFFSET('Smelter Look-up'!$F$4,$V490-4,0)))</f>
    </oc>
    <nc r="G49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84" sId="5" odxf="1" dxf="1">
    <oc r="H490">
      <f>IF(ISERROR($V490),"",OFFSET('Smelter Look-up'!$G$4,$V490-4,0))</f>
    </oc>
    <nc r="H49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85" sId="5" odxf="1" dxf="1">
    <oc r="I490">
      <f>IF(ISERROR($V490),"",OFFSET('Smelter Look-up'!$H$4,$V490-4,0))</f>
    </oc>
    <nc r="I490" t="inlineStr">
      <is>
        <t>Lintang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86" sId="5" odxf="1" dxf="1">
    <oc r="J490">
      <f>IF(ISERROR($V490),"",OFFSET('Smelter Look-up'!$I$4,$V490-4,0))</f>
    </oc>
    <nc r="J490"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90" start="0" length="0">
    <dxf>
      <alignment vertical="bottom" wrapText="0"/>
      <border outline="0">
        <left/>
        <right/>
        <top/>
        <bottom/>
      </border>
    </dxf>
  </rfmt>
  <rfmt sheetId="5" sqref="L490" start="0" length="0">
    <dxf>
      <alignment vertical="bottom" wrapText="0"/>
      <border outline="0">
        <left/>
        <right/>
        <top/>
        <bottom/>
      </border>
    </dxf>
  </rfmt>
  <rcc rId="5487" sId="5" odxf="1" dxf="1">
    <nc r="M49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90" start="0" length="0">
    <dxf>
      <alignment vertical="bottom" wrapText="0"/>
      <border outline="0">
        <left/>
        <right/>
        <top/>
        <bottom/>
      </border>
    </dxf>
  </rfmt>
  <rcc rId="5488" sId="5" odxf="1" dxf="1">
    <nc r="O490"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90" start="0" length="0">
    <dxf>
      <fill>
        <patternFill patternType="none"/>
      </fill>
      <alignment horizontal="general" vertical="bottom" wrapText="0"/>
      <border outline="0">
        <left/>
        <right/>
        <top/>
      </border>
    </dxf>
  </rfmt>
  <rfmt sheetId="5" sqref="Q490" start="0" length="0">
    <dxf>
      <alignment vertical="bottom" wrapText="0"/>
      <border outline="0">
        <left/>
        <right/>
        <top/>
        <bottom/>
      </border>
    </dxf>
  </rfmt>
  <rcc rId="5489" sId="5" odxf="1" dxf="1">
    <oc r="B491">
      <f>IF(LEN(A491)=0,"",INDEX('Smelter Look-up'!$A:$A,MATCH($A491,'Smelter Look-up'!$E:$E,0)))</f>
    </oc>
    <nc r="B49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90" sId="5" odxf="1" dxf="1">
    <oc r="C491">
      <f>IF(LEN(A491)=0,"",INDEX('Smelter Look-up'!$C:$C,MATCH($A491,'Smelter Look-up'!$E:$E,0)))</f>
    </oc>
    <nc r="C491" t="inlineStr">
      <is>
        <t>PT Babel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491" sId="5" odxf="1" dxf="1">
    <nc r="D491" t="inlineStr">
      <is>
        <t>PT Babel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92" sId="5" odxf="1" dxf="1">
    <oc r="E491">
      <f>IF(ISERROR($V491),"",OFFSET('Smelter Look-up'!$D$4,$V491-4,0)&amp;"")</f>
    </oc>
    <nc r="E49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93" sId="5" odxf="1" dxf="1">
    <oc r="F491">
      <f>IF(ISERROR($V491),"",OFFSET('Smelter Look-up'!$E$4,$V491-4,0))</f>
    </oc>
    <nc r="F491" t="inlineStr">
      <is>
        <t>CID001402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94" sId="5" odxf="1" dxf="1">
    <oc r="G491">
      <f>IF(C491=$X$4,"Enter smelter details", IF(ISERROR($V491),"",OFFSET('Smelter Look-up'!$F$4,$V491-4,0)))</f>
    </oc>
    <nc r="G49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495" sId="5" odxf="1" dxf="1">
    <oc r="H491">
      <f>IF(ISERROR($V491),"",OFFSET('Smelter Look-up'!$G$4,$V491-4,0))</f>
    </oc>
    <nc r="H49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496" sId="5" odxf="1" dxf="1">
    <oc r="I491">
      <f>IF(ISERROR($V491),"",OFFSET('Smelter Look-up'!$H$4,$V491-4,0))</f>
    </oc>
    <nc r="I491" t="inlineStr">
      <is>
        <t>Lintang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497" sId="5" odxf="1" dxf="1">
    <oc r="J491">
      <f>IF(ISERROR($V491),"",OFFSET('Smelter Look-up'!$I$4,$V491-4,0))</f>
    </oc>
    <nc r="J49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91" start="0" length="0">
    <dxf>
      <alignment vertical="bottom" wrapText="0"/>
      <border outline="0">
        <left/>
        <right/>
        <top/>
        <bottom/>
      </border>
    </dxf>
  </rfmt>
  <rfmt sheetId="5" sqref="L491" start="0" length="0">
    <dxf>
      <alignment vertical="bottom" wrapText="0"/>
      <border outline="0">
        <left/>
        <right/>
        <top/>
        <bottom/>
      </border>
    </dxf>
  </rfmt>
  <rfmt sheetId="5" sqref="M491" start="0" length="0">
    <dxf>
      <alignment vertical="bottom" wrapText="0"/>
      <border outline="0">
        <left/>
        <right/>
        <top/>
        <bottom/>
      </border>
    </dxf>
  </rfmt>
  <rfmt sheetId="5" sqref="N491" start="0" length="0">
    <dxf>
      <alignment vertical="bottom" wrapText="0"/>
      <border outline="0">
        <left/>
        <right/>
        <top/>
        <bottom/>
      </border>
    </dxf>
  </rfmt>
  <rfmt sheetId="5" sqref="O491" start="0" length="0">
    <dxf>
      <alignment vertical="bottom" wrapText="0"/>
      <border outline="0">
        <left/>
        <right/>
        <top/>
        <bottom/>
      </border>
    </dxf>
  </rfmt>
  <rcc rId="5498" sId="5" odxf="1" dxf="1">
    <nc r="P49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499" sId="5" odxf="1" dxf="1">
    <nc r="Q491"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500" sId="5" odxf="1" dxf="1">
    <oc r="B492">
      <f>IF(LEN(A492)=0,"",INDEX('Smelter Look-up'!$A:$A,MATCH($A492,'Smelter Look-up'!$E:$E,0)))</f>
    </oc>
    <nc r="B49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01" sId="5" odxf="1" dxf="1">
    <oc r="C492">
      <f>IF(LEN(A492)=0,"",INDEX('Smelter Look-up'!$C:$C,MATCH($A492,'Smelter Look-up'!$E:$E,0)))</f>
    </oc>
    <nc r="C492" t="inlineStr">
      <is>
        <t>PT Babel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502" sId="5" odxf="1" dxf="1">
    <nc r="D492" t="inlineStr">
      <is>
        <t>PT Babel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03" sId="5" odxf="1" dxf="1">
    <oc r="E492">
      <f>IF(ISERROR($V492),"",OFFSET('Smelter Look-up'!$D$4,$V492-4,0)&amp;"")</f>
    </oc>
    <nc r="E49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04" sId="5" odxf="1" dxf="1">
    <oc r="F492">
      <f>IF(ISERROR($V492),"",OFFSET('Smelter Look-up'!$E$4,$V492-4,0))</f>
    </oc>
    <nc r="F492" t="inlineStr">
      <is>
        <t>CID001402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05" sId="5" odxf="1" dxf="1">
    <oc r="G492">
      <f>IF(C492=$X$4,"Enter smelter details", IF(ISERROR($V492),"",OFFSET('Smelter Look-up'!$F$4,$V492-4,0)))</f>
    </oc>
    <nc r="G49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06" sId="5" odxf="1" dxf="1">
    <oc r="H492">
      <f>IF(ISERROR($V492),"",OFFSET('Smelter Look-up'!$G$4,$V492-4,0))</f>
    </oc>
    <nc r="H49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07" sId="5" odxf="1" dxf="1">
    <oc r="I492">
      <f>IF(ISERROR($V492),"",OFFSET('Smelter Look-up'!$H$4,$V492-4,0))</f>
    </oc>
    <nc r="I492" t="inlineStr">
      <is>
        <t>Lintang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08" sId="5" odxf="1" dxf="1">
    <oc r="J492">
      <f>IF(ISERROR($V492),"",OFFSET('Smelter Look-up'!$I$4,$V492-4,0))</f>
    </oc>
    <nc r="J49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09" sId="5" odxf="1" dxf="1">
    <nc r="K492" t="inlineStr">
      <is>
        <t>TinPT Babel Inti Perkasa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L492" start="0" length="0">
    <dxf>
      <alignment vertical="bottom" wrapText="0"/>
      <border outline="0">
        <left/>
        <right/>
        <top/>
        <bottom/>
      </border>
    </dxf>
  </rfmt>
  <rfmt sheetId="5" sqref="M492" start="0" length="0">
    <dxf>
      <alignment vertical="bottom" wrapText="0"/>
      <border outline="0">
        <left/>
        <right/>
        <top/>
        <bottom/>
      </border>
    </dxf>
  </rfmt>
  <rfmt sheetId="5" sqref="N492" start="0" length="0">
    <dxf>
      <alignment vertical="bottom" wrapText="0"/>
      <border outline="0">
        <left/>
        <right/>
        <top/>
        <bottom/>
      </border>
    </dxf>
  </rfmt>
  <rfmt sheetId="5" sqref="O492" start="0" length="0">
    <dxf>
      <alignment vertical="bottom" wrapText="0"/>
      <border outline="0">
        <left/>
        <right/>
        <top/>
        <bottom/>
      </border>
    </dxf>
  </rfmt>
  <rfmt sheetId="5" sqref="P492" start="0" length="0">
    <dxf>
      <fill>
        <patternFill patternType="none"/>
      </fill>
      <alignment horizontal="general" vertical="bottom" wrapText="0"/>
      <border outline="0">
        <left/>
        <right/>
        <top/>
      </border>
    </dxf>
  </rfmt>
  <rfmt sheetId="5" sqref="Q492" start="0" length="0">
    <dxf>
      <alignment vertical="bottom" wrapText="0"/>
      <border outline="0">
        <left/>
        <right/>
        <top/>
        <bottom/>
      </border>
    </dxf>
  </rfmt>
  <rcc rId="5510" sId="5" odxf="1" dxf="1">
    <oc r="B493">
      <f>IF(LEN(A493)=0,"",INDEX('Smelter Look-up'!$A:$A,MATCH($A493,'Smelter Look-up'!$E:$E,0)))</f>
    </oc>
    <nc r="B49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11" sId="5" odxf="1" dxf="1">
    <oc r="C493">
      <f>IF(LEN(A493)=0,"",INDEX('Smelter Look-up'!$C:$C,MATCH($A493,'Smelter Look-up'!$E:$E,0)))</f>
    </oc>
    <nc r="C493" t="inlineStr">
      <is>
        <t>PT Babel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512" sId="5" odxf="1" dxf="1">
    <nc r="D493" t="inlineStr">
      <is>
        <t>PT Babel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13" sId="5" odxf="1" dxf="1">
    <oc r="E493">
      <f>IF(ISERROR($V493),"",OFFSET('Smelter Look-up'!$D$4,$V493-4,0)&amp;"")</f>
    </oc>
    <nc r="E49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14" sId="5" odxf="1" dxf="1">
    <oc r="F493">
      <f>IF(ISERROR($V493),"",OFFSET('Smelter Look-up'!$E$4,$V493-4,0))</f>
    </oc>
    <nc r="F493" t="inlineStr">
      <is>
        <t>CID001402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15" sId="5" odxf="1" dxf="1">
    <oc r="G493">
      <f>IF(C493=$X$4,"Enter smelter details", IF(ISERROR($V493),"",OFFSET('Smelter Look-up'!$F$4,$V493-4,0)))</f>
    </oc>
    <nc r="G49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16" sId="5" odxf="1" dxf="1">
    <oc r="H493">
      <f>IF(ISERROR($V493),"",OFFSET('Smelter Look-up'!$G$4,$V493-4,0))</f>
    </oc>
    <nc r="H49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17" sId="5" odxf="1" dxf="1">
    <oc r="I493">
      <f>IF(ISERROR($V493),"",OFFSET('Smelter Look-up'!$H$4,$V493-4,0))</f>
    </oc>
    <nc r="I493" t="inlineStr">
      <is>
        <t>Lintang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18" sId="5" odxf="1" dxf="1">
    <oc r="J493">
      <f>IF(ISERROR($V493),"",OFFSET('Smelter Look-up'!$I$4,$V493-4,0))</f>
    </oc>
    <nc r="J493"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93" start="0" length="0">
    <dxf>
      <alignment vertical="bottom" wrapText="0"/>
      <border outline="0">
        <left/>
        <right/>
        <top/>
        <bottom/>
      </border>
    </dxf>
  </rfmt>
  <rfmt sheetId="5" sqref="L493" start="0" length="0">
    <dxf>
      <alignment vertical="bottom" wrapText="0"/>
      <border outline="0">
        <left/>
        <right/>
        <top/>
        <bottom/>
      </border>
    </dxf>
  </rfmt>
  <rfmt sheetId="5" sqref="M493" start="0" length="0">
    <dxf>
      <alignment vertical="bottom" wrapText="0"/>
      <border outline="0">
        <left/>
        <right/>
        <top/>
        <bottom/>
      </border>
    </dxf>
  </rfmt>
  <rfmt sheetId="5" sqref="N493" start="0" length="0">
    <dxf>
      <alignment vertical="bottom" wrapText="0"/>
      <border outline="0">
        <left/>
        <right/>
        <top/>
        <bottom/>
      </border>
    </dxf>
  </rfmt>
  <rfmt sheetId="5" sqref="O493" start="0" length="0">
    <dxf>
      <alignment vertical="bottom" wrapText="0"/>
      <border outline="0">
        <left/>
        <right/>
        <top/>
        <bottom/>
      </border>
    </dxf>
  </rfmt>
  <rfmt sheetId="5" sqref="P493" start="0" length="0">
    <dxf>
      <fill>
        <patternFill patternType="none"/>
      </fill>
      <alignment horizontal="general" vertical="bottom" wrapText="0"/>
      <border outline="0">
        <left/>
        <right/>
        <top/>
      </border>
    </dxf>
  </rfmt>
  <rfmt sheetId="5" sqref="Q493" start="0" length="0">
    <dxf>
      <alignment vertical="bottom" wrapText="0"/>
      <border outline="0">
        <left/>
        <right/>
        <top/>
        <bottom/>
      </border>
    </dxf>
  </rfmt>
  <rcc rId="5519" sId="5" odxf="1" dxf="1">
    <oc r="B494">
      <f>IF(LEN(A494)=0,"",INDEX('Smelter Look-up'!$A:$A,MATCH($A494,'Smelter Look-up'!$E:$E,0)))</f>
    </oc>
    <nc r="B49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20" sId="5" odxf="1" dxf="1">
    <oc r="C494">
      <f>IF(LEN(A494)=0,"",INDEX('Smelter Look-up'!$C:$C,MATCH($A494,'Smelter Look-up'!$E:$E,0)))</f>
    </oc>
    <nc r="C494" t="inlineStr">
      <is>
        <t>PT Babel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521" sId="5" odxf="1" dxf="1">
    <nc r="D494" t="inlineStr">
      <is>
        <t>PT Babel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22" sId="5" odxf="1" dxf="1">
    <oc r="E494">
      <f>IF(ISERROR($V494),"",OFFSET('Smelter Look-up'!$D$4,$V494-4,0)&amp;"")</f>
    </oc>
    <nc r="E49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23" sId="5" odxf="1" dxf="1">
    <oc r="F494">
      <f>IF(ISERROR($V494),"",OFFSET('Smelter Look-up'!$E$4,$V494-4,0))</f>
    </oc>
    <nc r="F494" t="inlineStr">
      <is>
        <t>CID001402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24" sId="5" odxf="1" dxf="1">
    <oc r="G494">
      <f>IF(C494=$X$4,"Enter smelter details", IF(ISERROR($V494),"",OFFSET('Smelter Look-up'!$F$4,$V494-4,0)))</f>
    </oc>
    <nc r="G49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25" sId="5" odxf="1" dxf="1">
    <oc r="H494">
      <f>IF(ISERROR($V494),"",OFFSET('Smelter Look-up'!$G$4,$V494-4,0))</f>
    </oc>
    <nc r="H494" t="inlineStr">
      <is>
        <t>Kawasan Industri Ketapang Pangkalpinang, Bangka &amp; Belitung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26" sId="5" odxf="1" dxf="1">
    <oc r="I494">
      <f>IF(ISERROR($V494),"",OFFSET('Smelter Look-up'!$H$4,$V494-4,0))</f>
    </oc>
    <nc r="I49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27" sId="5" odxf="1" dxf="1">
    <oc r="J494">
      <f>IF(ISERROR($V494),"",OFFSET('Smelter Look-up'!$I$4,$V494-4,0))</f>
    </oc>
    <nc r="J49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28" sId="5" odxf="1" dxf="1">
    <nc r="K494" t="inlineStr">
      <is>
        <t xml:space="preserve">Mr.Johnny Sisviandi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29" sId="5" odxf="1" dxf="1">
    <nc r="L494" t="inlineStr">
      <is>
        <t>jsisviandi@yahoo.com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30" sId="5" odxf="1" dxf="1">
    <nc r="M49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31" sId="5" odxf="1" dxf="1">
    <nc r="N49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32" sId="5" odxf="1" dxf="1">
    <nc r="O49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33" sId="5" odxf="1" dxf="1">
    <nc r="P49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94" start="0" length="0">
    <dxf>
      <alignment vertical="bottom" wrapText="0"/>
      <border outline="0">
        <left/>
        <right/>
        <top/>
        <bottom/>
      </border>
    </dxf>
  </rfmt>
  <rcc rId="5534" sId="5" odxf="1" dxf="1">
    <oc r="B495">
      <f>IF(LEN(A495)=0,"",INDEX('Smelter Look-up'!$A:$A,MATCH($A495,'Smelter Look-up'!$E:$E,0)))</f>
    </oc>
    <nc r="B49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35" sId="5" odxf="1" dxf="1">
    <oc r="C495">
      <f>IF(LEN(A495)=0,"",INDEX('Smelter Look-up'!$C:$C,MATCH($A495,'Smelter Look-up'!$E:$E,0)))</f>
    </oc>
    <nc r="C495" t="inlineStr">
      <is>
        <t>PT Bangka Tin Industry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536" sId="5" odxf="1" dxf="1">
    <nc r="D495" t="inlineStr">
      <is>
        <t>PT Bangka Tin Industry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37" sId="5" odxf="1" dxf="1">
    <oc r="E495">
      <f>IF(ISERROR($V495),"",OFFSET('Smelter Look-up'!$D$4,$V495-4,0)&amp;"")</f>
    </oc>
    <nc r="E49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38" sId="5" odxf="1" dxf="1">
    <oc r="F495">
      <f>IF(ISERROR($V495),"",OFFSET('Smelter Look-up'!$E$4,$V495-4,0))</f>
    </oc>
    <nc r="F495" t="inlineStr">
      <is>
        <t>CID001419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39" sId="5" odxf="1" dxf="1">
    <oc r="G495">
      <f>IF(C495=$X$4,"Enter smelter details", IF(ISERROR($V495),"",OFFSET('Smelter Look-up'!$F$4,$V495-4,0)))</f>
    </oc>
    <nc r="G49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40" sId="5" odxf="1" dxf="1">
    <oc r="H495">
      <f>IF(ISERROR($V495),"",OFFSET('Smelter Look-up'!$G$4,$V495-4,0))</f>
    </oc>
    <nc r="H49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41" sId="5" odxf="1" dxf="1">
    <oc r="I495">
      <f>IF(ISERROR($V495),"",OFFSET('Smelter Look-up'!$H$4,$V495-4,0))</f>
    </oc>
    <nc r="I495"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42" sId="5" odxf="1" dxf="1">
    <oc r="J495">
      <f>IF(ISERROR($V495),"",OFFSET('Smelter Look-up'!$I$4,$V495-4,0))</f>
    </oc>
    <nc r="J49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95" start="0" length="0">
    <dxf>
      <alignment vertical="bottom" wrapText="0"/>
      <border outline="0">
        <left/>
        <right/>
        <top/>
        <bottom/>
      </border>
    </dxf>
  </rfmt>
  <rfmt sheetId="5" sqref="L495" start="0" length="0">
    <dxf>
      <alignment vertical="bottom" wrapText="0"/>
      <border outline="0">
        <left/>
        <right/>
        <top/>
        <bottom/>
      </border>
    </dxf>
  </rfmt>
  <rcc rId="5543" sId="5" odxf="1" dxf="1">
    <nc r="M495"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95" start="0" length="0">
    <dxf>
      <alignment vertical="bottom" wrapText="0"/>
      <border outline="0">
        <left/>
        <right/>
        <top/>
        <bottom/>
      </border>
    </dxf>
  </rfmt>
  <rfmt sheetId="5" sqref="O495" start="0" length="0">
    <dxf>
      <alignment vertical="bottom" wrapText="0"/>
      <border outline="0">
        <left/>
        <right/>
        <top/>
        <bottom/>
      </border>
    </dxf>
  </rfmt>
  <rfmt sheetId="5" sqref="P495" start="0" length="0">
    <dxf>
      <fill>
        <patternFill patternType="none"/>
      </fill>
      <alignment horizontal="general" vertical="bottom" wrapText="0"/>
      <border outline="0">
        <left/>
        <right/>
        <top/>
      </border>
    </dxf>
  </rfmt>
  <rfmt sheetId="5" sqref="Q495" start="0" length="0">
    <dxf>
      <alignment vertical="bottom" wrapText="0"/>
      <border outline="0">
        <left/>
        <right/>
        <top/>
        <bottom/>
      </border>
    </dxf>
  </rfmt>
  <rcc rId="5544" sId="5" odxf="1" dxf="1">
    <oc r="B496">
      <f>IF(LEN(A496)=0,"",INDEX('Smelter Look-up'!$A:$A,MATCH($A496,'Smelter Look-up'!$E:$E,0)))</f>
    </oc>
    <nc r="B49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45" sId="5" odxf="1" dxf="1">
    <oc r="C496">
      <f>IF(LEN(A496)=0,"",INDEX('Smelter Look-up'!$C:$C,MATCH($A496,'Smelter Look-up'!$E:$E,0)))</f>
    </oc>
    <nc r="C496" t="inlineStr">
      <is>
        <t>PT Bangka Tin Industry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546" sId="5" odxf="1" dxf="1">
    <nc r="D496" t="inlineStr">
      <is>
        <t>PT Bangka Tin Industry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47" sId="5" odxf="1" dxf="1">
    <oc r="E496">
      <f>IF(ISERROR($V496),"",OFFSET('Smelter Look-up'!$D$4,$V496-4,0)&amp;"")</f>
    </oc>
    <nc r="E49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48" sId="5" odxf="1" dxf="1">
    <oc r="F496">
      <f>IF(ISERROR($V496),"",OFFSET('Smelter Look-up'!$E$4,$V496-4,0))</f>
    </oc>
    <nc r="F496" t="inlineStr">
      <is>
        <t>CID001419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49" sId="5" odxf="1" dxf="1">
    <oc r="G496">
      <f>IF(C496=$X$4,"Enter smelter details", IF(ISERROR($V496),"",OFFSET('Smelter Look-up'!$F$4,$V496-4,0)))</f>
    </oc>
    <nc r="G49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50" sId="5" odxf="1" dxf="1">
    <oc r="H496">
      <f>IF(ISERROR($V496),"",OFFSET('Smelter Look-up'!$G$4,$V496-4,0))</f>
    </oc>
    <nc r="H49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51" sId="5" odxf="1" dxf="1">
    <oc r="I496">
      <f>IF(ISERROR($V496),"",OFFSET('Smelter Look-up'!$H$4,$V496-4,0))</f>
    </oc>
    <nc r="I496"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52" sId="5" odxf="1" dxf="1">
    <oc r="J496">
      <f>IF(ISERROR($V496),"",OFFSET('Smelter Look-up'!$I$4,$V496-4,0))</f>
    </oc>
    <nc r="J496"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96" start="0" length="0">
    <dxf>
      <alignment vertical="bottom" wrapText="0"/>
      <border outline="0">
        <left/>
        <right/>
        <top/>
        <bottom/>
      </border>
    </dxf>
  </rfmt>
  <rfmt sheetId="5" sqref="L496" start="0" length="0">
    <dxf>
      <alignment vertical="bottom" wrapText="0"/>
      <border outline="0">
        <left/>
        <right/>
        <top/>
        <bottom/>
      </border>
    </dxf>
  </rfmt>
  <rcc rId="5553" sId="5" odxf="1" dxf="1">
    <nc r="M49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96" start="0" length="0">
    <dxf>
      <alignment vertical="bottom" wrapText="0"/>
      <border outline="0">
        <left/>
        <right/>
        <top/>
        <bottom/>
      </border>
    </dxf>
  </rfmt>
  <rcc rId="5554" sId="5" odxf="1" dxf="1">
    <nc r="O496"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496" start="0" length="0">
    <dxf>
      <fill>
        <patternFill patternType="none"/>
      </fill>
      <alignment horizontal="general" vertical="bottom" wrapText="0"/>
      <border outline="0">
        <left/>
        <right/>
        <top/>
      </border>
    </dxf>
  </rfmt>
  <rfmt sheetId="5" sqref="Q496" start="0" length="0">
    <dxf>
      <alignment vertical="bottom" wrapText="0"/>
      <border outline="0">
        <left/>
        <right/>
        <top/>
        <bottom/>
      </border>
    </dxf>
  </rfmt>
  <rcc rId="5555" sId="5" odxf="1" dxf="1">
    <oc r="B497">
      <f>IF(LEN(A497)=0,"",INDEX('Smelter Look-up'!$A:$A,MATCH($A497,'Smelter Look-up'!$E:$E,0)))</f>
    </oc>
    <nc r="B49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56" sId="5" odxf="1" dxf="1">
    <oc r="C497">
      <f>IF(LEN(A497)=0,"",INDEX('Smelter Look-up'!$C:$C,MATCH($A497,'Smelter Look-up'!$E:$E,0)))</f>
    </oc>
    <nc r="C497" t="inlineStr">
      <is>
        <t>PT Bangka Tin Industry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557" sId="5" odxf="1" dxf="1">
    <nc r="D497" t="inlineStr">
      <is>
        <t>PT Bangka Tin Industry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58" sId="5" odxf="1" dxf="1">
    <oc r="E497">
      <f>IF(ISERROR($V497),"",OFFSET('Smelter Look-up'!$D$4,$V497-4,0)&amp;"")</f>
    </oc>
    <nc r="E49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59" sId="5" odxf="1" dxf="1">
    <oc r="F497">
      <f>IF(ISERROR($V497),"",OFFSET('Smelter Look-up'!$E$4,$V497-4,0))</f>
    </oc>
    <nc r="F497" t="inlineStr">
      <is>
        <t>CID001419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60" sId="5" odxf="1" dxf="1">
    <oc r="G497">
      <f>IF(C497=$X$4,"Enter smelter details", IF(ISERROR($V497),"",OFFSET('Smelter Look-up'!$F$4,$V497-4,0)))</f>
    </oc>
    <nc r="G49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61" sId="5" odxf="1" dxf="1">
    <oc r="H497">
      <f>IF(ISERROR($V497),"",OFFSET('Smelter Look-up'!$G$4,$V497-4,0))</f>
    </oc>
    <nc r="H49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62" sId="5" odxf="1" dxf="1">
    <oc r="I497">
      <f>IF(ISERROR($V497),"",OFFSET('Smelter Look-up'!$H$4,$V497-4,0))</f>
    </oc>
    <nc r="I497"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63" sId="5" odxf="1" dxf="1">
    <oc r="J497">
      <f>IF(ISERROR($V497),"",OFFSET('Smelter Look-up'!$I$4,$V497-4,0))</f>
    </oc>
    <nc r="J49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97" start="0" length="0">
    <dxf>
      <alignment vertical="bottom" wrapText="0"/>
      <border outline="0">
        <left/>
        <right/>
        <top/>
        <bottom/>
      </border>
    </dxf>
  </rfmt>
  <rfmt sheetId="5" sqref="L497" start="0" length="0">
    <dxf>
      <alignment vertical="bottom" wrapText="0"/>
      <border outline="0">
        <left/>
        <right/>
        <top/>
        <bottom/>
      </border>
    </dxf>
  </rfmt>
  <rfmt sheetId="5" sqref="M497" start="0" length="0">
    <dxf>
      <alignment vertical="bottom" wrapText="0"/>
      <border outline="0">
        <left/>
        <right/>
        <top/>
        <bottom/>
      </border>
    </dxf>
  </rfmt>
  <rfmt sheetId="5" sqref="N497" start="0" length="0">
    <dxf>
      <alignment vertical="bottom" wrapText="0"/>
      <border outline="0">
        <left/>
        <right/>
        <top/>
        <bottom/>
      </border>
    </dxf>
  </rfmt>
  <rfmt sheetId="5" sqref="O497" start="0" length="0">
    <dxf>
      <alignment vertical="bottom" wrapText="0"/>
      <border outline="0">
        <left/>
        <right/>
        <top/>
        <bottom/>
      </border>
    </dxf>
  </rfmt>
  <rcc rId="5564" sId="5" odxf="1" dxf="1">
    <nc r="P49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565" sId="5" odxf="1" dxf="1">
    <nc r="Q49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566" sId="5" odxf="1" dxf="1">
    <oc r="B498">
      <f>IF(LEN(A498)=0,"",INDEX('Smelter Look-up'!$A:$A,MATCH($A498,'Smelter Look-up'!$E:$E,0)))</f>
    </oc>
    <nc r="B49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67" sId="5" odxf="1" dxf="1">
    <oc r="C498">
      <f>IF(LEN(A498)=0,"",INDEX('Smelter Look-up'!$C:$C,MATCH($A498,'Smelter Look-up'!$E:$E,0)))</f>
    </oc>
    <nc r="C498" t="inlineStr">
      <is>
        <t>PT Bangka Tin Industry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568" sId="5" odxf="1" dxf="1">
    <nc r="D498" t="inlineStr">
      <is>
        <t>PT Bangka Tin Industry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69" sId="5" odxf="1" dxf="1">
    <oc r="E498">
      <f>IF(ISERROR($V498),"",OFFSET('Smelter Look-up'!$D$4,$V498-4,0)&amp;"")</f>
    </oc>
    <nc r="E49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70" sId="5" odxf="1" dxf="1">
    <oc r="F498">
      <f>IF(ISERROR($V498),"",OFFSET('Smelter Look-up'!$E$4,$V498-4,0))</f>
    </oc>
    <nc r="F498" t="inlineStr">
      <is>
        <t>CID001419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71" sId="5" odxf="1" dxf="1">
    <oc r="G498">
      <f>IF(C498=$X$4,"Enter smelter details", IF(ISERROR($V498),"",OFFSET('Smelter Look-up'!$F$4,$V498-4,0)))</f>
    </oc>
    <nc r="G49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72" sId="5" odxf="1" dxf="1">
    <oc r="H498">
      <f>IF(ISERROR($V498),"",OFFSET('Smelter Look-up'!$G$4,$V498-4,0))</f>
    </oc>
    <nc r="H49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73" sId="5" odxf="1" dxf="1">
    <oc r="I498">
      <f>IF(ISERROR($V498),"",OFFSET('Smelter Look-up'!$H$4,$V498-4,0))</f>
    </oc>
    <nc r="I498"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74" sId="5" odxf="1" dxf="1">
    <oc r="J498">
      <f>IF(ISERROR($V498),"",OFFSET('Smelter Look-up'!$I$4,$V498-4,0))</f>
    </oc>
    <nc r="J49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498" start="0" length="0">
    <dxf>
      <alignment vertical="bottom" wrapText="0"/>
      <border outline="0">
        <left/>
        <right/>
        <top/>
        <bottom/>
      </border>
    </dxf>
  </rfmt>
  <rfmt sheetId="5" sqref="L498" start="0" length="0">
    <dxf>
      <alignment vertical="bottom" wrapText="0"/>
      <border outline="0">
        <left/>
        <right/>
        <top/>
        <bottom/>
      </border>
    </dxf>
  </rfmt>
  <rcc rId="5575" sId="5" odxf="1" dxf="1">
    <nc r="M498"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498" start="0" length="0">
    <dxf>
      <alignment vertical="bottom" wrapText="0"/>
      <border outline="0">
        <left/>
        <right/>
        <top/>
        <bottom/>
      </border>
    </dxf>
  </rfmt>
  <rfmt sheetId="5" sqref="O498" start="0" length="0">
    <dxf>
      <alignment vertical="bottom" wrapText="0"/>
      <border outline="0">
        <left/>
        <right/>
        <top/>
        <bottom/>
      </border>
    </dxf>
  </rfmt>
  <rfmt sheetId="5" sqref="P498" start="0" length="0">
    <dxf>
      <fill>
        <patternFill patternType="none"/>
      </fill>
      <alignment horizontal="general" vertical="bottom" wrapText="0"/>
      <border outline="0">
        <left/>
        <right/>
        <top/>
      </border>
    </dxf>
  </rfmt>
  <rfmt sheetId="5" sqref="Q498" start="0" length="0">
    <dxf>
      <alignment vertical="bottom" wrapText="0"/>
      <border outline="0">
        <left/>
        <right/>
        <top/>
        <bottom/>
      </border>
    </dxf>
  </rfmt>
  <rcc rId="5576" sId="5" odxf="1" dxf="1">
    <oc r="B499">
      <f>IF(LEN(A499)=0,"",INDEX('Smelter Look-up'!$A:$A,MATCH($A499,'Smelter Look-up'!$E:$E,0)))</f>
    </oc>
    <nc r="B49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77" sId="5" odxf="1" dxf="1">
    <oc r="C499">
      <f>IF(LEN(A499)=0,"",INDEX('Smelter Look-up'!$C:$C,MATCH($A499,'Smelter Look-up'!$E:$E,0)))</f>
    </oc>
    <nc r="C499" t="inlineStr">
      <is>
        <t>PT Bangka Tin Industry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578" sId="5" odxf="1" dxf="1">
    <nc r="D499" t="inlineStr">
      <is>
        <t>PT Bangka Tin Industry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79" sId="5" odxf="1" dxf="1">
    <oc r="E499">
      <f>IF(ISERROR($V499),"",OFFSET('Smelter Look-up'!$D$4,$V499-4,0)&amp;"")</f>
    </oc>
    <nc r="E49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80" sId="5" odxf="1" dxf="1">
    <oc r="F499">
      <f>IF(ISERROR($V499),"",OFFSET('Smelter Look-up'!$E$4,$V499-4,0))</f>
    </oc>
    <nc r="F499" t="inlineStr">
      <is>
        <t>CID001419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81" sId="5" odxf="1" dxf="1">
    <oc r="G499">
      <f>IF(C499=$X$4,"Enter smelter details", IF(ISERROR($V499),"",OFFSET('Smelter Look-up'!$F$4,$V499-4,0)))</f>
    </oc>
    <nc r="G49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82" sId="5" odxf="1" dxf="1">
    <oc r="H499">
      <f>IF(ISERROR($V499),"",OFFSET('Smelter Look-up'!$G$4,$V499-4,0))</f>
    </oc>
    <nc r="H499" t="inlineStr">
      <is>
        <t>JI Sisingamangaraja 75</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83" sId="5" odxf="1" dxf="1">
    <oc r="I499">
      <f>IF(ISERROR($V499),"",OFFSET('Smelter Look-up'!$H$4,$V499-4,0))</f>
    </oc>
    <nc r="I499"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84" sId="5" odxf="1" dxf="1">
    <oc r="J499">
      <f>IF(ISERROR($V499),"",OFFSET('Smelter Look-up'!$I$4,$V499-4,0))</f>
    </oc>
    <nc r="J499"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85" sId="5" odxf="1" dxf="1">
    <nc r="K499" t="inlineStr">
      <is>
        <t>General Manager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86" sId="5" odxf="1" dxf="1">
    <nc r="L499" t="inlineStr">
      <is>
        <t>62-0717 7020519</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87" sId="5" odxf="1" dxf="1">
    <nc r="M49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88" sId="5" odxf="1" dxf="1">
    <nc r="N49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89" sId="5" odxf="1" dxf="1">
    <nc r="O499"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590" sId="5" odxf="1" dxf="1">
    <nc r="P49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499" start="0" length="0">
    <dxf>
      <alignment vertical="bottom" wrapText="0"/>
      <border outline="0">
        <left/>
        <right/>
        <top/>
        <bottom/>
      </border>
    </dxf>
  </rfmt>
  <rcc rId="5591" sId="5" odxf="1" dxf="1">
    <oc r="B500">
      <f>IF(LEN(A500)=0,"",INDEX('Smelter Look-up'!$A:$A,MATCH($A500,'Smelter Look-up'!$E:$E,0)))</f>
    </oc>
    <nc r="B50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92" sId="5" odxf="1" dxf="1">
    <oc r="C500">
      <f>IF(LEN(A500)=0,"",INDEX('Smelter Look-up'!$C:$C,MATCH($A500,'Smelter Look-up'!$E:$E,0)))</f>
    </oc>
    <nc r="C500" t="inlineStr">
      <is>
        <t>PT Bangka Tin Industry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593" sId="5" odxf="1" dxf="1">
    <nc r="D500" t="inlineStr">
      <is>
        <t>PT Bangka Tin Industry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94" sId="5" odxf="1" dxf="1">
    <oc r="E500">
      <f>IF(ISERROR($V500),"",OFFSET('Smelter Look-up'!$D$4,$V500-4,0)&amp;"")</f>
    </oc>
    <nc r="E50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95" sId="5" odxf="1" dxf="1">
    <oc r="F500">
      <f>IF(ISERROR($V500),"",OFFSET('Smelter Look-up'!$E$4,$V500-4,0))</f>
    </oc>
    <nc r="F500" t="inlineStr">
      <is>
        <t>CID001419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96" sId="5" odxf="1" dxf="1">
    <oc r="G500">
      <f>IF(C500=$X$4,"Enter smelter details", IF(ISERROR($V500),"",OFFSET('Smelter Look-up'!$F$4,$V500-4,0)))</f>
    </oc>
    <nc r="G50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597" sId="5" odxf="1" dxf="1">
    <oc r="H500">
      <f>IF(ISERROR($V500),"",OFFSET('Smelter Look-up'!$G$4,$V500-4,0))</f>
    </oc>
    <nc r="H50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598" sId="5" odxf="1" dxf="1">
    <oc r="I500">
      <f>IF(ISERROR($V500),"",OFFSET('Smelter Look-up'!$H$4,$V500-4,0))</f>
    </oc>
    <nc r="I500"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599" sId="5" odxf="1" dxf="1">
    <oc r="J500">
      <f>IF(ISERROR($V500),"",OFFSET('Smelter Look-up'!$I$4,$V500-4,0))</f>
    </oc>
    <nc r="J500"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00" start="0" length="0">
    <dxf>
      <alignment vertical="bottom" wrapText="0"/>
      <border outline="0">
        <left/>
        <right/>
        <top/>
        <bottom/>
      </border>
    </dxf>
  </rfmt>
  <rfmt sheetId="5" sqref="L500" start="0" length="0">
    <dxf>
      <alignment vertical="bottom" wrapText="0"/>
      <border outline="0">
        <left/>
        <right/>
        <top/>
        <bottom/>
      </border>
    </dxf>
  </rfmt>
  <rfmt sheetId="5" sqref="M500" start="0" length="0">
    <dxf>
      <alignment vertical="bottom" wrapText="0"/>
      <border outline="0">
        <left/>
        <right/>
        <top/>
        <bottom/>
      </border>
    </dxf>
  </rfmt>
  <rfmt sheetId="5" sqref="N500" start="0" length="0">
    <dxf>
      <alignment vertical="bottom" wrapText="0"/>
      <border outline="0">
        <left/>
        <right/>
        <top/>
        <bottom/>
      </border>
    </dxf>
  </rfmt>
  <rfmt sheetId="5" sqref="O500" start="0" length="0">
    <dxf>
      <alignment vertical="bottom" wrapText="0"/>
      <border outline="0">
        <left/>
        <right/>
        <top/>
        <bottom/>
      </border>
    </dxf>
  </rfmt>
  <rfmt sheetId="5" sqref="P500" start="0" length="0">
    <dxf>
      <fill>
        <patternFill patternType="none"/>
      </fill>
      <alignment horizontal="general" vertical="bottom" wrapText="0"/>
      <border outline="0">
        <left/>
        <right/>
        <top/>
      </border>
    </dxf>
  </rfmt>
  <rfmt sheetId="5" sqref="Q500" start="0" length="0">
    <dxf>
      <alignment vertical="bottom" wrapText="0"/>
      <border outline="0">
        <left/>
        <right/>
        <top/>
        <bottom/>
      </border>
    </dxf>
  </rfmt>
  <rcc rId="5600" sId="5" odxf="1" dxf="1">
    <oc r="B501">
      <f>IF(LEN(A501)=0,"",INDEX('Smelter Look-up'!$A:$A,MATCH($A501,'Smelter Look-up'!$E:$E,0)))</f>
    </oc>
    <nc r="B50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01" sId="5" odxf="1" dxf="1">
    <oc r="C501">
      <f>IF(LEN(A501)=0,"",INDEX('Smelter Look-up'!$C:$C,MATCH($A501,'Smelter Look-up'!$E:$E,0)))</f>
    </oc>
    <nc r="C501" t="inlineStr">
      <is>
        <t>PT Belitung Industri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02" sId="5" odxf="1" dxf="1">
    <nc r="D501" t="inlineStr">
      <is>
        <t>PT Belitung Industri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03" sId="5" odxf="1" dxf="1">
    <oc r="E501">
      <f>IF(ISERROR($V501),"",OFFSET('Smelter Look-up'!$D$4,$V501-4,0)&amp;"")</f>
    </oc>
    <nc r="E50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04" sId="5" odxf="1" dxf="1">
    <oc r="F501">
      <f>IF(ISERROR($V501),"",OFFSET('Smelter Look-up'!$E$4,$V501-4,0))</f>
    </oc>
    <nc r="F501" t="inlineStr">
      <is>
        <t>CID001421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05" sId="5" odxf="1" dxf="1">
    <oc r="G501">
      <f>IF(C501=$X$4,"Enter smelter details", IF(ISERROR($V501),"",OFFSET('Smelter Look-up'!$F$4,$V501-4,0)))</f>
    </oc>
    <nc r="G50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06" sId="5" odxf="1" dxf="1">
    <oc r="H501">
      <f>IF(ISERROR($V501),"",OFFSET('Smelter Look-up'!$G$4,$V501-4,0))</f>
    </oc>
    <nc r="H501" t="inlineStr">
      <is>
        <t>II. Dusun Gunung Tiong Rt.07 Rw.03, Desa Pegantungan, Kecamatan Badau Kab.Belitung Kep. Babel</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07" sId="5" odxf="1" dxf="1">
    <oc r="I501">
      <f>IF(ISERROR($V501),"",OFFSET('Smelter Look-up'!$H$4,$V501-4,0))</f>
    </oc>
    <nc r="I501" t="inlineStr">
      <is>
        <t>Kepulauan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08" sId="5" odxf="1" dxf="1">
    <oc r="J501">
      <f>IF(ISERROR($V501),"",OFFSET('Smelter Look-up'!$I$4,$V501-4,0))</f>
    </oc>
    <nc r="J50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09" sId="5" odxf="1" dxf="1">
    <nc r="K501" t="inlineStr">
      <is>
        <t>Sutta Darma Karnadjaja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10" sId="5" odxf="1" dxf="1">
    <nc r="L501" t="inlineStr">
      <is>
        <t>suttadarma@yahoo.co.id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11" sId="5" odxf="1" dxf="1">
    <nc r="M501"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12" sId="5" odxf="1" dxf="1">
    <nc r="N501" t="inlineStr">
      <is>
        <t>TIN ORE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13" sId="5" odxf="1" dxf="1">
    <nc r="O501"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14" sId="5" odxf="1" dxf="1">
    <nc r="P50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01" start="0" length="0">
    <dxf>
      <alignment vertical="bottom" wrapText="0"/>
      <border outline="0">
        <left/>
        <right/>
        <top/>
        <bottom/>
      </border>
    </dxf>
  </rfmt>
  <rcc rId="5615" sId="5" odxf="1" dxf="1">
    <oc r="B502">
      <f>IF(LEN(A502)=0,"",INDEX('Smelter Look-up'!$A:$A,MATCH($A502,'Smelter Look-up'!$E:$E,0)))</f>
    </oc>
    <nc r="B50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16" sId="5" odxf="1" dxf="1">
    <oc r="C502">
      <f>IF(LEN(A502)=0,"",INDEX('Smelter Look-up'!$C:$C,MATCH($A502,'Smelter Look-up'!$E:$E,0)))</f>
    </oc>
    <nc r="C502" t="inlineStr">
      <is>
        <t>PT Belitung Industri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17" sId="5" odxf="1" dxf="1">
    <nc r="D502" t="inlineStr">
      <is>
        <t>PT Belitung Industri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18" sId="5" odxf="1" dxf="1">
    <oc r="E502">
      <f>IF(ISERROR($V502),"",OFFSET('Smelter Look-up'!$D$4,$V502-4,0)&amp;"")</f>
    </oc>
    <nc r="E50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19" sId="5" odxf="1" dxf="1">
    <oc r="F502">
      <f>IF(ISERROR($V502),"",OFFSET('Smelter Look-up'!$E$4,$V502-4,0))</f>
    </oc>
    <nc r="F502" t="inlineStr">
      <is>
        <t>CID001421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20" sId="5" odxf="1" dxf="1">
    <oc r="G502">
      <f>IF(C502=$X$4,"Enter smelter details", IF(ISERROR($V502),"",OFFSET('Smelter Look-up'!$F$4,$V502-4,0)))</f>
    </oc>
    <nc r="G50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21" sId="5" odxf="1" dxf="1">
    <oc r="H502">
      <f>IF(ISERROR($V502),"",OFFSET('Smelter Look-up'!$G$4,$V502-4,0))</f>
    </oc>
    <nc r="H50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22" sId="5" odxf="1" dxf="1">
    <oc r="I502">
      <f>IF(ISERROR($V502),"",OFFSET('Smelter Look-up'!$H$4,$V502-4,0))</f>
    </oc>
    <nc r="I502" t="inlineStr">
      <is>
        <t>Kepulauan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23" sId="5" odxf="1" dxf="1">
    <oc r="J502">
      <f>IF(ISERROR($V502),"",OFFSET('Smelter Look-up'!$I$4,$V502-4,0))</f>
    </oc>
    <nc r="J50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02" start="0" length="0">
    <dxf>
      <alignment vertical="bottom" wrapText="0"/>
      <border outline="0">
        <left/>
        <right/>
        <top/>
        <bottom/>
      </border>
    </dxf>
  </rfmt>
  <rfmt sheetId="5" sqref="L502" start="0" length="0">
    <dxf>
      <alignment vertical="bottom" wrapText="0"/>
      <border outline="0">
        <left/>
        <right/>
        <top/>
        <bottom/>
      </border>
    </dxf>
  </rfmt>
  <rcc rId="5624" sId="5" odxf="1" dxf="1">
    <nc r="M50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02" start="0" length="0">
    <dxf>
      <alignment vertical="bottom" wrapText="0"/>
      <border outline="0">
        <left/>
        <right/>
        <top/>
        <bottom/>
      </border>
    </dxf>
  </rfmt>
  <rcc rId="5625" sId="5" odxf="1" dxf="1">
    <nc r="O502"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02" start="0" length="0">
    <dxf>
      <fill>
        <patternFill patternType="none"/>
      </fill>
      <alignment horizontal="general" vertical="bottom" wrapText="0"/>
      <border outline="0">
        <left/>
        <right/>
        <top/>
      </border>
    </dxf>
  </rfmt>
  <rfmt sheetId="5" sqref="Q502" start="0" length="0">
    <dxf>
      <alignment vertical="bottom" wrapText="0"/>
      <border outline="0">
        <left/>
        <right/>
        <top/>
        <bottom/>
      </border>
    </dxf>
  </rfmt>
  <rcc rId="5626" sId="5" odxf="1" dxf="1">
    <oc r="B503">
      <f>IF(LEN(A503)=0,"",INDEX('Smelter Look-up'!$A:$A,MATCH($A503,'Smelter Look-up'!$E:$E,0)))</f>
    </oc>
    <nc r="B50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27" sId="5" odxf="1" dxf="1">
    <oc r="C503">
      <f>IF(LEN(A503)=0,"",INDEX('Smelter Look-up'!$C:$C,MATCH($A503,'Smelter Look-up'!$E:$E,0)))</f>
    </oc>
    <nc r="C503" t="inlineStr">
      <is>
        <t>PT Belitung Industri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28" sId="5" odxf="1" dxf="1">
    <nc r="D503" t="inlineStr">
      <is>
        <t>PT Belitung Industri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29" sId="5" odxf="1" dxf="1">
    <oc r="E503">
      <f>IF(ISERROR($V503),"",OFFSET('Smelter Look-up'!$D$4,$V503-4,0)&amp;"")</f>
    </oc>
    <nc r="E50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30" sId="5" odxf="1" dxf="1">
    <oc r="F503">
      <f>IF(ISERROR($V503),"",OFFSET('Smelter Look-up'!$E$4,$V503-4,0))</f>
    </oc>
    <nc r="F503" t="inlineStr">
      <is>
        <t>CID001421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31" sId="5" odxf="1" dxf="1">
    <oc r="G503">
      <f>IF(C503=$X$4,"Enter smelter details", IF(ISERROR($V503),"",OFFSET('Smelter Look-up'!$F$4,$V503-4,0)))</f>
    </oc>
    <nc r="G50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32" sId="5" odxf="1" dxf="1">
    <oc r="H503">
      <f>IF(ISERROR($V503),"",OFFSET('Smelter Look-up'!$G$4,$V503-4,0))</f>
    </oc>
    <nc r="H50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33" sId="5" odxf="1" dxf="1">
    <oc r="I503">
      <f>IF(ISERROR($V503),"",OFFSET('Smelter Look-up'!$H$4,$V503-4,0))</f>
    </oc>
    <nc r="I503" t="inlineStr">
      <is>
        <t>Kepulauan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34" sId="5" odxf="1" dxf="1">
    <oc r="J503">
      <f>IF(ISERROR($V503),"",OFFSET('Smelter Look-up'!$I$4,$V503-4,0))</f>
    </oc>
    <nc r="J503"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03" start="0" length="0">
    <dxf>
      <alignment vertical="bottom" wrapText="0"/>
      <border outline="0">
        <left/>
        <right/>
        <top/>
        <bottom/>
      </border>
    </dxf>
  </rfmt>
  <rfmt sheetId="5" sqref="L503" start="0" length="0">
    <dxf>
      <alignment vertical="bottom" wrapText="0"/>
      <border outline="0">
        <left/>
        <right/>
        <top/>
        <bottom/>
      </border>
    </dxf>
  </rfmt>
  <rfmt sheetId="5" sqref="M503" start="0" length="0">
    <dxf>
      <alignment vertical="bottom" wrapText="0"/>
      <border outline="0">
        <left/>
        <right/>
        <top/>
        <bottom/>
      </border>
    </dxf>
  </rfmt>
  <rfmt sheetId="5" sqref="N503" start="0" length="0">
    <dxf>
      <alignment vertical="bottom" wrapText="0"/>
      <border outline="0">
        <left/>
        <right/>
        <top/>
        <bottom/>
      </border>
    </dxf>
  </rfmt>
  <rfmt sheetId="5" sqref="O503" start="0" length="0">
    <dxf>
      <alignment vertical="bottom" wrapText="0"/>
      <border outline="0">
        <left/>
        <right/>
        <top/>
        <bottom/>
      </border>
    </dxf>
  </rfmt>
  <rcc rId="5635" sId="5" odxf="1" dxf="1">
    <nc r="P50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636" sId="5" odxf="1" dxf="1">
    <nc r="Q50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637" sId="5" odxf="1" dxf="1">
    <oc r="B504">
      <f>IF(LEN(A504)=0,"",INDEX('Smelter Look-up'!$A:$A,MATCH($A504,'Smelter Look-up'!$E:$E,0)))</f>
    </oc>
    <nc r="B50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38" sId="5" odxf="1" dxf="1">
    <oc r="C504">
      <f>IF(LEN(A504)=0,"",INDEX('Smelter Look-up'!$C:$C,MATCH($A504,'Smelter Look-up'!$E:$E,0)))</f>
    </oc>
    <nc r="C504" t="inlineStr">
      <is>
        <t>PT Belitung Industri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39" sId="5" odxf="1" dxf="1">
    <nc r="D504" t="inlineStr">
      <is>
        <t>PT Belitung Industri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40" sId="5" odxf="1" dxf="1">
    <oc r="E504">
      <f>IF(ISERROR($V504),"",OFFSET('Smelter Look-up'!$D$4,$V504-4,0)&amp;"")</f>
    </oc>
    <nc r="E50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41" sId="5" odxf="1" dxf="1">
    <oc r="F504">
      <f>IF(ISERROR($V504),"",OFFSET('Smelter Look-up'!$E$4,$V504-4,0))</f>
    </oc>
    <nc r="F504" t="inlineStr">
      <is>
        <t>CID001421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42" sId="5" odxf="1" dxf="1">
    <oc r="G504">
      <f>IF(C504=$X$4,"Enter smelter details", IF(ISERROR($V504),"",OFFSET('Smelter Look-up'!$F$4,$V504-4,0)))</f>
    </oc>
    <nc r="G50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43" sId="5" odxf="1" dxf="1">
    <oc r="H504">
      <f>IF(ISERROR($V504),"",OFFSET('Smelter Look-up'!$G$4,$V504-4,0))</f>
    </oc>
    <nc r="H50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44" sId="5" odxf="1" dxf="1">
    <oc r="I504">
      <f>IF(ISERROR($V504),"",OFFSET('Smelter Look-up'!$H$4,$V504-4,0))</f>
    </oc>
    <nc r="I504" t="inlineStr">
      <is>
        <t>Kepulauan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45" sId="5" odxf="1" dxf="1">
    <oc r="J504">
      <f>IF(ISERROR($V504),"",OFFSET('Smelter Look-up'!$I$4,$V504-4,0))</f>
    </oc>
    <nc r="J504"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46" sId="5" odxf="1" dxf="1">
    <nc r="K504" t="inlineStr">
      <is>
        <t>Sutta Darma Karnadjaja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47" sId="5" odxf="1" dxf="1">
    <nc r="L504" t="inlineStr">
      <is>
        <t>suttadarma@yahoo.co.id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48" sId="5" odxf="1" dxf="1">
    <nc r="M504"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49" sId="5" odxf="1" dxf="1">
    <nc r="N504" t="inlineStr">
      <is>
        <t>TIN ORE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50" sId="5" odxf="1" dxf="1">
    <nc r="O504"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51" sId="5" odxf="1" dxf="1">
    <nc r="P50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04" start="0" length="0">
    <dxf>
      <alignment vertical="bottom" wrapText="0"/>
      <border outline="0">
        <left/>
        <right/>
        <top/>
        <bottom/>
      </border>
    </dxf>
  </rfmt>
  <rcc rId="5652" sId="5" odxf="1" dxf="1">
    <oc r="B505">
      <f>IF(LEN(A505)=0,"",INDEX('Smelter Look-up'!$A:$A,MATCH($A505,'Smelter Look-up'!$E:$E,0)))</f>
    </oc>
    <nc r="B50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53" sId="5" odxf="1" dxf="1">
    <oc r="C505">
      <f>IF(LEN(A505)=0,"",INDEX('Smelter Look-up'!$C:$C,MATCH($A505,'Smelter Look-up'!$E:$E,0)))</f>
    </oc>
    <nc r="C505" t="inlineStr">
      <is>
        <t>PT Belitung Industri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54" sId="5" odxf="1" dxf="1">
    <nc r="D505" t="inlineStr">
      <is>
        <t>PT Belitung Industri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55" sId="5" odxf="1" dxf="1">
    <oc r="E505">
      <f>IF(ISERROR($V505),"",OFFSET('Smelter Look-up'!$D$4,$V505-4,0)&amp;"")</f>
    </oc>
    <nc r="E50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56" sId="5" odxf="1" dxf="1">
    <oc r="F505">
      <f>IF(ISERROR($V505),"",OFFSET('Smelter Look-up'!$E$4,$V505-4,0))</f>
    </oc>
    <nc r="F505" t="inlineStr">
      <is>
        <t>CID001421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57" sId="5" odxf="1" dxf="1">
    <oc r="G505">
      <f>IF(C505=$X$4,"Enter smelter details", IF(ISERROR($V505),"",OFFSET('Smelter Look-up'!$F$4,$V505-4,0)))</f>
    </oc>
    <nc r="G50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58" sId="5" odxf="1" dxf="1">
    <oc r="H505">
      <f>IF(ISERROR($V505),"",OFFSET('Smelter Look-up'!$G$4,$V505-4,0))</f>
    </oc>
    <nc r="H505" t="inlineStr">
      <is>
        <t>Yos Sudarso No. 88, Sunter</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59" sId="5" odxf="1" dxf="1">
    <oc r="I505">
      <f>IF(ISERROR($V505),"",OFFSET('Smelter Look-up'!$H$4,$V505-4,0))</f>
    </oc>
    <nc r="I505" t="inlineStr">
      <is>
        <t>Jakarta Utara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60" sId="5" odxf="1" dxf="1">
    <oc r="J505">
      <f>IF(ISERROR($V505),"",OFFSET('Smelter Look-up'!$I$4,$V505-4,0))</f>
    </oc>
    <nc r="J505" t="inlineStr">
      <is>
        <t>Propinsi DKI Jaya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61" sId="5" odxf="1" dxf="1">
    <nc r="K505" t="inlineStr">
      <is>
        <t>General Manager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62" sId="5" odxf="1" dxf="1">
    <nc r="L505" t="inlineStr">
      <is>
        <t>62-21-65314730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63" sId="5" odxf="1" dxf="1">
    <nc r="M505"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64" sId="5" odxf="1" dxf="1">
    <nc r="N50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665" sId="5" odxf="1" dxf="1">
    <nc r="O50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05" start="0" length="0">
    <dxf>
      <fill>
        <patternFill patternType="none"/>
      </fill>
      <alignment horizontal="general" vertical="bottom" wrapText="0"/>
      <border outline="0">
        <left/>
        <right/>
        <top/>
      </border>
    </dxf>
  </rfmt>
  <rfmt sheetId="5" sqref="Q505" start="0" length="0">
    <dxf>
      <alignment vertical="bottom" wrapText="0"/>
      <border outline="0">
        <left/>
        <right/>
        <top/>
        <bottom/>
      </border>
    </dxf>
  </rfmt>
  <rcc rId="5666" sId="5" odxf="1" dxf="1">
    <oc r="B506">
      <f>IF(LEN(A506)=0,"",INDEX('Smelter Look-up'!$A:$A,MATCH($A506,'Smelter Look-up'!$E:$E,0)))</f>
    </oc>
    <nc r="B50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67" sId="5" odxf="1" dxf="1">
    <oc r="C506">
      <f>IF(LEN(A506)=0,"",INDEX('Smelter Look-up'!$C:$C,MATCH($A506,'Smelter Look-up'!$E:$E,0)))</f>
    </oc>
    <nc r="C506" t="inlineStr">
      <is>
        <t>PT Belitung Industri Sejahtera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68" sId="5" odxf="1" dxf="1">
    <nc r="D506" t="inlineStr">
      <is>
        <t>PT Belitung Industri Sejahtera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69" sId="5" odxf="1" dxf="1">
    <oc r="E506">
      <f>IF(ISERROR($V506),"",OFFSET('Smelter Look-up'!$D$4,$V506-4,0)&amp;"")</f>
    </oc>
    <nc r="E50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70" sId="5" odxf="1" dxf="1">
    <oc r="F506">
      <f>IF(ISERROR($V506),"",OFFSET('Smelter Look-up'!$E$4,$V506-4,0))</f>
    </oc>
    <nc r="F506" t="inlineStr">
      <is>
        <t>CID001421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71" sId="5" odxf="1" dxf="1">
    <oc r="G506">
      <f>IF(C506=$X$4,"Enter smelter details", IF(ISERROR($V506),"",OFFSET('Smelter Look-up'!$F$4,$V506-4,0)))</f>
    </oc>
    <nc r="G50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72" sId="5" odxf="1" dxf="1">
    <oc r="H506">
      <f>IF(ISERROR($V506),"",OFFSET('Smelter Look-up'!$G$4,$V506-4,0))</f>
    </oc>
    <nc r="H50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73" sId="5" odxf="1" dxf="1">
    <oc r="I506">
      <f>IF(ISERROR($V506),"",OFFSET('Smelter Look-up'!$H$4,$V506-4,0))</f>
    </oc>
    <nc r="I506" t="inlineStr">
      <is>
        <t>Kepulauan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74" sId="5" odxf="1" dxf="1">
    <oc r="J506">
      <f>IF(ISERROR($V506),"",OFFSET('Smelter Look-up'!$I$4,$V506-4,0))</f>
    </oc>
    <nc r="J506"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06" start="0" length="0">
    <dxf>
      <alignment vertical="bottom" wrapText="0"/>
      <border outline="0">
        <left/>
        <right/>
        <top/>
        <bottom/>
      </border>
    </dxf>
  </rfmt>
  <rfmt sheetId="5" sqref="L506" start="0" length="0">
    <dxf>
      <alignment vertical="bottom" wrapText="0"/>
      <border outline="0">
        <left/>
        <right/>
        <top/>
        <bottom/>
      </border>
    </dxf>
  </rfmt>
  <rfmt sheetId="5" sqref="M506" start="0" length="0">
    <dxf>
      <alignment vertical="bottom" wrapText="0"/>
      <border outline="0">
        <left/>
        <right/>
        <top/>
        <bottom/>
      </border>
    </dxf>
  </rfmt>
  <rfmt sheetId="5" sqref="N506" start="0" length="0">
    <dxf>
      <alignment vertical="bottom" wrapText="0"/>
      <border outline="0">
        <left/>
        <right/>
        <top/>
        <bottom/>
      </border>
    </dxf>
  </rfmt>
  <rfmt sheetId="5" sqref="O506" start="0" length="0">
    <dxf>
      <alignment vertical="bottom" wrapText="0"/>
      <border outline="0">
        <left/>
        <right/>
        <top/>
        <bottom/>
      </border>
    </dxf>
  </rfmt>
  <rfmt sheetId="5" sqref="P506" start="0" length="0">
    <dxf>
      <fill>
        <patternFill patternType="none"/>
      </fill>
      <alignment horizontal="general" vertical="bottom" wrapText="0"/>
      <border outline="0">
        <left/>
        <right/>
        <top/>
      </border>
    </dxf>
  </rfmt>
  <rfmt sheetId="5" sqref="Q506" start="0" length="0">
    <dxf>
      <alignment vertical="bottom" wrapText="0"/>
      <border outline="0">
        <left/>
        <right/>
        <top/>
        <bottom/>
      </border>
    </dxf>
  </rfmt>
  <rcc rId="5675" sId="5" odxf="1" dxf="1">
    <oc r="B507">
      <f>IF(LEN(A507)=0,"",INDEX('Smelter Look-up'!$A:$A,MATCH($A507,'Smelter Look-up'!$E:$E,0)))</f>
    </oc>
    <nc r="B50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76" sId="5" odxf="1" dxf="1">
    <oc r="C507">
      <f>IF(LEN(A507)=0,"",INDEX('Smelter Look-up'!$C:$C,MATCH($A507,'Smelter Look-up'!$E:$E,0)))</f>
    </oc>
    <nc r="C507" t="inlineStr">
      <is>
        <t>PT BilliTin Makmur Lestari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77" sId="5" odxf="1" dxf="1">
    <nc r="D507" t="inlineStr">
      <is>
        <t>PT BilliTin Makmur Lestari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78" sId="5" odxf="1" dxf="1">
    <oc r="E507">
      <f>IF(ISERROR($V507),"",OFFSET('Smelter Look-up'!$D$4,$V507-4,0)&amp;"")</f>
    </oc>
    <nc r="E50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79" sId="5" odxf="1" dxf="1">
    <oc r="F507">
      <f>IF(ISERROR($V507),"",OFFSET('Smelter Look-up'!$E$4,$V507-4,0))</f>
    </oc>
    <nc r="F507" t="inlineStr">
      <is>
        <t>CID001424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80" sId="5" odxf="1" dxf="1">
    <oc r="G507">
      <f>IF(C507=$X$4,"Enter smelter details", IF(ISERROR($V507),"",OFFSET('Smelter Look-up'!$F$4,$V507-4,0)))</f>
    </oc>
    <nc r="G50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81" sId="5" odxf="1" dxf="1">
    <oc r="H507">
      <f>IF(ISERROR($V507),"",OFFSET('Smelter Look-up'!$G$4,$V507-4,0))</f>
    </oc>
    <nc r="H50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82" sId="5" odxf="1" dxf="1">
    <oc r="I507">
      <f>IF(ISERROR($V507),"",OFFSET('Smelter Look-up'!$H$4,$V507-4,0))</f>
    </oc>
    <nc r="I507"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83" sId="5" odxf="1" dxf="1">
    <oc r="J507">
      <f>IF(ISERROR($V507),"",OFFSET('Smelter Look-up'!$I$4,$V507-4,0))</f>
    </oc>
    <nc r="J50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07" start="0" length="0">
    <dxf>
      <alignment vertical="bottom" wrapText="0"/>
      <border outline="0">
        <left/>
        <right/>
        <top/>
        <bottom/>
      </border>
    </dxf>
  </rfmt>
  <rfmt sheetId="5" sqref="L507" start="0" length="0">
    <dxf>
      <alignment vertical="bottom" wrapText="0"/>
      <border outline="0">
        <left/>
        <right/>
        <top/>
        <bottom/>
      </border>
    </dxf>
  </rfmt>
  <rcc rId="5684" sId="5" odxf="1" dxf="1">
    <nc r="M50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07" start="0" length="0">
    <dxf>
      <alignment vertical="bottom" wrapText="0"/>
      <border outline="0">
        <left/>
        <right/>
        <top/>
        <bottom/>
      </border>
    </dxf>
  </rfmt>
  <rcc rId="5685" sId="5" odxf="1" dxf="1">
    <nc r="O507"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07" start="0" length="0">
    <dxf>
      <fill>
        <patternFill patternType="none"/>
      </fill>
      <alignment horizontal="general" vertical="bottom" wrapText="0"/>
      <border outline="0">
        <left/>
        <right/>
        <top/>
      </border>
    </dxf>
  </rfmt>
  <rfmt sheetId="5" sqref="Q507" start="0" length="0">
    <dxf>
      <alignment vertical="bottom" wrapText="0"/>
      <border outline="0">
        <left/>
        <right/>
        <top/>
        <bottom/>
      </border>
    </dxf>
  </rfmt>
  <rcc rId="5686" sId="5" odxf="1" dxf="1">
    <oc r="B508">
      <f>IF(LEN(A508)=0,"",INDEX('Smelter Look-up'!$A:$A,MATCH($A508,'Smelter Look-up'!$E:$E,0)))</f>
    </oc>
    <nc r="B50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87" sId="5" odxf="1" dxf="1">
    <oc r="C508">
      <f>IF(LEN(A508)=0,"",INDEX('Smelter Look-up'!$C:$C,MATCH($A508,'Smelter Look-up'!$E:$E,0)))</f>
    </oc>
    <nc r="C508" t="inlineStr">
      <is>
        <t>PT BilliTin Makmur Lestari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88" sId="5" odxf="1" dxf="1">
    <nc r="D508" t="inlineStr">
      <is>
        <t>PT BilliTin Makmur Lestari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89" sId="5" odxf="1" dxf="1">
    <oc r="E508">
      <f>IF(ISERROR($V508),"",OFFSET('Smelter Look-up'!$D$4,$V508-4,0)&amp;"")</f>
    </oc>
    <nc r="E50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90" sId="5" odxf="1" dxf="1">
    <oc r="F508">
      <f>IF(ISERROR($V508),"",OFFSET('Smelter Look-up'!$E$4,$V508-4,0))</f>
    </oc>
    <nc r="F508" t="inlineStr">
      <is>
        <t>CID001424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91" sId="5" odxf="1" dxf="1">
    <oc r="G508">
      <f>IF(C508=$X$4,"Enter smelter details", IF(ISERROR($V508),"",OFFSET('Smelter Look-up'!$F$4,$V508-4,0)))</f>
    </oc>
    <nc r="G50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92" sId="5" odxf="1" dxf="1">
    <oc r="H508">
      <f>IF(ISERROR($V508),"",OFFSET('Smelter Look-up'!$G$4,$V508-4,0))</f>
    </oc>
    <nc r="H50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693" sId="5" odxf="1" dxf="1">
    <oc r="I508">
      <f>IF(ISERROR($V508),"",OFFSET('Smelter Look-up'!$H$4,$V508-4,0))</f>
    </oc>
    <nc r="I508"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694" sId="5" odxf="1" dxf="1">
    <oc r="J508">
      <f>IF(ISERROR($V508),"",OFFSET('Smelter Look-up'!$I$4,$V508-4,0))</f>
    </oc>
    <nc r="J50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08" start="0" length="0">
    <dxf>
      <alignment vertical="bottom" wrapText="0"/>
      <border outline="0">
        <left/>
        <right/>
        <top/>
        <bottom/>
      </border>
    </dxf>
  </rfmt>
  <rfmt sheetId="5" sqref="L508" start="0" length="0">
    <dxf>
      <alignment vertical="bottom" wrapText="0"/>
      <border outline="0">
        <left/>
        <right/>
        <top/>
        <bottom/>
      </border>
    </dxf>
  </rfmt>
  <rfmt sheetId="5" sqref="M508" start="0" length="0">
    <dxf>
      <alignment vertical="bottom" wrapText="0"/>
      <border outline="0">
        <left/>
        <right/>
        <top/>
        <bottom/>
      </border>
    </dxf>
  </rfmt>
  <rfmt sheetId="5" sqref="N508" start="0" length="0">
    <dxf>
      <alignment vertical="bottom" wrapText="0"/>
      <border outline="0">
        <left/>
        <right/>
        <top/>
        <bottom/>
      </border>
    </dxf>
  </rfmt>
  <rfmt sheetId="5" sqref="O508" start="0" length="0">
    <dxf>
      <alignment vertical="bottom" wrapText="0"/>
      <border outline="0">
        <left/>
        <right/>
        <top/>
        <bottom/>
      </border>
    </dxf>
  </rfmt>
  <rfmt sheetId="5" sqref="P508" start="0" length="0">
    <dxf>
      <fill>
        <patternFill patternType="none"/>
      </fill>
      <alignment horizontal="general" vertical="bottom" wrapText="0"/>
      <border outline="0">
        <left/>
        <right/>
        <top/>
      </border>
    </dxf>
  </rfmt>
  <rcc rId="5695" sId="5" odxf="1" dxf="1">
    <nc r="Q508"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696" sId="5" odxf="1" dxf="1">
    <oc r="B509">
      <f>IF(LEN(A509)=0,"",INDEX('Smelter Look-up'!$A:$A,MATCH($A509,'Smelter Look-up'!$E:$E,0)))</f>
    </oc>
    <nc r="B50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97" sId="5" odxf="1" dxf="1">
    <oc r="C509">
      <f>IF(LEN(A509)=0,"",INDEX('Smelter Look-up'!$C:$C,MATCH($A509,'Smelter Look-up'!$E:$E,0)))</f>
    </oc>
    <nc r="C509" t="inlineStr">
      <is>
        <t>PT BilliTin Makmur Lestari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698" sId="5" odxf="1" dxf="1">
    <nc r="D509" t="inlineStr">
      <is>
        <t>PT BilliTin Makmur Lestari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699" sId="5" odxf="1" dxf="1">
    <oc r="E509">
      <f>IF(ISERROR($V509),"",OFFSET('Smelter Look-up'!$D$4,$V509-4,0)&amp;"")</f>
    </oc>
    <nc r="E50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00" sId="5" odxf="1" dxf="1">
    <oc r="F509">
      <f>IF(ISERROR($V509),"",OFFSET('Smelter Look-up'!$E$4,$V509-4,0))</f>
    </oc>
    <nc r="F509" t="inlineStr">
      <is>
        <t>CID001424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01" sId="5" odxf="1" dxf="1">
    <oc r="G509">
      <f>IF(C509=$X$4,"Enter smelter details", IF(ISERROR($V509),"",OFFSET('Smelter Look-up'!$F$4,$V509-4,0)))</f>
    </oc>
    <nc r="G50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02" sId="5" odxf="1" dxf="1">
    <oc r="H509">
      <f>IF(ISERROR($V509),"",OFFSET('Smelter Look-up'!$G$4,$V509-4,0))</f>
    </oc>
    <nc r="H50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03" sId="5" odxf="1" dxf="1">
    <oc r="I509">
      <f>IF(ISERROR($V509),"",OFFSET('Smelter Look-up'!$H$4,$V509-4,0))</f>
    </oc>
    <nc r="I50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04" sId="5" odxf="1" dxf="1">
    <oc r="J509">
      <f>IF(ISERROR($V509),"",OFFSET('Smelter Look-up'!$I$4,$V509-4,0))</f>
    </oc>
    <nc r="J50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09" start="0" length="0">
    <dxf>
      <alignment vertical="bottom" wrapText="0"/>
      <border outline="0">
        <left/>
        <right/>
        <top/>
        <bottom/>
      </border>
    </dxf>
  </rfmt>
  <rfmt sheetId="5" sqref="L509" start="0" length="0">
    <dxf>
      <alignment vertical="bottom" wrapText="0"/>
      <border outline="0">
        <left/>
        <right/>
        <top/>
        <bottom/>
      </border>
    </dxf>
  </rfmt>
  <rcc rId="5705" sId="5" odxf="1" dxf="1">
    <nc r="M509" t="inlineStr">
      <is>
        <t>Remove from Supply Chain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06" sId="5" odxf="1" dxf="1">
    <nc r="N50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07" sId="5" odxf="1" dxf="1">
    <nc r="O50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09" start="0" length="0">
    <dxf>
      <fill>
        <patternFill patternType="none"/>
      </fill>
      <alignment horizontal="general" vertical="bottom" wrapText="0"/>
      <border outline="0">
        <left/>
        <right/>
        <top/>
      </border>
    </dxf>
  </rfmt>
  <rcc rId="5708" sId="5" odxf="1" dxf="1">
    <nc r="Q509" t="inlineStr">
      <is>
        <t>Will not comply with CFSP.</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709" sId="5" odxf="1" dxf="1">
    <oc r="B510">
      <f>IF(LEN(A510)=0,"",INDEX('Smelter Look-up'!$A:$A,MATCH($A510,'Smelter Look-up'!$E:$E,0)))</f>
    </oc>
    <nc r="B51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10" sId="5" odxf="1" dxf="1">
    <oc r="C510">
      <f>IF(LEN(A510)=0,"",INDEX('Smelter Look-up'!$C:$C,MATCH($A510,'Smelter Look-up'!$E:$E,0)))</f>
    </oc>
    <nc r="C510" t="inlineStr">
      <is>
        <t>PT Indra Eramult Logam Industri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711" sId="5" odxf="1" dxf="1">
    <nc r="D510" t="inlineStr">
      <is>
        <t>PT Bukit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12" sId="5" odxf="1" dxf="1">
    <oc r="E510">
      <f>IF(ISERROR($V510),"",OFFSET('Smelter Look-up'!$D$4,$V510-4,0)&amp;"")</f>
    </oc>
    <nc r="E51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13" sId="5" odxf="1" dxf="1">
    <oc r="F510">
      <f>IF(ISERROR($V510),"",OFFSET('Smelter Look-up'!$E$4,$V510-4,0))</f>
    </oc>
    <nc r="F510" t="inlineStr">
      <is>
        <t>CID001428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14" sId="5" odxf="1" dxf="1">
    <oc r="G510">
      <f>IF(C510=$X$4,"Enter smelter details", IF(ISERROR($V510),"",OFFSET('Smelter Look-up'!$F$4,$V510-4,0)))</f>
    </oc>
    <nc r="G51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15" sId="5" odxf="1" dxf="1">
    <oc r="H510">
      <f>IF(ISERROR($V510),"",OFFSET('Smelter Look-up'!$G$4,$V510-4,0))</f>
    </oc>
    <nc r="H51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16" sId="5" odxf="1" dxf="1">
    <oc r="I510">
      <f>IF(ISERROR($V510),"",OFFSET('Smelter Look-up'!$H$4,$V510-4,0))</f>
    </oc>
    <nc r="I510"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17" sId="5" odxf="1" dxf="1">
    <oc r="J510">
      <f>IF(ISERROR($V510),"",OFFSET('Smelter Look-up'!$I$4,$V510-4,0))</f>
    </oc>
    <nc r="J510"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10" start="0" length="0">
    <dxf>
      <alignment vertical="bottom" wrapText="0"/>
      <border outline="0">
        <left/>
        <right/>
        <top/>
        <bottom/>
      </border>
    </dxf>
  </rfmt>
  <rfmt sheetId="5" sqref="L510" start="0" length="0">
    <dxf>
      <alignment vertical="bottom" wrapText="0"/>
      <border outline="0">
        <left/>
        <right/>
        <top/>
        <bottom/>
      </border>
    </dxf>
  </rfmt>
  <rfmt sheetId="5" sqref="M510" start="0" length="0">
    <dxf>
      <alignment vertical="bottom" wrapText="0"/>
      <border outline="0">
        <left/>
        <right/>
        <top/>
        <bottom/>
      </border>
    </dxf>
  </rfmt>
  <rfmt sheetId="5" sqref="N510" start="0" length="0">
    <dxf>
      <alignment vertical="bottom" wrapText="0"/>
      <border outline="0">
        <left/>
        <right/>
        <top/>
        <bottom/>
      </border>
    </dxf>
  </rfmt>
  <rfmt sheetId="5" sqref="O510" start="0" length="0">
    <dxf>
      <alignment vertical="bottom" wrapText="0"/>
      <border outline="0">
        <left/>
        <right/>
        <top/>
        <bottom/>
      </border>
    </dxf>
  </rfmt>
  <rfmt sheetId="5" sqref="P510" start="0" length="0">
    <dxf>
      <fill>
        <patternFill patternType="none"/>
      </fill>
      <alignment horizontal="general" vertical="bottom" wrapText="0"/>
      <border outline="0">
        <left/>
        <right/>
        <top/>
      </border>
    </dxf>
  </rfmt>
  <rfmt sheetId="5" sqref="Q510" start="0" length="0">
    <dxf>
      <alignment vertical="bottom" wrapText="0"/>
      <border outline="0">
        <left/>
        <right/>
        <top/>
        <bottom/>
      </border>
    </dxf>
  </rfmt>
  <rcc rId="5718" sId="5" odxf="1" dxf="1">
    <oc r="B511">
      <f>IF(LEN(A511)=0,"",INDEX('Smelter Look-up'!$A:$A,MATCH($A511,'Smelter Look-up'!$E:$E,0)))</f>
    </oc>
    <nc r="B51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19" sId="5" odxf="1" dxf="1">
    <oc r="C511">
      <f>IF(LEN(A511)=0,"",INDEX('Smelter Look-up'!$C:$C,MATCH($A511,'Smelter Look-up'!$E:$E,0)))</f>
    </oc>
    <nc r="C511" t="inlineStr">
      <is>
        <t>PT Bukit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720" sId="5" odxf="1" dxf="1">
    <nc r="D511" t="inlineStr">
      <is>
        <t>PT Bukit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21" sId="5" odxf="1" dxf="1">
    <oc r="E511">
      <f>IF(ISERROR($V511),"",OFFSET('Smelter Look-up'!$D$4,$V511-4,0)&amp;"")</f>
    </oc>
    <nc r="E51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22" sId="5" odxf="1" dxf="1">
    <oc r="F511">
      <f>IF(ISERROR($V511),"",OFFSET('Smelter Look-up'!$E$4,$V511-4,0))</f>
    </oc>
    <nc r="F511" t="inlineStr">
      <is>
        <t>CID001428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23" sId="5" odxf="1" dxf="1">
    <oc r="G511">
      <f>IF(C511=$X$4,"Enter smelter details", IF(ISERROR($V511),"",OFFSET('Smelter Look-up'!$F$4,$V511-4,0)))</f>
    </oc>
    <nc r="G51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24" sId="5" odxf="1" dxf="1">
    <oc r="H511">
      <f>IF(ISERROR($V511),"",OFFSET('Smelter Look-up'!$G$4,$V511-4,0))</f>
    </oc>
    <nc r="H511" t="inlineStr">
      <is>
        <t>Jl. Jenderal Sudirman 51 Pangkal Pinang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25" sId="5" odxf="1" dxf="1">
    <oc r="I511">
      <f>IF(ISERROR($V511),"",OFFSET('Smelter Look-up'!$H$4,$V511-4,0))</f>
    </oc>
    <nc r="I511"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26" sId="5" odxf="1" dxf="1">
    <oc r="J511">
      <f>IF(ISERROR($V511),"",OFFSET('Smelter Look-up'!$I$4,$V511-4,0))</f>
    </oc>
    <nc r="J51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27" sId="5" odxf="1" dxf="1">
    <nc r="K511" t="inlineStr">
      <is>
        <t>Sales - Operations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28" sId="5" odxf="1" dxf="1">
    <nc r="L511" t="inlineStr">
      <is>
        <t>corsec@pttimah.co.id; timah@pt.timah.co.id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29" sId="5" odxf="1" dxf="1">
    <nc r="M511"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30" sId="5" odxf="1" dxf="1">
    <nc r="N511" t="inlineStr">
      <is>
        <t>Pangkal Pinang, Bangka Island 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31" sId="5" odxf="1" dxf="1">
    <nc r="O511" t="inlineStr">
      <is>
        <t xml:space="preserve">Indonesia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32" sId="5" odxf="1" dxf="1">
    <nc r="P51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733" sId="5" odxf="1" dxf="1">
    <nc r="Q511" t="inlineStr">
      <is>
        <t>http://www.imli.indoprima-group.com/plc.html</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734" sId="5" odxf="1" dxf="1">
    <oc r="B512">
      <f>IF(LEN(A512)=0,"",INDEX('Smelter Look-up'!$A:$A,MATCH($A512,'Smelter Look-up'!$E:$E,0)))</f>
    </oc>
    <nc r="B51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35" sId="5" odxf="1" dxf="1">
    <oc r="C512">
      <f>IF(LEN(A512)=0,"",INDEX('Smelter Look-up'!$C:$C,MATCH($A512,'Smelter Look-up'!$E:$E,0)))</f>
    </oc>
    <nc r="C512" t="inlineStr">
      <is>
        <t>PT Bukit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736" sId="5" odxf="1" dxf="1">
    <nc r="D512" t="inlineStr">
      <is>
        <t>PT Bukit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37" sId="5" odxf="1" dxf="1">
    <oc r="E512">
      <f>IF(ISERROR($V512),"",OFFSET('Smelter Look-up'!$D$4,$V512-4,0)&amp;"")</f>
    </oc>
    <nc r="E51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38" sId="5" odxf="1" dxf="1">
    <oc r="F512">
      <f>IF(ISERROR($V512),"",OFFSET('Smelter Look-up'!$E$4,$V512-4,0))</f>
    </oc>
    <nc r="F512" t="inlineStr">
      <is>
        <t>CID001428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39" sId="5" odxf="1" dxf="1">
    <oc r="G512">
      <f>IF(C512=$X$4,"Enter smelter details", IF(ISERROR($V512),"",OFFSET('Smelter Look-up'!$F$4,$V512-4,0)))</f>
    </oc>
    <nc r="G51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40" sId="5" odxf="1" dxf="1">
    <oc r="H512">
      <f>IF(ISERROR($V512),"",OFFSET('Smelter Look-up'!$G$4,$V512-4,0))</f>
    </oc>
    <nc r="H51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41" sId="5" odxf="1" dxf="1">
    <oc r="I512">
      <f>IF(ISERROR($V512),"",OFFSET('Smelter Look-up'!$H$4,$V512-4,0))</f>
    </oc>
    <nc r="I512"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42" sId="5" odxf="1" dxf="1">
    <oc r="J512">
      <f>IF(ISERROR($V512),"",OFFSET('Smelter Look-up'!$I$4,$V512-4,0))</f>
    </oc>
    <nc r="J51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12" start="0" length="0">
    <dxf>
      <alignment vertical="bottom" wrapText="0"/>
      <border outline="0">
        <left/>
        <right/>
        <top/>
        <bottom/>
      </border>
    </dxf>
  </rfmt>
  <rfmt sheetId="5" sqref="L512" start="0" length="0">
    <dxf>
      <alignment vertical="bottom" wrapText="0"/>
      <border outline="0">
        <left/>
        <right/>
        <top/>
        <bottom/>
      </border>
    </dxf>
  </rfmt>
  <rcc rId="5743" sId="5" odxf="1" dxf="1">
    <nc r="M51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12" start="0" length="0">
    <dxf>
      <alignment vertical="bottom" wrapText="0"/>
      <border outline="0">
        <left/>
        <right/>
        <top/>
        <bottom/>
      </border>
    </dxf>
  </rfmt>
  <rcc rId="5744" sId="5" odxf="1" dxf="1">
    <nc r="O512"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12" start="0" length="0">
    <dxf>
      <fill>
        <patternFill patternType="none"/>
      </fill>
      <alignment horizontal="general" vertical="bottom" wrapText="0"/>
      <border outline="0">
        <left/>
        <right/>
        <top/>
      </border>
    </dxf>
  </rfmt>
  <rfmt sheetId="5" sqref="Q512" start="0" length="0">
    <dxf>
      <alignment vertical="bottom" wrapText="0"/>
      <border outline="0">
        <left/>
        <right/>
        <top/>
        <bottom/>
      </border>
    </dxf>
  </rfmt>
  <rcc rId="5745" sId="5" odxf="1" dxf="1">
    <oc r="B513">
      <f>IF(LEN(A513)=0,"",INDEX('Smelter Look-up'!$A:$A,MATCH($A513,'Smelter Look-up'!$E:$E,0)))</f>
    </oc>
    <nc r="B51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46" sId="5" odxf="1" dxf="1">
    <oc r="C513">
      <f>IF(LEN(A513)=0,"",INDEX('Smelter Look-up'!$C:$C,MATCH($A513,'Smelter Look-up'!$E:$E,0)))</f>
    </oc>
    <nc r="C513" t="inlineStr">
      <is>
        <t>PT Bukit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747" sId="5" odxf="1" dxf="1">
    <nc r="D513" t="inlineStr">
      <is>
        <t>PT Bukit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48" sId="5" odxf="1" dxf="1">
    <oc r="E513">
      <f>IF(ISERROR($V513),"",OFFSET('Smelter Look-up'!$D$4,$V513-4,0)&amp;"")</f>
    </oc>
    <nc r="E51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49" sId="5" odxf="1" dxf="1">
    <oc r="F513">
      <f>IF(ISERROR($V513),"",OFFSET('Smelter Look-up'!$E$4,$V513-4,0))</f>
    </oc>
    <nc r="F513" t="inlineStr">
      <is>
        <t>CID001428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50" sId="5" odxf="1" dxf="1">
    <oc r="G513">
      <f>IF(C513=$X$4,"Enter smelter details", IF(ISERROR($V513),"",OFFSET('Smelter Look-up'!$F$4,$V513-4,0)))</f>
    </oc>
    <nc r="G51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51" sId="5" odxf="1" dxf="1">
    <oc r="H513">
      <f>IF(ISERROR($V513),"",OFFSET('Smelter Look-up'!$G$4,$V513-4,0))</f>
    </oc>
    <nc r="H51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52" sId="5" odxf="1" dxf="1">
    <oc r="I513">
      <f>IF(ISERROR($V513),"",OFFSET('Smelter Look-up'!$H$4,$V513-4,0))</f>
    </oc>
    <nc r="I513"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53" sId="5" odxf="1" dxf="1">
    <oc r="J513">
      <f>IF(ISERROR($V513),"",OFFSET('Smelter Look-up'!$I$4,$V513-4,0))</f>
    </oc>
    <nc r="J513"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13" start="0" length="0">
    <dxf>
      <alignment vertical="bottom" wrapText="0"/>
      <border outline="0">
        <left/>
        <right/>
        <top/>
        <bottom/>
      </border>
    </dxf>
  </rfmt>
  <rfmt sheetId="5" sqref="L513" start="0" length="0">
    <dxf>
      <alignment vertical="bottom" wrapText="0"/>
      <border outline="0">
        <left/>
        <right/>
        <top/>
        <bottom/>
      </border>
    </dxf>
  </rfmt>
  <rfmt sheetId="5" sqref="M513" start="0" length="0">
    <dxf>
      <alignment vertical="bottom" wrapText="0"/>
      <border outline="0">
        <left/>
        <right/>
        <top/>
        <bottom/>
      </border>
    </dxf>
  </rfmt>
  <rfmt sheetId="5" sqref="N513" start="0" length="0">
    <dxf>
      <alignment vertical="bottom" wrapText="0"/>
      <border outline="0">
        <left/>
        <right/>
        <top/>
        <bottom/>
      </border>
    </dxf>
  </rfmt>
  <rfmt sheetId="5" sqref="O513" start="0" length="0">
    <dxf>
      <alignment vertical="bottom" wrapText="0"/>
      <border outline="0">
        <left/>
        <right/>
        <top/>
        <bottom/>
      </border>
    </dxf>
  </rfmt>
  <rcc rId="5754" sId="5" odxf="1" dxf="1">
    <nc r="P51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755" sId="5" odxf="1" dxf="1">
    <nc r="Q51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756" sId="5" odxf="1" dxf="1">
    <oc r="B514">
      <f>IF(LEN(A514)=0,"",INDEX('Smelter Look-up'!$A:$A,MATCH($A514,'Smelter Look-up'!$E:$E,0)))</f>
    </oc>
    <nc r="B51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57" sId="5" odxf="1" dxf="1">
    <oc r="C514">
      <f>IF(LEN(A514)=0,"",INDEX('Smelter Look-up'!$C:$C,MATCH($A514,'Smelter Look-up'!$E:$E,0)))</f>
    </oc>
    <nc r="C514" t="inlineStr">
      <is>
        <t>PT Bukit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758" sId="5" odxf="1" dxf="1">
    <nc r="D514" t="inlineStr">
      <is>
        <t>PT Bukit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59" sId="5" odxf="1" dxf="1">
    <oc r="E514">
      <f>IF(ISERROR($V514),"",OFFSET('Smelter Look-up'!$D$4,$V514-4,0)&amp;"")</f>
    </oc>
    <nc r="E51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60" sId="5" odxf="1" dxf="1">
    <oc r="F514">
      <f>IF(ISERROR($V514),"",OFFSET('Smelter Look-up'!$E$4,$V514-4,0))</f>
    </oc>
    <nc r="F514" t="inlineStr">
      <is>
        <t>CID001428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61" sId="5" odxf="1" dxf="1">
    <oc r="G514">
      <f>IF(C514=$X$4,"Enter smelter details", IF(ISERROR($V514),"",OFFSET('Smelter Look-up'!$F$4,$V514-4,0)))</f>
    </oc>
    <nc r="G51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62" sId="5" odxf="1" dxf="1">
    <oc r="H514">
      <f>IF(ISERROR($V514),"",OFFSET('Smelter Look-up'!$G$4,$V514-4,0))</f>
    </oc>
    <nc r="H514" t="inlineStr">
      <is>
        <t>KETAPANG KAWASAN INDUSTRI, PANGKALPINANG, BANGKA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63" sId="5" odxf="1" dxf="1">
    <oc r="I514">
      <f>IF(ISERROR($V514),"",OFFSET('Smelter Look-up'!$H$4,$V514-4,0))</f>
    </oc>
    <nc r="I514"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64" sId="5" odxf="1" dxf="1">
    <oc r="J514">
      <f>IF(ISERROR($V514),"",OFFSET('Smelter Look-up'!$I$4,$V514-4,0))</f>
    </oc>
    <nc r="J514"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65" sId="5" odxf="1" dxf="1">
    <nc r="K514" t="inlineStr">
      <is>
        <t>DIAN TRIHARDJO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66" sId="5" odxf="1" dxf="1">
    <nc r="L514" t="inlineStr">
      <is>
        <t>diantg@indosat.net.id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67" sId="5" odxf="1" dxf="1">
    <nc r="M514"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14" start="0" length="0">
    <dxf>
      <alignment vertical="bottom" wrapText="0"/>
      <border outline="0">
        <left/>
        <right/>
        <top/>
        <bottom/>
      </border>
    </dxf>
  </rfmt>
  <rfmt sheetId="5" sqref="O514" start="0" length="0">
    <dxf>
      <alignment vertical="bottom" wrapText="0"/>
      <border outline="0">
        <left/>
        <right/>
        <top/>
        <bottom/>
      </border>
    </dxf>
  </rfmt>
  <rfmt sheetId="5" sqref="P514" start="0" length="0">
    <dxf>
      <fill>
        <patternFill patternType="none"/>
      </fill>
      <alignment horizontal="general" vertical="bottom" wrapText="0"/>
      <border outline="0">
        <left/>
        <right/>
        <top/>
      </border>
    </dxf>
  </rfmt>
  <rfmt sheetId="5" sqref="Q514" start="0" length="0">
    <dxf>
      <alignment vertical="bottom" wrapText="0"/>
      <border outline="0">
        <left/>
        <right/>
        <top/>
        <bottom/>
      </border>
    </dxf>
  </rfmt>
  <rcc rId="5768" sId="5" odxf="1" dxf="1">
    <oc r="B515">
      <f>IF(LEN(A515)=0,"",INDEX('Smelter Look-up'!$A:$A,MATCH($A515,'Smelter Look-up'!$E:$E,0)))</f>
    </oc>
    <nc r="B51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69" sId="5" odxf="1" dxf="1">
    <oc r="C515">
      <f>IF(LEN(A515)=0,"",INDEX('Smelter Look-up'!$C:$C,MATCH($A515,'Smelter Look-up'!$E:$E,0)))</f>
    </oc>
    <nc r="C515" t="inlineStr">
      <is>
        <t>PT Bukit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770" sId="5" odxf="1" dxf="1">
    <nc r="D515" t="inlineStr">
      <is>
        <t>PT Bukit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71" sId="5" odxf="1" dxf="1">
    <oc r="E515">
      <f>IF(ISERROR($V515),"",OFFSET('Smelter Look-up'!$D$4,$V515-4,0)&amp;"")</f>
    </oc>
    <nc r="E51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72" sId="5" odxf="1" dxf="1">
    <oc r="F515">
      <f>IF(ISERROR($V515),"",OFFSET('Smelter Look-up'!$E$4,$V515-4,0))</f>
    </oc>
    <nc r="F515" t="inlineStr">
      <is>
        <t>CID001428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73" sId="5" odxf="1" dxf="1">
    <oc r="G515">
      <f>IF(C515=$X$4,"Enter smelter details", IF(ISERROR($V515),"",OFFSET('Smelter Look-up'!$F$4,$V515-4,0)))</f>
    </oc>
    <nc r="G51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74" sId="5" odxf="1" dxf="1">
    <oc r="H515">
      <f>IF(ISERROR($V515),"",OFFSET('Smelter Look-up'!$G$4,$V515-4,0))</f>
    </oc>
    <nc r="H51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75" sId="5" odxf="1" dxf="1">
    <oc r="I515">
      <f>IF(ISERROR($V515),"",OFFSET('Smelter Look-up'!$H$4,$V515-4,0))</f>
    </oc>
    <nc r="I515"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76" sId="5" odxf="1" dxf="1">
    <oc r="J515">
      <f>IF(ISERROR($V515),"",OFFSET('Smelter Look-up'!$I$4,$V515-4,0))</f>
    </oc>
    <nc r="J51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15" start="0" length="0">
    <dxf>
      <alignment vertical="bottom" wrapText="0"/>
      <border outline="0">
        <left/>
        <right/>
        <top/>
        <bottom/>
      </border>
    </dxf>
  </rfmt>
  <rfmt sheetId="5" sqref="L515" start="0" length="0">
    <dxf>
      <alignment vertical="bottom" wrapText="0"/>
      <border outline="0">
        <left/>
        <right/>
        <top/>
        <bottom/>
      </border>
    </dxf>
  </rfmt>
  <rfmt sheetId="5" sqref="M515" start="0" length="0">
    <dxf>
      <alignment vertical="bottom" wrapText="0"/>
      <border outline="0">
        <left/>
        <right/>
        <top/>
        <bottom/>
      </border>
    </dxf>
  </rfmt>
  <rfmt sheetId="5" sqref="N515" start="0" length="0">
    <dxf>
      <alignment vertical="bottom" wrapText="0"/>
      <border outline="0">
        <left/>
        <right/>
        <top/>
        <bottom/>
      </border>
    </dxf>
  </rfmt>
  <rfmt sheetId="5" sqref="O515" start="0" length="0">
    <dxf>
      <alignment vertical="bottom" wrapText="0"/>
      <border outline="0">
        <left/>
        <right/>
        <top/>
        <bottom/>
      </border>
    </dxf>
  </rfmt>
  <rfmt sheetId="5" sqref="P515" start="0" length="0">
    <dxf>
      <fill>
        <patternFill patternType="none"/>
      </fill>
      <alignment horizontal="general" vertical="bottom" wrapText="0"/>
      <border outline="0">
        <left/>
        <right/>
        <top/>
      </border>
    </dxf>
  </rfmt>
  <rfmt sheetId="5" sqref="Q515" start="0" length="0">
    <dxf>
      <alignment vertical="bottom" wrapText="0"/>
      <border outline="0">
        <left/>
        <right/>
        <top/>
        <bottom/>
      </border>
    </dxf>
  </rfmt>
  <rcc rId="5777" sId="5" odxf="1" dxf="1">
    <oc r="B516">
      <f>IF(LEN(A516)=0,"",INDEX('Smelter Look-up'!$A:$A,MATCH($A516,'Smelter Look-up'!$E:$E,0)))</f>
    </oc>
    <nc r="B51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78" sId="5" odxf="1" dxf="1">
    <oc r="C516">
      <f>IF(LEN(A516)=0,"",INDEX('Smelter Look-up'!$C:$C,MATCH($A516,'Smelter Look-up'!$E:$E,0)))</f>
    </oc>
    <nc r="C516" t="inlineStr">
      <is>
        <t>PT Bukit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779" sId="5" odxf="1" dxf="1">
    <nc r="D516" t="inlineStr">
      <is>
        <t>PT Bukit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80" sId="5" odxf="1" dxf="1">
    <oc r="E516">
      <f>IF(ISERROR($V516),"",OFFSET('Smelter Look-up'!$D$4,$V516-4,0)&amp;"")</f>
    </oc>
    <nc r="E51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81" sId="5" odxf="1" dxf="1">
    <oc r="F516">
      <f>IF(ISERROR($V516),"",OFFSET('Smelter Look-up'!$E$4,$V516-4,0))</f>
    </oc>
    <nc r="F516" t="inlineStr">
      <is>
        <t>CID001428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82" sId="5" odxf="1" dxf="1">
    <oc r="G516">
      <f>IF(C516=$X$4,"Enter smelter details", IF(ISERROR($V516),"",OFFSET('Smelter Look-up'!$F$4,$V516-4,0)))</f>
    </oc>
    <nc r="G51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83" sId="5" odxf="1" dxf="1">
    <oc r="H516">
      <f>IF(ISERROR($V516),"",OFFSET('Smelter Look-up'!$G$4,$V516-4,0))</f>
    </oc>
    <nc r="H516" t="inlineStr">
      <is>
        <t>Jl. Jenderal Sudirman 51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84" sId="5" odxf="1" dxf="1">
    <oc r="I516">
      <f>IF(ISERROR($V516),"",OFFSET('Smelter Look-up'!$H$4,$V516-4,0))</f>
    </oc>
    <nc r="I516"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85" sId="5" odxf="1" dxf="1">
    <oc r="J516">
      <f>IF(ISERROR($V516),"",OFFSET('Smelter Look-up'!$I$4,$V516-4,0))</f>
    </oc>
    <nc r="J516" t="inlineStr">
      <is>
        <t>Bangka Island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786" sId="5" odxf="1" dxf="1">
    <nc r="K516" t="inlineStr">
      <is>
        <t>Mr.Welly Jusuf</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87" sId="5" odxf="1" dxf="1">
    <nc r="L516" t="inlineStr">
      <is>
        <t>wellyjs@gmail.com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88" sId="5" odxf="1" dxf="1">
    <nc r="M516"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89" sId="5" odxf="1" dxf="1">
    <nc r="N51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90" sId="5" odxf="1" dxf="1">
    <nc r="O516"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791" sId="5" odxf="1" dxf="1">
    <nc r="P51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16" start="0" length="0">
    <dxf>
      <alignment vertical="bottom" wrapText="0"/>
      <border outline="0">
        <left/>
        <right/>
        <top/>
        <bottom/>
      </border>
    </dxf>
  </rfmt>
  <rcc rId="5792" sId="5" odxf="1" dxf="1">
    <oc r="B517">
      <f>IF(LEN(A517)=0,"",INDEX('Smelter Look-up'!$A:$A,MATCH($A517,'Smelter Look-up'!$E:$E,0)))</f>
    </oc>
    <nc r="B51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93" sId="5" odxf="1" dxf="1">
    <oc r="C517">
      <f>IF(LEN(A517)=0,"",INDEX('Smelter Look-up'!$C:$C,MATCH($A517,'Smelter Look-up'!$E:$E,0)))</f>
    </oc>
    <nc r="C517" t="inlineStr">
      <is>
        <t>PT DS Jaya Abadi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794" sId="5" odxf="1" dxf="1">
    <nc r="D517" t="inlineStr">
      <is>
        <t>PT DS Jaya Abadi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95" sId="5" odxf="1" dxf="1">
    <oc r="E517">
      <f>IF(ISERROR($V517),"",OFFSET('Smelter Look-up'!$D$4,$V517-4,0)&amp;"")</f>
    </oc>
    <nc r="E51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96" sId="5" odxf="1" dxf="1">
    <oc r="F517">
      <f>IF(ISERROR($V517),"",OFFSET('Smelter Look-up'!$E$4,$V517-4,0))</f>
    </oc>
    <nc r="F517" t="inlineStr">
      <is>
        <t>CID001434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97" sId="5" odxf="1" dxf="1">
    <oc r="G517">
      <f>IF(C517=$X$4,"Enter smelter details", IF(ISERROR($V517),"",OFFSET('Smelter Look-up'!$F$4,$V517-4,0)))</f>
    </oc>
    <nc r="G51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798" sId="5" odxf="1" dxf="1">
    <oc r="H517">
      <f>IF(ISERROR($V517),"",OFFSET('Smelter Look-up'!$G$4,$V517-4,0))</f>
    </oc>
    <nc r="H51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799" sId="5" odxf="1" dxf="1">
    <oc r="I517">
      <f>IF(ISERROR($V517),"",OFFSET('Smelter Look-up'!$H$4,$V517-4,0))</f>
    </oc>
    <nc r="I517"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00" sId="5" odxf="1" dxf="1">
    <oc r="J517">
      <f>IF(ISERROR($V517),"",OFFSET('Smelter Look-up'!$I$4,$V517-4,0))</f>
    </oc>
    <nc r="J51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17" start="0" length="0">
    <dxf>
      <alignment vertical="bottom" wrapText="0"/>
      <border outline="0">
        <left/>
        <right/>
        <top/>
        <bottom/>
      </border>
    </dxf>
  </rfmt>
  <rfmt sheetId="5" sqref="L517" start="0" length="0">
    <dxf>
      <alignment vertical="bottom" wrapText="0"/>
      <border outline="0">
        <left/>
        <right/>
        <top/>
        <bottom/>
      </border>
    </dxf>
  </rfmt>
  <rcc rId="5801" sId="5" odxf="1" dxf="1">
    <nc r="M517"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17" start="0" length="0">
    <dxf>
      <alignment vertical="bottom" wrapText="0"/>
      <border outline="0">
        <left/>
        <right/>
        <top/>
        <bottom/>
      </border>
    </dxf>
  </rfmt>
  <rfmt sheetId="5" sqref="O517" start="0" length="0">
    <dxf>
      <alignment vertical="bottom" wrapText="0"/>
      <border outline="0">
        <left/>
        <right/>
        <top/>
        <bottom/>
      </border>
    </dxf>
  </rfmt>
  <rfmt sheetId="5" sqref="P517" start="0" length="0">
    <dxf>
      <fill>
        <patternFill patternType="none"/>
      </fill>
      <alignment horizontal="general" vertical="bottom" wrapText="0"/>
      <border outline="0">
        <left/>
        <right/>
        <top/>
      </border>
    </dxf>
  </rfmt>
  <rfmt sheetId="5" sqref="Q517" start="0" length="0">
    <dxf>
      <alignment vertical="bottom" wrapText="0"/>
      <border outline="0">
        <left/>
        <right/>
        <top/>
        <bottom/>
      </border>
    </dxf>
  </rfmt>
  <rcc rId="5802" sId="5" odxf="1" dxf="1">
    <oc r="B518">
      <f>IF(LEN(A518)=0,"",INDEX('Smelter Look-up'!$A:$A,MATCH($A518,'Smelter Look-up'!$E:$E,0)))</f>
    </oc>
    <nc r="B51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03" sId="5" odxf="1" dxf="1">
    <oc r="C518">
      <f>IF(LEN(A518)=0,"",INDEX('Smelter Look-up'!$C:$C,MATCH($A518,'Smelter Look-up'!$E:$E,0)))</f>
    </oc>
    <nc r="C518" t="inlineStr">
      <is>
        <t>PT DS Jaya Abadi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804" sId="5" odxf="1" dxf="1">
    <nc r="D518" t="inlineStr">
      <is>
        <t>PT DS Jaya Abadi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05" sId="5" odxf="1" dxf="1">
    <oc r="E518">
      <f>IF(ISERROR($V518),"",OFFSET('Smelter Look-up'!$D$4,$V518-4,0)&amp;"")</f>
    </oc>
    <nc r="E51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06" sId="5" odxf="1" dxf="1">
    <oc r="F518">
      <f>IF(ISERROR($V518),"",OFFSET('Smelter Look-up'!$E$4,$V518-4,0))</f>
    </oc>
    <nc r="F518" t="inlineStr">
      <is>
        <t>CID001434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07" sId="5" odxf="1" dxf="1">
    <oc r="G518">
      <f>IF(C518=$X$4,"Enter smelter details", IF(ISERROR($V518),"",OFFSET('Smelter Look-up'!$F$4,$V518-4,0)))</f>
    </oc>
    <nc r="G51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08" sId="5" odxf="1" dxf="1">
    <oc r="H518">
      <f>IF(ISERROR($V518),"",OFFSET('Smelter Look-up'!$G$4,$V518-4,0))</f>
    </oc>
    <nc r="H51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809" sId="5" odxf="1" dxf="1">
    <oc r="I518">
      <f>IF(ISERROR($V518),"",OFFSET('Smelter Look-up'!$H$4,$V518-4,0))</f>
    </oc>
    <nc r="I518"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10" sId="5" odxf="1" dxf="1">
    <oc r="J518">
      <f>IF(ISERROR($V518),"",OFFSET('Smelter Look-up'!$I$4,$V518-4,0))</f>
    </oc>
    <nc r="J51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18" start="0" length="0">
    <dxf>
      <alignment vertical="bottom" wrapText="0"/>
      <border outline="0">
        <left/>
        <right/>
        <top/>
        <bottom/>
      </border>
    </dxf>
  </rfmt>
  <rfmt sheetId="5" sqref="L518" start="0" length="0">
    <dxf>
      <alignment vertical="bottom" wrapText="0"/>
      <border outline="0">
        <left/>
        <right/>
        <top/>
        <bottom/>
      </border>
    </dxf>
  </rfmt>
  <rfmt sheetId="5" sqref="M518" start="0" length="0">
    <dxf>
      <alignment vertical="bottom" wrapText="0"/>
      <border outline="0">
        <left/>
        <right/>
        <top/>
        <bottom/>
      </border>
    </dxf>
  </rfmt>
  <rfmt sheetId="5" sqref="N518" start="0" length="0">
    <dxf>
      <alignment vertical="bottom" wrapText="0"/>
      <border outline="0">
        <left/>
        <right/>
        <top/>
        <bottom/>
      </border>
    </dxf>
  </rfmt>
  <rfmt sheetId="5" sqref="O518" start="0" length="0">
    <dxf>
      <alignment vertical="bottom" wrapText="0"/>
      <border outline="0">
        <left/>
        <right/>
        <top/>
        <bottom/>
      </border>
    </dxf>
  </rfmt>
  <rfmt sheetId="5" sqref="P518" start="0" length="0">
    <dxf>
      <fill>
        <patternFill patternType="none"/>
      </fill>
      <alignment horizontal="general" vertical="bottom" wrapText="0"/>
      <border outline="0">
        <left/>
        <right/>
        <top/>
      </border>
    </dxf>
  </rfmt>
  <rfmt sheetId="5" sqref="Q518" start="0" length="0">
    <dxf>
      <alignment vertical="bottom" wrapText="0"/>
      <border outline="0">
        <left/>
        <right/>
        <top/>
        <bottom/>
      </border>
    </dxf>
  </rfmt>
  <rcc rId="5811" sId="5" odxf="1" dxf="1">
    <oc r="B519">
      <f>IF(LEN(A519)=0,"",INDEX('Smelter Look-up'!$A:$A,MATCH($A519,'Smelter Look-up'!$E:$E,0)))</f>
    </oc>
    <nc r="B51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12" sId="5" odxf="1" dxf="1">
    <oc r="C519">
      <f>IF(LEN(A519)=0,"",INDEX('Smelter Look-up'!$C:$C,MATCH($A519,'Smelter Look-up'!$E:$E,0)))</f>
    </oc>
    <nc r="C519" t="inlineStr">
      <is>
        <t>PT DS Jaya Abadi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813" sId="5" odxf="1" dxf="1">
    <nc r="D519" t="inlineStr">
      <is>
        <t>PT DS Jaya Abadi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14" sId="5" odxf="1" dxf="1">
    <oc r="E519">
      <f>IF(ISERROR($V519),"",OFFSET('Smelter Look-up'!$D$4,$V519-4,0)&amp;"")</f>
    </oc>
    <nc r="E51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15" sId="5" odxf="1" dxf="1">
    <oc r="F519">
      <f>IF(ISERROR($V519),"",OFFSET('Smelter Look-up'!$E$4,$V519-4,0))</f>
    </oc>
    <nc r="F519" t="inlineStr">
      <is>
        <t>CID001434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16" sId="5" odxf="1" dxf="1">
    <oc r="G519">
      <f>IF(C519=$X$4,"Enter smelter details", IF(ISERROR($V519),"",OFFSET('Smelter Look-up'!$F$4,$V519-4,0)))</f>
    </oc>
    <nc r="G51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17" sId="5" odxf="1" dxf="1">
    <oc r="H519">
      <f>IF(ISERROR($V519),"",OFFSET('Smelter Look-up'!$G$4,$V519-4,0))</f>
    </oc>
    <nc r="H51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818" sId="5" odxf="1" dxf="1">
    <oc r="I519">
      <f>IF(ISERROR($V519),"",OFFSET('Smelter Look-up'!$H$4,$V519-4,0))</f>
    </oc>
    <nc r="I519"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19" sId="5" odxf="1" dxf="1">
    <oc r="J519">
      <f>IF(ISERROR($V519),"",OFFSET('Smelter Look-up'!$I$4,$V519-4,0))</f>
    </oc>
    <nc r="J519"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19" start="0" length="0">
    <dxf>
      <alignment vertical="bottom" wrapText="0"/>
      <border outline="0">
        <left/>
        <right/>
        <top/>
        <bottom/>
      </border>
    </dxf>
  </rfmt>
  <rfmt sheetId="5" sqref="L519" start="0" length="0">
    <dxf>
      <alignment vertical="bottom" wrapText="0"/>
      <border outline="0">
        <left/>
        <right/>
        <top/>
        <bottom/>
      </border>
    </dxf>
  </rfmt>
  <rcc rId="5820" sId="5" odxf="1" dxf="1">
    <nc r="M51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19" start="0" length="0">
    <dxf>
      <alignment vertical="bottom" wrapText="0"/>
      <border outline="0">
        <left/>
        <right/>
        <top/>
        <bottom/>
      </border>
    </dxf>
  </rfmt>
  <rcc rId="5821" sId="5" odxf="1" dxf="1">
    <nc r="O519"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19" start="0" length="0">
    <dxf>
      <fill>
        <patternFill patternType="none"/>
      </fill>
      <alignment horizontal="general" vertical="bottom" wrapText="0"/>
      <border outline="0">
        <left/>
        <right/>
        <top/>
      </border>
    </dxf>
  </rfmt>
  <rfmt sheetId="5" sqref="Q519" start="0" length="0">
    <dxf>
      <alignment vertical="bottom" wrapText="0"/>
      <border outline="0">
        <left/>
        <right/>
        <top/>
        <bottom/>
      </border>
    </dxf>
  </rfmt>
  <rcc rId="5822" sId="5" odxf="1" dxf="1">
    <oc r="B520">
      <f>IF(LEN(A520)=0,"",INDEX('Smelter Look-up'!$A:$A,MATCH($A520,'Smelter Look-up'!$E:$E,0)))</f>
    </oc>
    <nc r="B52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23" sId="5" odxf="1" dxf="1">
    <oc r="C520">
      <f>IF(LEN(A520)=0,"",INDEX('Smelter Look-up'!$C:$C,MATCH($A520,'Smelter Look-up'!$E:$E,0)))</f>
    </oc>
    <nc r="C520" t="inlineStr">
      <is>
        <t>PT DS Jaya Abadi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824" sId="5" odxf="1" dxf="1">
    <nc r="D520" t="inlineStr">
      <is>
        <t>PT DS Jaya Abadi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25" sId="5" odxf="1" dxf="1">
    <oc r="E520">
      <f>IF(ISERROR($V520),"",OFFSET('Smelter Look-up'!$D$4,$V520-4,0)&amp;"")</f>
    </oc>
    <nc r="E52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26" sId="5" odxf="1" dxf="1">
    <oc r="F520">
      <f>IF(ISERROR($V520),"",OFFSET('Smelter Look-up'!$E$4,$V520-4,0))</f>
    </oc>
    <nc r="F520" t="inlineStr">
      <is>
        <t>CID001434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27" sId="5" odxf="1" dxf="1">
    <oc r="G520">
      <f>IF(C520=$X$4,"Enter smelter details", IF(ISERROR($V520),"",OFFSET('Smelter Look-up'!$F$4,$V520-4,0)))</f>
    </oc>
    <nc r="G52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28" sId="5" odxf="1" dxf="1">
    <oc r="H520">
      <f>IF(ISERROR($V520),"",OFFSET('Smelter Look-up'!$G$4,$V520-4,0))</f>
    </oc>
    <nc r="H52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829" sId="5" odxf="1" dxf="1">
    <oc r="I520">
      <f>IF(ISERROR($V520),"",OFFSET('Smelter Look-up'!$H$4,$V520-4,0))</f>
    </oc>
    <nc r="I520"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30" sId="5" odxf="1" dxf="1">
    <oc r="J520">
      <f>IF(ISERROR($V520),"",OFFSET('Smelter Look-up'!$I$4,$V520-4,0))</f>
    </oc>
    <nc r="J520"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31" sId="5" odxf="1" dxf="1">
    <nc r="K520" t="inlineStr">
      <is>
        <t>Mr. Hardi Salim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32" sId="5" odxf="1" dxf="1">
    <nc r="L520" t="inlineStr">
      <is>
        <t>aheuwnee@gmail.com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520" start="0" length="0">
    <dxf>
      <alignment vertical="bottom" wrapText="0"/>
      <border outline="0">
        <left/>
        <right/>
        <top/>
        <bottom/>
      </border>
    </dxf>
  </rfmt>
  <rcc rId="5833" sId="5" odxf="1" dxf="1">
    <nc r="N520"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34" sId="5" odxf="1" dxf="1">
    <nc r="O520"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35" sId="5" odxf="1" dxf="1">
    <nc r="P52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836" sId="5" odxf="1" dxf="1">
    <nc r="Q520"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837" sId="5" odxf="1" dxf="1">
    <oc r="B521">
      <f>IF(LEN(A521)=0,"",INDEX('Smelter Look-up'!$A:$A,MATCH($A521,'Smelter Look-up'!$E:$E,0)))</f>
    </oc>
    <nc r="B52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38" sId="5" odxf="1" dxf="1">
    <oc r="C521">
      <f>IF(LEN(A521)=0,"",INDEX('Smelter Look-up'!$C:$C,MATCH($A521,'Smelter Look-up'!$E:$E,0)))</f>
    </oc>
    <nc r="C521" t="inlineStr">
      <is>
        <t>PT DS Jaya Abadi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839" sId="5" odxf="1" dxf="1">
    <nc r="D521" t="inlineStr">
      <is>
        <t>PT DS Jaya Abadi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40" sId="5" odxf="1" dxf="1">
    <oc r="E521">
      <f>IF(ISERROR($V521),"",OFFSET('Smelter Look-up'!$D$4,$V521-4,0)&amp;"")</f>
    </oc>
    <nc r="E52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41" sId="5" odxf="1" dxf="1">
    <oc r="F521">
      <f>IF(ISERROR($V521),"",OFFSET('Smelter Look-up'!$E$4,$V521-4,0))</f>
    </oc>
    <nc r="F521" t="inlineStr">
      <is>
        <t>CID001434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42" sId="5" odxf="1" dxf="1">
    <oc r="G521">
      <f>IF(C521=$X$4,"Enter smelter details", IF(ISERROR($V521),"",OFFSET('Smelter Look-up'!$F$4,$V521-4,0)))</f>
    </oc>
    <nc r="G52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43" sId="5" odxf="1" dxf="1">
    <oc r="H521">
      <f>IF(ISERROR($V521),"",OFFSET('Smelter Look-up'!$G$4,$V521-4,0))</f>
    </oc>
    <nc r="H521" t="inlineStr">
      <is>
        <t>BANGKA BELITUNG PANGKALPINANG JL. KETAPANG KAWASAN INDUSTRI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844" sId="5" odxf="1" dxf="1">
    <oc r="I521">
      <f>IF(ISERROR($V521),"",OFFSET('Smelter Look-up'!$H$4,$V521-4,0))</f>
    </oc>
    <nc r="I521"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45" sId="5" odxf="1" dxf="1">
    <oc r="J521">
      <f>IF(ISERROR($V521),"",OFFSET('Smelter Look-up'!$I$4,$V521-4,0))</f>
    </oc>
    <nc r="J52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21" start="0" length="0">
    <dxf>
      <alignment vertical="bottom" wrapText="0"/>
      <border outline="0">
        <left/>
        <right/>
        <top/>
        <bottom/>
      </border>
    </dxf>
  </rfmt>
  <rfmt sheetId="5" sqref="L521" start="0" length="0">
    <dxf>
      <alignment vertical="bottom" wrapText="0"/>
      <border outline="0">
        <left/>
        <right/>
        <top/>
        <bottom/>
      </border>
    </dxf>
  </rfmt>
  <rcc rId="5846" sId="5" odxf="1" dxf="1">
    <nc r="M521"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21" start="0" length="0">
    <dxf>
      <alignment vertical="bottom" wrapText="0"/>
      <border outline="0">
        <left/>
        <right/>
        <top/>
        <bottom/>
      </border>
    </dxf>
  </rfmt>
  <rfmt sheetId="5" sqref="O521" start="0" length="0">
    <dxf>
      <alignment vertical="bottom" wrapText="0"/>
      <border outline="0">
        <left/>
        <right/>
        <top/>
        <bottom/>
      </border>
    </dxf>
  </rfmt>
  <rfmt sheetId="5" sqref="P521" start="0" length="0">
    <dxf>
      <fill>
        <patternFill patternType="none"/>
      </fill>
      <alignment horizontal="general" vertical="bottom" wrapText="0"/>
      <border outline="0">
        <left/>
        <right/>
        <top/>
      </border>
    </dxf>
  </rfmt>
  <rfmt sheetId="5" sqref="Q521" start="0" length="0">
    <dxf>
      <alignment vertical="bottom" wrapText="0"/>
      <border outline="0">
        <left/>
        <right/>
        <top/>
        <bottom/>
      </border>
    </dxf>
  </rfmt>
  <rcc rId="5847" sId="5" odxf="1" dxf="1">
    <oc r="B522">
      <f>IF(LEN(A522)=0,"",INDEX('Smelter Look-up'!$A:$A,MATCH($A522,'Smelter Look-up'!$E:$E,0)))</f>
    </oc>
    <nc r="B52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48" sId="5" odxf="1" dxf="1">
    <oc r="C522">
      <f>IF(LEN(A522)=0,"",INDEX('Smelter Look-up'!$C:$C,MATCH($A522,'Smelter Look-up'!$E:$E,0)))</f>
    </oc>
    <nc r="C522" t="inlineStr">
      <is>
        <t>PT DS Jaya Abadi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849" sId="5" odxf="1" dxf="1">
    <nc r="D522" t="inlineStr">
      <is>
        <t>PT DS Jaya Abadi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50" sId="5" odxf="1" dxf="1">
    <oc r="E522">
      <f>IF(ISERROR($V522),"",OFFSET('Smelter Look-up'!$D$4,$V522-4,0)&amp;"")</f>
    </oc>
    <nc r="E52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51" sId="5" odxf="1" dxf="1">
    <oc r="F522">
      <f>IF(ISERROR($V522),"",OFFSET('Smelter Look-up'!$E$4,$V522-4,0))</f>
    </oc>
    <nc r="F522" t="inlineStr">
      <is>
        <t>CID001434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52" sId="5" odxf="1" dxf="1">
    <oc r="G522">
      <f>IF(C522=$X$4,"Enter smelter details", IF(ISERROR($V522),"",OFFSET('Smelter Look-up'!$F$4,$V522-4,0)))</f>
    </oc>
    <nc r="G52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53" sId="5" odxf="1" dxf="1">
    <oc r="H522">
      <f>IF(ISERROR($V522),"",OFFSET('Smelter Look-up'!$G$4,$V522-4,0))</f>
    </oc>
    <nc r="H522" t="inlineStr">
      <is>
        <t>JL. KETAPANG KAWASAI\T NDUSTRI 
PAIYGKALPINATIG . BANGKA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854" sId="5" odxf="1" dxf="1">
    <oc r="I522">
      <f>IF(ISERROR($V522),"",OFFSET('Smelter Look-up'!$H$4,$V522-4,0))</f>
    </oc>
    <nc r="I522" t="inlineStr">
      <is>
        <t>PAIYGKALPINATIG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55" sId="5" odxf="1" dxf="1">
    <oc r="J522">
      <f>IF(ISERROR($V522),"",OFFSET('Smelter Look-up'!$I$4,$V522-4,0))</f>
    </oc>
    <nc r="J522" t="inlineStr">
      <is>
        <t>Bangka, Indonesia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56" sId="5" odxf="1" dxf="1">
    <nc r="K522" t="inlineStr">
      <is>
        <t>Sukito Ganawan
Director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57" sId="5" odxf="1" dxf="1">
    <nc r="L522" t="inlineStr">
      <is>
        <t xml:space="preserve">general_affair@pttimah.co.id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58" sId="5" odxf="1" dxf="1">
    <nc r="M52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59" sId="5" odxf="1" dxf="1">
    <nc r="N52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60" sId="5" odxf="1" dxf="1">
    <nc r="O522" t="inlineStr">
      <is>
        <t>Bangka, 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61" sId="5" odxf="1" dxf="1">
    <nc r="P52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22" start="0" length="0">
    <dxf>
      <alignment vertical="bottom" wrapText="0"/>
      <border outline="0">
        <left/>
        <right/>
        <top/>
        <bottom/>
      </border>
    </dxf>
  </rfmt>
  <rcc rId="5862" sId="5" odxf="1" dxf="1">
    <oc r="B523">
      <f>IF(LEN(A523)=0,"",INDEX('Smelter Look-up'!$A:$A,MATCH($A523,'Smelter Look-up'!$E:$E,0)))</f>
    </oc>
    <nc r="B52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63" sId="5" odxf="1" dxf="1">
    <oc r="C523">
      <f>IF(LEN(A523)=0,"",INDEX('Smelter Look-up'!$C:$C,MATCH($A523,'Smelter Look-up'!$E:$E,0)))</f>
    </oc>
    <nc r="C523" t="inlineStr">
      <is>
        <t>PT Eunindo Usaha Mandiri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864" sId="5" odxf="1" dxf="1">
    <nc r="D523" t="inlineStr">
      <is>
        <t>PT Eunindo Usaha Mandiri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65" sId="5" odxf="1" dxf="1">
    <oc r="E523">
      <f>IF(ISERROR($V523),"",OFFSET('Smelter Look-up'!$D$4,$V523-4,0)&amp;"")</f>
    </oc>
    <nc r="E52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66" sId="5" odxf="1" dxf="1">
    <oc r="F523">
      <f>IF(ISERROR($V523),"",OFFSET('Smelter Look-up'!$E$4,$V523-4,0))</f>
    </oc>
    <nc r="F523" t="inlineStr">
      <is>
        <t>CID001438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67" sId="5" odxf="1" dxf="1">
    <oc r="G523">
      <f>IF(C523=$X$4,"Enter smelter details", IF(ISERROR($V523),"",OFFSET('Smelter Look-up'!$F$4,$V523-4,0)))</f>
    </oc>
    <nc r="G52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68" sId="5" odxf="1" dxf="1">
    <oc r="H523">
      <f>IF(ISERROR($V523),"",OFFSET('Smelter Look-up'!$G$4,$V523-4,0))</f>
    </oc>
    <nc r="H523" t="inlineStr">
      <is>
        <t>JI. JENDERAL SUDIRMAN KAV.25</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869" sId="5" odxf="1" dxf="1">
    <oc r="I523">
      <f>IF(ISERROR($V523),"",OFFSET('Smelter Look-up'!$H$4,$V523-4,0))</f>
    </oc>
    <nc r="I523" t="inlineStr">
      <is>
        <t>Kabupaten Karimun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70" sId="5" odxf="1" dxf="1">
    <oc r="J523">
      <f>IF(ISERROR($V523),"",OFFSET('Smelter Look-up'!$I$4,$V523-4,0))</f>
    </oc>
    <nc r="J523" t="inlineStr">
      <is>
        <t>Kepulauan Riau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71" sId="5" odxf="1" dxf="1">
    <nc r="K523" t="inlineStr">
      <is>
        <t xml:space="preserve">Elin Ling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72" sId="5" odxf="1" dxf="1">
    <nc r="L523" t="inlineStr">
      <is>
        <t>&lt;elinling.49@gmail.com&gt;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73" sId="5" odxf="1" dxf="1">
    <nc r="M523"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74" sId="5" odxf="1" dxf="1">
    <nc r="N523" t="inlineStr">
      <is>
        <t>Kepulauan Riau, Riau Islands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75" sId="5" odxf="1" dxf="1">
    <nc r="O523"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876" sId="5" odxf="1" dxf="1">
    <nc r="P52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877" sId="5" odxf="1" dxf="1">
    <nc r="Q523" t="inlineStr">
      <is>
        <t>N/A</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878" sId="5" odxf="1" dxf="1">
    <oc r="B524">
      <f>IF(LEN(A524)=0,"",INDEX('Smelter Look-up'!$A:$A,MATCH($A524,'Smelter Look-up'!$E:$E,0)))</f>
    </oc>
    <nc r="B52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79" sId="5" odxf="1" dxf="1">
    <oc r="C524">
      <f>IF(LEN(A524)=0,"",INDEX('Smelter Look-up'!$C:$C,MATCH($A524,'Smelter Look-up'!$E:$E,0)))</f>
    </oc>
    <nc r="C524" t="inlineStr">
      <is>
        <t>PT Eunindo Usaha Mandiri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880" sId="5" odxf="1" dxf="1">
    <nc r="D524" t="inlineStr">
      <is>
        <t>PT Eunindo Usaha Mandiri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81" sId="5" odxf="1" dxf="1">
    <oc r="E524">
      <f>IF(ISERROR($V524),"",OFFSET('Smelter Look-up'!$D$4,$V524-4,0)&amp;"")</f>
    </oc>
    <nc r="E52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82" sId="5" odxf="1" dxf="1">
    <oc r="F524">
      <f>IF(ISERROR($V524),"",OFFSET('Smelter Look-up'!$E$4,$V524-4,0))</f>
    </oc>
    <nc r="F524" t="inlineStr">
      <is>
        <t>CID001438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83" sId="5" odxf="1" dxf="1">
    <oc r="G524">
      <f>IF(C524=$X$4,"Enter smelter details", IF(ISERROR($V524),"",OFFSET('Smelter Look-up'!$F$4,$V524-4,0)))</f>
    </oc>
    <nc r="G52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84" sId="5" odxf="1" dxf="1">
    <oc r="H524">
      <f>IF(ISERROR($V524),"",OFFSET('Smelter Look-up'!$G$4,$V524-4,0))</f>
    </oc>
    <nc r="H52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885" sId="5" odxf="1" dxf="1">
    <oc r="I524">
      <f>IF(ISERROR($V524),"",OFFSET('Smelter Look-up'!$H$4,$V524-4,0))</f>
    </oc>
    <nc r="I524" t="inlineStr">
      <is>
        <t>Karimun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86" sId="5" odxf="1" dxf="1">
    <oc r="J524">
      <f>IF(ISERROR($V524),"",OFFSET('Smelter Look-up'!$I$4,$V524-4,0))</f>
    </oc>
    <nc r="J524" t="inlineStr">
      <is>
        <t>Kepulauan Riau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24" start="0" length="0">
    <dxf>
      <alignment vertical="bottom" wrapText="0"/>
      <border outline="0">
        <left/>
        <right/>
        <top/>
        <bottom/>
      </border>
    </dxf>
  </rfmt>
  <rfmt sheetId="5" sqref="L524" start="0" length="0">
    <dxf>
      <alignment vertical="bottom" wrapText="0"/>
      <border outline="0">
        <left/>
        <right/>
        <top/>
        <bottom/>
      </border>
    </dxf>
  </rfmt>
  <rcc rId="5887" sId="5" odxf="1" dxf="1">
    <nc r="M52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24" start="0" length="0">
    <dxf>
      <alignment vertical="bottom" wrapText="0"/>
      <border outline="0">
        <left/>
        <right/>
        <top/>
        <bottom/>
      </border>
    </dxf>
  </rfmt>
  <rcc rId="5888" sId="5" odxf="1" dxf="1">
    <nc r="O524"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24" start="0" length="0">
    <dxf>
      <fill>
        <patternFill patternType="none"/>
      </fill>
      <alignment horizontal="general" vertical="bottom" wrapText="0"/>
      <border outline="0">
        <left/>
        <right/>
        <top/>
      </border>
    </dxf>
  </rfmt>
  <rfmt sheetId="5" sqref="Q524" start="0" length="0">
    <dxf>
      <alignment vertical="bottom" wrapText="0"/>
      <border outline="0">
        <left/>
        <right/>
        <top/>
        <bottom/>
      </border>
    </dxf>
  </rfmt>
  <rcc rId="5889" sId="5" odxf="1" dxf="1">
    <oc r="B525">
      <f>IF(LEN(A525)=0,"",INDEX('Smelter Look-up'!$A:$A,MATCH($A525,'Smelter Look-up'!$E:$E,0)))</f>
    </oc>
    <nc r="B52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90" sId="5" odxf="1" dxf="1">
    <oc r="C525">
      <f>IF(LEN(A525)=0,"",INDEX('Smelter Look-up'!$C:$C,MATCH($A525,'Smelter Look-up'!$E:$E,0)))</f>
    </oc>
    <nc r="C525" t="inlineStr">
      <is>
        <t>PT Eunindo Usaha Mandiri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891" sId="5" odxf="1" dxf="1">
    <nc r="D525" t="inlineStr">
      <is>
        <t>PT Eunindo Usaha Mandiri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92" sId="5" odxf="1" dxf="1">
    <oc r="E525">
      <f>IF(ISERROR($V525),"",OFFSET('Smelter Look-up'!$D$4,$V525-4,0)&amp;"")</f>
    </oc>
    <nc r="E52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93" sId="5" odxf="1" dxf="1">
    <oc r="F525">
      <f>IF(ISERROR($V525),"",OFFSET('Smelter Look-up'!$E$4,$V525-4,0))</f>
    </oc>
    <nc r="F525" t="inlineStr">
      <is>
        <t>CID001438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94" sId="5" odxf="1" dxf="1">
    <oc r="G525">
      <f>IF(C525=$X$4,"Enter smelter details", IF(ISERROR($V525),"",OFFSET('Smelter Look-up'!$F$4,$V525-4,0)))</f>
    </oc>
    <nc r="G52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895" sId="5" odxf="1" dxf="1">
    <oc r="H525">
      <f>IF(ISERROR($V525),"",OFFSET('Smelter Look-up'!$G$4,$V525-4,0))</f>
    </oc>
    <nc r="H52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896" sId="5" odxf="1" dxf="1">
    <oc r="I525">
      <f>IF(ISERROR($V525),"",OFFSET('Smelter Look-up'!$H$4,$V525-4,0))</f>
    </oc>
    <nc r="I525" t="inlineStr">
      <is>
        <t>Kabupaten Karimun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897" sId="5" odxf="1" dxf="1">
    <oc r="J525">
      <f>IF(ISERROR($V525),"",OFFSET('Smelter Look-up'!$I$4,$V525-4,0))</f>
    </oc>
    <nc r="J525" t="inlineStr">
      <is>
        <t>Kepulauan Riau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25" start="0" length="0">
    <dxf>
      <alignment vertical="bottom" wrapText="0"/>
      <border outline="0">
        <left/>
        <right/>
        <top/>
        <bottom/>
      </border>
    </dxf>
  </rfmt>
  <rfmt sheetId="5" sqref="L525" start="0" length="0">
    <dxf>
      <alignment vertical="bottom" wrapText="0"/>
      <border outline="0">
        <left/>
        <right/>
        <top/>
        <bottom/>
      </border>
    </dxf>
  </rfmt>
  <rfmt sheetId="5" sqref="M525" start="0" length="0">
    <dxf>
      <alignment vertical="bottom" wrapText="0"/>
      <border outline="0">
        <left/>
        <right/>
        <top/>
        <bottom/>
      </border>
    </dxf>
  </rfmt>
  <rfmt sheetId="5" sqref="N525" start="0" length="0">
    <dxf>
      <alignment vertical="bottom" wrapText="0"/>
      <border outline="0">
        <left/>
        <right/>
        <top/>
        <bottom/>
      </border>
    </dxf>
  </rfmt>
  <rfmt sheetId="5" sqref="O525" start="0" length="0">
    <dxf>
      <alignment vertical="bottom" wrapText="0"/>
      <border outline="0">
        <left/>
        <right/>
        <top/>
        <bottom/>
      </border>
    </dxf>
  </rfmt>
  <rcc rId="5898" sId="5" odxf="1" dxf="1">
    <nc r="P52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899" sId="5" odxf="1" dxf="1">
    <nc r="Q525"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900" sId="5" odxf="1" dxf="1">
    <oc r="B526">
      <f>IF(LEN(A526)=0,"",INDEX('Smelter Look-up'!$A:$A,MATCH($A526,'Smelter Look-up'!$E:$E,0)))</f>
    </oc>
    <nc r="B52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01" sId="5" odxf="1" dxf="1">
    <oc r="C526">
      <f>IF(LEN(A526)=0,"",INDEX('Smelter Look-up'!$C:$C,MATCH($A526,'Smelter Look-up'!$E:$E,0)))</f>
    </oc>
    <nc r="C526" t="inlineStr">
      <is>
        <t>PT Eunindo Usaha Mandiri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02" sId="5" odxf="1" dxf="1">
    <nc r="D526" t="inlineStr">
      <is>
        <t>PT Eunindo Usaha Mandiri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03" sId="5" odxf="1" dxf="1">
    <oc r="E526">
      <f>IF(ISERROR($V526),"",OFFSET('Smelter Look-up'!$D$4,$V526-4,0)&amp;"")</f>
    </oc>
    <nc r="E52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04" sId="5" odxf="1" dxf="1">
    <oc r="F526">
      <f>IF(ISERROR($V526),"",OFFSET('Smelter Look-up'!$E$4,$V526-4,0))</f>
    </oc>
    <nc r="F526" t="inlineStr">
      <is>
        <t>CID001438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05" sId="5" odxf="1" dxf="1">
    <oc r="G526">
      <f>IF(C526=$X$4,"Enter smelter details", IF(ISERROR($V526),"",OFFSET('Smelter Look-up'!$F$4,$V526-4,0)))</f>
    </oc>
    <nc r="G52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06" sId="5" odxf="1" dxf="1">
    <oc r="H526">
      <f>IF(ISERROR($V526),"",OFFSET('Smelter Look-up'!$G$4,$V526-4,0))</f>
    </oc>
    <nc r="H52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907" sId="5" odxf="1" dxf="1">
    <oc r="I526">
      <f>IF(ISERROR($V526),"",OFFSET('Smelter Look-up'!$H$4,$V526-4,0))</f>
    </oc>
    <nc r="I526" t="inlineStr">
      <is>
        <t>Kabupaten Karimun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08" sId="5" odxf="1" dxf="1">
    <oc r="J526">
      <f>IF(ISERROR($V526),"",OFFSET('Smelter Look-up'!$I$4,$V526-4,0))</f>
    </oc>
    <nc r="J526" t="inlineStr">
      <is>
        <t>Kepulauan Riau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26" start="0" length="0">
    <dxf>
      <alignment vertical="bottom" wrapText="0"/>
      <border outline="0">
        <left/>
        <right/>
        <top/>
        <bottom/>
      </border>
    </dxf>
  </rfmt>
  <rfmt sheetId="5" sqref="L526" start="0" length="0">
    <dxf>
      <alignment vertical="bottom" wrapText="0"/>
      <border outline="0">
        <left/>
        <right/>
        <top/>
        <bottom/>
      </border>
    </dxf>
  </rfmt>
  <rcc rId="5909" sId="5" odxf="1" dxf="1">
    <nc r="M526"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26" start="0" length="0">
    <dxf>
      <alignment vertical="bottom" wrapText="0"/>
      <border outline="0">
        <left/>
        <right/>
        <top/>
        <bottom/>
      </border>
    </dxf>
  </rfmt>
  <rfmt sheetId="5" sqref="O526" start="0" length="0">
    <dxf>
      <alignment vertical="bottom" wrapText="0"/>
      <border outline="0">
        <left/>
        <right/>
        <top/>
        <bottom/>
      </border>
    </dxf>
  </rfmt>
  <rfmt sheetId="5" sqref="P526" start="0" length="0">
    <dxf>
      <fill>
        <patternFill patternType="none"/>
      </fill>
      <alignment horizontal="general" vertical="bottom" wrapText="0"/>
      <border outline="0">
        <left/>
        <right/>
        <top/>
      </border>
    </dxf>
  </rfmt>
  <rfmt sheetId="5" sqref="Q526" start="0" length="0">
    <dxf>
      <alignment vertical="bottom" wrapText="0"/>
      <border outline="0">
        <left/>
        <right/>
        <top/>
        <bottom/>
      </border>
    </dxf>
  </rfmt>
  <rcc rId="5910" sId="5" odxf="1" dxf="1">
    <oc r="B527">
      <f>IF(LEN(A527)=0,"",INDEX('Smelter Look-up'!$A:$A,MATCH($A527,'Smelter Look-up'!$E:$E,0)))</f>
    </oc>
    <nc r="B52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11" sId="5" odxf="1" dxf="1">
    <oc r="C527">
      <f>IF(LEN(A527)=0,"",INDEX('Smelter Look-up'!$C:$C,MATCH($A527,'Smelter Look-up'!$E:$E,0)))</f>
    </oc>
    <nc r="C527" t="inlineStr">
      <is>
        <t>PT Eunindo Usaha Mandiri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12" sId="5" odxf="1" dxf="1">
    <nc r="D527" t="inlineStr">
      <is>
        <t>PT Eunindo Usaha Mandiri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13" sId="5" odxf="1" dxf="1">
    <oc r="E527">
      <f>IF(ISERROR($V527),"",OFFSET('Smelter Look-up'!$D$4,$V527-4,0)&amp;"")</f>
    </oc>
    <nc r="E52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14" sId="5" odxf="1" dxf="1">
    <oc r="F527">
      <f>IF(ISERROR($V527),"",OFFSET('Smelter Look-up'!$E$4,$V527-4,0))</f>
    </oc>
    <nc r="F527" t="inlineStr">
      <is>
        <t>CID001438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15" sId="5" odxf="1" dxf="1">
    <oc r="G527">
      <f>IF(C527=$X$4,"Enter smelter details", IF(ISERROR($V527),"",OFFSET('Smelter Look-up'!$F$4,$V527-4,0)))</f>
    </oc>
    <nc r="G52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16" sId="5" odxf="1" dxf="1">
    <oc r="H527">
      <f>IF(ISERROR($V527),"",OFFSET('Smelter Look-up'!$G$4,$V527-4,0))</f>
    </oc>
    <nc r="H52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917" sId="5" odxf="1" dxf="1">
    <oc r="I527">
      <f>IF(ISERROR($V527),"",OFFSET('Smelter Look-up'!$H$4,$V527-4,0))</f>
    </oc>
    <nc r="I527" t="inlineStr">
      <is>
        <t>Kabupaten Karimun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18" sId="5" odxf="1" dxf="1">
    <oc r="J527">
      <f>IF(ISERROR($V527),"",OFFSET('Smelter Look-up'!$I$4,$V527-4,0))</f>
    </oc>
    <nc r="J527" t="inlineStr">
      <is>
        <t>Kepulauan Riau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27" start="0" length="0">
    <dxf>
      <alignment vertical="bottom" wrapText="0"/>
      <border outline="0">
        <left/>
        <right/>
        <top/>
        <bottom/>
      </border>
    </dxf>
  </rfmt>
  <rfmt sheetId="5" sqref="L527" start="0" length="0">
    <dxf>
      <alignment vertical="bottom" wrapText="0"/>
      <border outline="0">
        <left/>
        <right/>
        <top/>
        <bottom/>
      </border>
    </dxf>
  </rfmt>
  <rfmt sheetId="5" sqref="M527" start="0" length="0">
    <dxf>
      <alignment vertical="bottom" wrapText="0"/>
      <border outline="0">
        <left/>
        <right/>
        <top/>
        <bottom/>
      </border>
    </dxf>
  </rfmt>
  <rfmt sheetId="5" sqref="N527" start="0" length="0">
    <dxf>
      <alignment vertical="bottom" wrapText="0"/>
      <border outline="0">
        <left/>
        <right/>
        <top/>
        <bottom/>
      </border>
    </dxf>
  </rfmt>
  <rfmt sheetId="5" sqref="O527" start="0" length="0">
    <dxf>
      <alignment vertical="bottom" wrapText="0"/>
      <border outline="0">
        <left/>
        <right/>
        <top/>
        <bottom/>
      </border>
    </dxf>
  </rfmt>
  <rfmt sheetId="5" sqref="P527" start="0" length="0">
    <dxf>
      <fill>
        <patternFill patternType="none"/>
      </fill>
      <alignment horizontal="general" vertical="bottom" wrapText="0"/>
      <border outline="0">
        <left/>
        <right/>
        <top/>
      </border>
    </dxf>
  </rfmt>
  <rfmt sheetId="5" sqref="Q527" start="0" length="0">
    <dxf>
      <alignment vertical="bottom" wrapText="0"/>
      <border outline="0">
        <left/>
        <right/>
        <top/>
        <bottom/>
      </border>
    </dxf>
  </rfmt>
  <rcc rId="5919" sId="5" odxf="1" dxf="1">
    <oc r="B528">
      <f>IF(LEN(A528)=0,"",INDEX('Smelter Look-up'!$A:$A,MATCH($A528,'Smelter Look-up'!$E:$E,0)))</f>
    </oc>
    <nc r="B52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20" sId="5" odxf="1" dxf="1">
    <oc r="C528">
      <f>IF(LEN(A528)=0,"",INDEX('Smelter Look-up'!$C:$C,MATCH($A528,'Smelter Look-up'!$E:$E,0)))</f>
    </oc>
    <nc r="C528" t="inlineStr">
      <is>
        <t>PT Eunindo Usaha Mandiri</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21" sId="5" odxf="1" dxf="1">
    <nc r="D528" t="inlineStr">
      <is>
        <t>PT Eunindo Usaha Mandiri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22" sId="5" odxf="1" dxf="1">
    <oc r="E528">
      <f>IF(ISERROR($V528),"",OFFSET('Smelter Look-up'!$D$4,$V528-4,0)&amp;"")</f>
    </oc>
    <nc r="E52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23" sId="5" odxf="1" dxf="1">
    <oc r="F528">
      <f>IF(ISERROR($V528),"",OFFSET('Smelter Look-up'!$E$4,$V528-4,0))</f>
    </oc>
    <nc r="F528" t="inlineStr">
      <is>
        <t>CID001438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24" sId="5" odxf="1" dxf="1">
    <oc r="G528">
      <f>IF(C528=$X$4,"Enter smelter details", IF(ISERROR($V528),"",OFFSET('Smelter Look-up'!$F$4,$V528-4,0)))</f>
    </oc>
    <nc r="G52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25" sId="5" odxf="1" dxf="1">
    <oc r="H528">
      <f>IF(ISERROR($V528),"",OFFSET('Smelter Look-up'!$G$4,$V528-4,0))</f>
    </oc>
    <nc r="H528" t="inlineStr">
      <is>
        <t>JI. JENDERAL SUDIRMAN KAV.25</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926" sId="5" odxf="1" dxf="1">
    <oc r="I528">
      <f>IF(ISERROR($V528),"",OFFSET('Smelter Look-up'!$H$4,$V528-4,0))</f>
    </oc>
    <nc r="I528" t="inlineStr">
      <is>
        <t>JAKARTA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27" sId="5" odxf="1" dxf="1">
    <oc r="J528">
      <f>IF(ISERROR($V528),"",OFFSET('Smelter Look-up'!$I$4,$V528-4,0))</f>
    </oc>
    <nc r="J528" t="inlineStr">
      <is>
        <t>INDONESIA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28" sId="5" odxf="1" dxf="1">
    <nc r="K528" t="inlineStr">
      <is>
        <t xml:space="preserve">Elin Ling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29" sId="5" odxf="1" dxf="1">
    <nc r="L528" t="inlineStr">
      <is>
        <t>elinling.49@gmail.com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30" sId="5" odxf="1" dxf="1">
    <nc r="M528"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31" sId="5" odxf="1" dxf="1">
    <nc r="N52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32" sId="5" odxf="1" dxf="1">
    <nc r="O528"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28" start="0" length="0">
    <dxf>
      <fill>
        <patternFill patternType="none"/>
      </fill>
      <alignment horizontal="general" vertical="bottom" wrapText="0"/>
      <border outline="0">
        <left/>
        <right/>
        <top/>
      </border>
    </dxf>
  </rfmt>
  <rfmt sheetId="5" sqref="Q528" start="0" length="0">
    <dxf>
      <alignment vertical="bottom" wrapText="0"/>
      <border outline="0">
        <left/>
        <right/>
        <top/>
        <bottom/>
      </border>
    </dxf>
  </rfmt>
  <rcc rId="5933" sId="5" odxf="1" dxf="1">
    <oc r="B529">
      <f>IF(LEN(A529)=0,"",INDEX('Smelter Look-up'!$A:$A,MATCH($A529,'Smelter Look-up'!$E:$E,0)))</f>
    </oc>
    <nc r="B52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34" sId="5" odxf="1" dxf="1">
    <oc r="C529">
      <f>IF(LEN(A529)=0,"",INDEX('Smelter Look-up'!$C:$C,MATCH($A529,'Smelter Look-up'!$E:$E,0)))</f>
    </oc>
    <nc r="C529" t="inlineStr">
      <is>
        <t>PT Mitra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35" sId="5" odxf="1" dxf="1">
    <nc r="D529" t="inlineStr">
      <is>
        <t>PT Mitra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36" sId="5" odxf="1" dxf="1">
    <oc r="E529">
      <f>IF(ISERROR($V529),"",OFFSET('Smelter Look-up'!$D$4,$V529-4,0)&amp;"")</f>
    </oc>
    <nc r="E52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37" sId="5" odxf="1" dxf="1">
    <oc r="F529">
      <f>IF(ISERROR($V529),"",OFFSET('Smelter Look-up'!$E$4,$V529-4,0))</f>
    </oc>
    <nc r="F529" t="inlineStr">
      <is>
        <t>CID001453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38" sId="5" odxf="1" dxf="1">
    <oc r="G529">
      <f>IF(C529=$X$4,"Enter smelter details", IF(ISERROR($V529),"",OFFSET('Smelter Look-up'!$F$4,$V529-4,0)))</f>
    </oc>
    <nc r="G52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39" sId="5" odxf="1" dxf="1">
    <oc r="H529">
      <f>IF(ISERROR($V529),"",OFFSET('Smelter Look-up'!$G$4,$V529-4,0))</f>
    </oc>
    <nc r="H52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940" sId="5" odxf="1" dxf="1">
    <oc r="I529">
      <f>IF(ISERROR($V529),"",OFFSET('Smelter Look-up'!$H$4,$V529-4,0))</f>
    </oc>
    <nc r="I529"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41" sId="5" odxf="1" dxf="1">
    <oc r="J529">
      <f>IF(ISERROR($V529),"",OFFSET('Smelter Look-up'!$I$4,$V529-4,0))</f>
    </oc>
    <nc r="J529"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29" start="0" length="0">
    <dxf>
      <alignment vertical="bottom" wrapText="0"/>
      <border outline="0">
        <left/>
        <right/>
        <top/>
        <bottom/>
      </border>
    </dxf>
  </rfmt>
  <rfmt sheetId="5" sqref="L529" start="0" length="0">
    <dxf>
      <alignment vertical="bottom" wrapText="0"/>
      <border outline="0">
        <left/>
        <right/>
        <top/>
        <bottom/>
      </border>
    </dxf>
  </rfmt>
  <rfmt sheetId="5" sqref="M529" start="0" length="0">
    <dxf>
      <alignment vertical="bottom" wrapText="0"/>
      <border outline="0">
        <left/>
        <right/>
        <top/>
        <bottom/>
      </border>
    </dxf>
  </rfmt>
  <rfmt sheetId="5" sqref="N529" start="0" length="0">
    <dxf>
      <alignment vertical="bottom" wrapText="0"/>
      <border outline="0">
        <left/>
        <right/>
        <top/>
        <bottom/>
      </border>
    </dxf>
  </rfmt>
  <rfmt sheetId="5" sqref="O529" start="0" length="0">
    <dxf>
      <alignment vertical="bottom" wrapText="0"/>
      <border outline="0">
        <left/>
        <right/>
        <top/>
        <bottom/>
      </border>
    </dxf>
  </rfmt>
  <rfmt sheetId="5" sqref="P529" start="0" length="0">
    <dxf>
      <fill>
        <patternFill patternType="none"/>
      </fill>
      <alignment horizontal="general" vertical="bottom" wrapText="0"/>
      <border outline="0">
        <left/>
        <right/>
        <top/>
      </border>
    </dxf>
  </rfmt>
  <rfmt sheetId="5" sqref="Q529" start="0" length="0">
    <dxf>
      <alignment vertical="bottom" wrapText="0"/>
      <border outline="0">
        <left/>
        <right/>
        <top/>
        <bottom/>
      </border>
    </dxf>
  </rfmt>
  <rcc rId="5942" sId="5" odxf="1" dxf="1">
    <oc r="B530">
      <f>IF(LEN(A530)=0,"",INDEX('Smelter Look-up'!$A:$A,MATCH($A530,'Smelter Look-up'!$E:$E,0)))</f>
    </oc>
    <nc r="B53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43" sId="5" odxf="1" dxf="1">
    <oc r="C530">
      <f>IF(LEN(A530)=0,"",INDEX('Smelter Look-up'!$C:$C,MATCH($A530,'Smelter Look-up'!$E:$E,0)))</f>
    </oc>
    <nc r="C530" t="inlineStr">
      <is>
        <t>PT Mitra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44" sId="5" odxf="1" dxf="1">
    <nc r="D530" t="inlineStr">
      <is>
        <t>PT Mitra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45" sId="5" odxf="1" dxf="1">
    <oc r="E530">
      <f>IF(ISERROR($V530),"",OFFSET('Smelter Look-up'!$D$4,$V530-4,0)&amp;"")</f>
    </oc>
    <nc r="E53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46" sId="5" odxf="1" dxf="1">
    <oc r="F530">
      <f>IF(ISERROR($V530),"",OFFSET('Smelter Look-up'!$E$4,$V530-4,0))</f>
    </oc>
    <nc r="F530" t="inlineStr">
      <is>
        <t>CID001453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47" sId="5" odxf="1" dxf="1">
    <oc r="G530">
      <f>IF(C530=$X$4,"Enter smelter details", IF(ISERROR($V530),"",OFFSET('Smelter Look-up'!$F$4,$V530-4,0)))</f>
    </oc>
    <nc r="G53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48" sId="5" odxf="1" dxf="1">
    <oc r="H530">
      <f>IF(ISERROR($V530),"",OFFSET('Smelter Look-up'!$G$4,$V530-4,0))</f>
    </oc>
    <nc r="H530" t="inlineStr">
      <is>
        <t>Kawasan Industri dan Pelabuhan Air Kantung Jelitik</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949" sId="5" odxf="1" dxf="1">
    <oc r="I530">
      <f>IF(ISERROR($V530),"",OFFSET('Smelter Look-up'!$H$4,$V530-4,0))</f>
    </oc>
    <nc r="I530"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50" sId="5" odxf="1" dxf="1">
    <oc r="J530">
      <f>IF(ISERROR($V530),"",OFFSET('Smelter Look-up'!$I$4,$V530-4,0))</f>
    </oc>
    <nc r="J530"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51" sId="5" odxf="1" dxf="1">
    <nc r="K530" t="inlineStr">
      <is>
        <t>Santosa Prasetija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52" sId="5" odxf="1" dxf="1">
    <nc r="L530" t="inlineStr">
      <is>
        <t> sanpras1205@gmail.com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53" sId="5" odxf="1" dxf="1">
    <nc r="M530"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54" sId="5" odxf="1" dxf="1">
    <nc r="N530" t="inlineStr">
      <is>
        <t>Blok Mapur-Cit, Blok Bemban Utara, Blok Kepuh Utara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55" sId="5" odxf="1" dxf="1">
    <nc r="O530" t="inlineStr">
      <is>
        <t>Kab. Bangka, Indonesia/ Kab. Bangka Tengah, 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56" sId="5" odxf="1" dxf="1">
    <nc r="P53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957" sId="5" odxf="1" dxf="1">
    <nc r="Q530" t="inlineStr">
      <is>
        <t>N/A</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958" sId="5" odxf="1" dxf="1">
    <oc r="B531">
      <f>IF(LEN(A531)=0,"",INDEX('Smelter Look-up'!$A:$A,MATCH($A531,'Smelter Look-up'!$E:$E,0)))</f>
    </oc>
    <nc r="B53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59" sId="5" odxf="1" dxf="1">
    <oc r="C531">
      <f>IF(LEN(A531)=0,"",INDEX('Smelter Look-up'!$C:$C,MATCH($A531,'Smelter Look-up'!$E:$E,0)))</f>
    </oc>
    <nc r="C531" t="inlineStr">
      <is>
        <t>PT Mitra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60" sId="5" odxf="1" dxf="1">
    <nc r="D531" t="inlineStr">
      <is>
        <t>PT Mitra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61" sId="5" odxf="1" dxf="1">
    <oc r="E531">
      <f>IF(ISERROR($V531),"",OFFSET('Smelter Look-up'!$D$4,$V531-4,0)&amp;"")</f>
    </oc>
    <nc r="E53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62" sId="5" odxf="1" dxf="1">
    <oc r="F531">
      <f>IF(ISERROR($V531),"",OFFSET('Smelter Look-up'!$E$4,$V531-4,0))</f>
    </oc>
    <nc r="F531" t="inlineStr">
      <is>
        <t>CID001453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63" sId="5" odxf="1" dxf="1">
    <oc r="G531">
      <f>IF(C531=$X$4,"Enter smelter details", IF(ISERROR($V531),"",OFFSET('Smelter Look-up'!$F$4,$V531-4,0)))</f>
    </oc>
    <nc r="G53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64" sId="5" odxf="1" dxf="1">
    <oc r="H531">
      <f>IF(ISERROR($V531),"",OFFSET('Smelter Look-up'!$G$4,$V531-4,0))</f>
    </oc>
    <nc r="H531" t="inlineStr">
      <is>
        <t>Kawasan Industri dan Pelabuhan Air Kantung Jelitik</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965" sId="5" odxf="1" dxf="1">
    <oc r="I531">
      <f>IF(ISERROR($V531),"",OFFSET('Smelter Look-up'!$H$4,$V531-4,0))</f>
    </oc>
    <nc r="I531"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66" sId="5" odxf="1" dxf="1">
    <oc r="J531">
      <f>IF(ISERROR($V531),"",OFFSET('Smelter Look-up'!$I$4,$V531-4,0))</f>
    </oc>
    <nc r="J53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67" sId="5" odxf="1" dxf="1">
    <nc r="K531" t="inlineStr">
      <is>
        <t>Santosa Prasetija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68" sId="5" odxf="1" dxf="1">
    <nc r="L531" t="inlineStr">
      <is>
        <t> sanpras1205@gmail.com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69" sId="5" odxf="1" dxf="1">
    <nc r="M531"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70" sId="5" odxf="1" dxf="1">
    <nc r="N531" t="inlineStr">
      <is>
        <t>Blok Mapur-Cit, Blok Bemban Utara, Blok Kepuh Utara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71" sId="5" odxf="1" dxf="1">
    <nc r="O531" t="inlineStr">
      <is>
        <t>Kab. Bangka, Indonesia/ Kab. Bangka Tengah, 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5972" sId="5" odxf="1" dxf="1">
    <nc r="P531" t="inlineStr">
      <is>
        <t> 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973" sId="5" odxf="1" dxf="1">
    <nc r="Q531" t="inlineStr">
      <is>
        <t>N/A</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974" sId="5" odxf="1" dxf="1">
    <oc r="B532">
      <f>IF(LEN(A532)=0,"",INDEX('Smelter Look-up'!$A:$A,MATCH($A532,'Smelter Look-up'!$E:$E,0)))</f>
    </oc>
    <nc r="B53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75" sId="5" odxf="1" dxf="1">
    <oc r="C532">
      <f>IF(LEN(A532)=0,"",INDEX('Smelter Look-up'!$C:$C,MATCH($A532,'Smelter Look-up'!$E:$E,0)))</f>
    </oc>
    <nc r="C532" t="inlineStr">
      <is>
        <t>PT Mitra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76" sId="5" odxf="1" dxf="1">
    <nc r="D532" t="inlineStr">
      <is>
        <t>PT Mitra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77" sId="5" odxf="1" dxf="1">
    <oc r="E532">
      <f>IF(ISERROR($V532),"",OFFSET('Smelter Look-up'!$D$4,$V532-4,0)&amp;"")</f>
    </oc>
    <nc r="E53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78" sId="5" odxf="1" dxf="1">
    <oc r="F532">
      <f>IF(ISERROR($V532),"",OFFSET('Smelter Look-up'!$E$4,$V532-4,0))</f>
    </oc>
    <nc r="F532" t="inlineStr">
      <is>
        <t>CID001453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79" sId="5" odxf="1" dxf="1">
    <oc r="G532">
      <f>IF(C532=$X$4,"Enter smelter details", IF(ISERROR($V532),"",OFFSET('Smelter Look-up'!$F$4,$V532-4,0)))</f>
    </oc>
    <nc r="G53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80" sId="5" odxf="1" dxf="1">
    <oc r="H532">
      <f>IF(ISERROR($V532),"",OFFSET('Smelter Look-up'!$G$4,$V532-4,0))</f>
    </oc>
    <nc r="H53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981" sId="5" odxf="1" dxf="1">
    <oc r="I532">
      <f>IF(ISERROR($V532),"",OFFSET('Smelter Look-up'!$H$4,$V532-4,0))</f>
    </oc>
    <nc r="I532"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82" sId="5" odxf="1" dxf="1">
    <oc r="J532">
      <f>IF(ISERROR($V532),"",OFFSET('Smelter Look-up'!$I$4,$V532-4,0))</f>
    </oc>
    <nc r="J53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32" start="0" length="0">
    <dxf>
      <alignment vertical="bottom" wrapText="0"/>
      <border outline="0">
        <left/>
        <right/>
        <top/>
        <bottom/>
      </border>
    </dxf>
  </rfmt>
  <rfmt sheetId="5" sqref="L532" start="0" length="0">
    <dxf>
      <alignment vertical="bottom" wrapText="0"/>
      <border outline="0">
        <left/>
        <right/>
        <top/>
        <bottom/>
      </border>
    </dxf>
  </rfmt>
  <rcc rId="5983" sId="5" odxf="1" dxf="1">
    <nc r="M53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32" start="0" length="0">
    <dxf>
      <alignment vertical="bottom" wrapText="0"/>
      <border outline="0">
        <left/>
        <right/>
        <top/>
        <bottom/>
      </border>
    </dxf>
  </rfmt>
  <rcc rId="5984" sId="5" odxf="1" dxf="1">
    <nc r="O532"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32" start="0" length="0">
    <dxf>
      <fill>
        <patternFill patternType="none"/>
      </fill>
      <alignment horizontal="general" vertical="bottom" wrapText="0"/>
      <border outline="0">
        <left/>
        <right/>
        <top/>
      </border>
    </dxf>
  </rfmt>
  <rfmt sheetId="5" sqref="Q532" start="0" length="0">
    <dxf>
      <alignment vertical="bottom" wrapText="0"/>
      <border outline="0">
        <left/>
        <right/>
        <top/>
        <bottom/>
      </border>
    </dxf>
  </rfmt>
  <rcc rId="5985" sId="5" odxf="1" dxf="1">
    <oc r="B533">
      <f>IF(LEN(A533)=0,"",INDEX('Smelter Look-up'!$A:$A,MATCH($A533,'Smelter Look-up'!$E:$E,0)))</f>
    </oc>
    <nc r="B53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86" sId="5" odxf="1" dxf="1">
    <oc r="C533">
      <f>IF(LEN(A533)=0,"",INDEX('Smelter Look-up'!$C:$C,MATCH($A533,'Smelter Look-up'!$E:$E,0)))</f>
    </oc>
    <nc r="C533" t="inlineStr">
      <is>
        <t>PT Mitra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87" sId="5" odxf="1" dxf="1">
    <nc r="D533" t="inlineStr">
      <is>
        <t>PT Mitra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88" sId="5" odxf="1" dxf="1">
    <oc r="E533">
      <f>IF(ISERROR($V533),"",OFFSET('Smelter Look-up'!$D$4,$V533-4,0)&amp;"")</f>
    </oc>
    <nc r="E53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89" sId="5" odxf="1" dxf="1">
    <oc r="F533">
      <f>IF(ISERROR($V533),"",OFFSET('Smelter Look-up'!$E$4,$V533-4,0))</f>
    </oc>
    <nc r="F533" t="inlineStr">
      <is>
        <t>CID001453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90" sId="5" odxf="1" dxf="1">
    <oc r="G533">
      <f>IF(C533=$X$4,"Enter smelter details", IF(ISERROR($V533),"",OFFSET('Smelter Look-up'!$F$4,$V533-4,0)))</f>
    </oc>
    <nc r="G53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91" sId="5" odxf="1" dxf="1">
    <oc r="H533">
      <f>IF(ISERROR($V533),"",OFFSET('Smelter Look-up'!$G$4,$V533-4,0))</f>
    </oc>
    <nc r="H53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5992" sId="5" odxf="1" dxf="1">
    <oc r="I533">
      <f>IF(ISERROR($V533),"",OFFSET('Smelter Look-up'!$H$4,$V533-4,0))</f>
    </oc>
    <nc r="I533"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5993" sId="5" odxf="1" dxf="1">
    <oc r="J533">
      <f>IF(ISERROR($V533),"",OFFSET('Smelter Look-up'!$I$4,$V533-4,0))</f>
    </oc>
    <nc r="J533"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33" start="0" length="0">
    <dxf>
      <alignment vertical="bottom" wrapText="0"/>
      <border outline="0">
        <left/>
        <right/>
        <top/>
        <bottom/>
      </border>
    </dxf>
  </rfmt>
  <rfmt sheetId="5" sqref="L533" start="0" length="0">
    <dxf>
      <alignment vertical="bottom" wrapText="0"/>
      <border outline="0">
        <left/>
        <right/>
        <top/>
        <bottom/>
      </border>
    </dxf>
  </rfmt>
  <rfmt sheetId="5" sqref="M533" start="0" length="0">
    <dxf>
      <alignment vertical="bottom" wrapText="0"/>
      <border outline="0">
        <left/>
        <right/>
        <top/>
        <bottom/>
      </border>
    </dxf>
  </rfmt>
  <rfmt sheetId="5" sqref="N533" start="0" length="0">
    <dxf>
      <alignment vertical="bottom" wrapText="0"/>
      <border outline="0">
        <left/>
        <right/>
        <top/>
        <bottom/>
      </border>
    </dxf>
  </rfmt>
  <rfmt sheetId="5" sqref="O533" start="0" length="0">
    <dxf>
      <alignment vertical="bottom" wrapText="0"/>
      <border outline="0">
        <left/>
        <right/>
        <top/>
        <bottom/>
      </border>
    </dxf>
  </rfmt>
  <rcc rId="5994" sId="5" odxf="1" dxf="1">
    <nc r="P53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5995" sId="5" odxf="1" dxf="1">
    <nc r="Q53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5996" sId="5" odxf="1" dxf="1">
    <oc r="B534">
      <f>IF(LEN(A534)=0,"",INDEX('Smelter Look-up'!$A:$A,MATCH($A534,'Smelter Look-up'!$E:$E,0)))</f>
    </oc>
    <nc r="B53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97" sId="5" odxf="1" dxf="1">
    <oc r="C534">
      <f>IF(LEN(A534)=0,"",INDEX('Smelter Look-up'!$C:$C,MATCH($A534,'Smelter Look-up'!$E:$E,0)))</f>
    </oc>
    <nc r="C534" t="inlineStr">
      <is>
        <t>PT Mitra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5998" sId="5" odxf="1" dxf="1">
    <nc r="D534" t="inlineStr">
      <is>
        <t>PT Mitra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5999" sId="5" odxf="1" dxf="1">
    <oc r="E534">
      <f>IF(ISERROR($V534),"",OFFSET('Smelter Look-up'!$D$4,$V534-4,0)&amp;"")</f>
    </oc>
    <nc r="E53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00" sId="5" odxf="1" dxf="1">
    <oc r="F534">
      <f>IF(ISERROR($V534),"",OFFSET('Smelter Look-up'!$E$4,$V534-4,0))</f>
    </oc>
    <nc r="F534" t="inlineStr">
      <is>
        <t>CID001453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01" sId="5" odxf="1" dxf="1">
    <oc r="G534">
      <f>IF(C534=$X$4,"Enter smelter details", IF(ISERROR($V534),"",OFFSET('Smelter Look-up'!$F$4,$V534-4,0)))</f>
    </oc>
    <nc r="G53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02" sId="5" odxf="1" dxf="1">
    <oc r="H534">
      <f>IF(ISERROR($V534),"",OFFSET('Smelter Look-up'!$G$4,$V534-4,0))</f>
    </oc>
    <nc r="H534" t="inlineStr">
      <is>
        <t>Kawasan Industri dan Pelabuhan Air Kantung Jelitik</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03" sId="5" odxf="1" dxf="1">
    <oc r="I534">
      <f>IF(ISERROR($V534),"",OFFSET('Smelter Look-up'!$H$4,$V534-4,0))</f>
    </oc>
    <nc r="I534"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04" sId="5" odxf="1" dxf="1">
    <oc r="J534">
      <f>IF(ISERROR($V534),"",OFFSET('Smelter Look-up'!$I$4,$V534-4,0))</f>
    </oc>
    <nc r="J534"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05" sId="5" odxf="1" dxf="1">
    <nc r="K534" t="inlineStr">
      <is>
        <t>Santosa Prasetija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06" sId="5" odxf="1" dxf="1">
    <nc r="L534" t="inlineStr">
      <is>
        <t> sanpras1205@gmail.com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07" sId="5" odxf="1" dxf="1">
    <nc r="M534"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08" sId="5" odxf="1" dxf="1">
    <nc r="N534" t="inlineStr">
      <is>
        <t>Blok Mapur-Cit, Blok Bemban Utara, Blok Kepuh Utara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09" sId="5" odxf="1" dxf="1">
    <nc r="O534" t="inlineStr">
      <is>
        <t>Kab. Bangka, Indonesia/ Kab. Bangka Tengah, 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10" sId="5" odxf="1" dxf="1">
    <nc r="P53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34" start="0" length="0">
    <dxf>
      <alignment vertical="bottom" wrapText="0"/>
      <border outline="0">
        <left/>
        <right/>
        <top/>
        <bottom/>
      </border>
    </dxf>
  </rfmt>
  <rcc rId="6011" sId="5" odxf="1" dxf="1">
    <oc r="B535">
      <f>IF(LEN(A535)=0,"",INDEX('Smelter Look-up'!$A:$A,MATCH($A535,'Smelter Look-up'!$E:$E,0)))</f>
    </oc>
    <nc r="B53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12" sId="5" odxf="1" dxf="1">
    <oc r="C535">
      <f>IF(LEN(A535)=0,"",INDEX('Smelter Look-up'!$C:$C,MATCH($A535,'Smelter Look-up'!$E:$E,0)))</f>
    </oc>
    <nc r="C535" t="inlineStr">
      <is>
        <t>PT Mitra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013" sId="5" odxf="1" dxf="1">
    <nc r="D535" t="inlineStr">
      <is>
        <t>PT Mitra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14" sId="5" odxf="1" dxf="1">
    <oc r="E535">
      <f>IF(ISERROR($V535),"",OFFSET('Smelter Look-up'!$D$4,$V535-4,0)&amp;"")</f>
    </oc>
    <nc r="E53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15" sId="5" odxf="1" dxf="1">
    <oc r="F535">
      <f>IF(ISERROR($V535),"",OFFSET('Smelter Look-up'!$E$4,$V535-4,0))</f>
    </oc>
    <nc r="F535" t="inlineStr">
      <is>
        <t>CID001453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16" sId="5" odxf="1" dxf="1">
    <oc r="G535">
      <f>IF(C535=$X$4,"Enter smelter details", IF(ISERROR($V535),"",OFFSET('Smelter Look-up'!$F$4,$V535-4,0)))</f>
    </oc>
    <nc r="G53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17" sId="5" odxf="1" dxf="1">
    <oc r="H535">
      <f>IF(ISERROR($V535),"",OFFSET('Smelter Look-up'!$G$4,$V535-4,0))</f>
    </oc>
    <nc r="H535" t="inlineStr">
      <is>
        <t>Kawasan Industri dan Pelabuhan Air Kantung, Jelitik, Desa Jelitik, Kecamatan Sungailiat,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18" sId="5" odxf="1" dxf="1">
    <oc r="I535">
      <f>IF(ISERROR($V535),"",OFFSET('Smelter Look-up'!$H$4,$V535-4,0))</f>
    </oc>
    <nc r="I535"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19" sId="5" odxf="1" dxf="1">
    <oc r="J535">
      <f>IF(ISERROR($V535),"",OFFSET('Smelter Look-up'!$I$4,$V535-4,0))</f>
    </oc>
    <nc r="J53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20" sId="5" odxf="1" dxf="1">
    <nc r="K535" t="inlineStr">
      <is>
        <t>Mr. M. Fitriansyah</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21" sId="5" odxf="1" dxf="1">
    <nc r="L535" t="inlineStr">
      <is>
        <t>mfitriansyah@gmail.com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22" sId="5" odxf="1" dxf="1">
    <nc r="M535"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23" sId="5" odxf="1" dxf="1">
    <nc r="N53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24" sId="5" odxf="1" dxf="1">
    <nc r="O53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35" start="0" length="0">
    <dxf>
      <fill>
        <patternFill patternType="none"/>
      </fill>
      <alignment horizontal="general" vertical="bottom" wrapText="0"/>
      <border outline="0">
        <left/>
        <right/>
        <top/>
      </border>
    </dxf>
  </rfmt>
  <rfmt sheetId="5" sqref="Q535" start="0" length="0">
    <dxf>
      <alignment vertical="bottom" wrapText="0"/>
      <border outline="0">
        <left/>
        <right/>
        <top/>
        <bottom/>
      </border>
    </dxf>
  </rfmt>
  <rcc rId="6025" sId="5" odxf="1" dxf="1">
    <oc r="B536">
      <f>IF(LEN(A536)=0,"",INDEX('Smelter Look-up'!$A:$A,MATCH($A536,'Smelter Look-up'!$E:$E,0)))</f>
    </oc>
    <nc r="B53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26" sId="5" odxf="1" dxf="1">
    <oc r="C536">
      <f>IF(LEN(A536)=0,"",INDEX('Smelter Look-up'!$C:$C,MATCH($A536,'Smelter Look-up'!$E:$E,0)))</f>
    </oc>
    <nc r="C536" t="inlineStr">
      <is>
        <t>PT Panca Mega Persada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027" sId="5" odxf="1" dxf="1">
    <nc r="D536" t="inlineStr">
      <is>
        <t>PT Panca Mega Persada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28" sId="5" odxf="1" dxf="1">
    <oc r="E536">
      <f>IF(ISERROR($V536),"",OFFSET('Smelter Look-up'!$D$4,$V536-4,0)&amp;"")</f>
    </oc>
    <nc r="E53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29" sId="5" odxf="1" dxf="1">
    <oc r="F536">
      <f>IF(ISERROR($V536),"",OFFSET('Smelter Look-up'!$E$4,$V536-4,0))</f>
    </oc>
    <nc r="F536" t="inlineStr">
      <is>
        <t>CID001457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30" sId="5" odxf="1" dxf="1">
    <oc r="G536">
      <f>IF(C536=$X$4,"Enter smelter details", IF(ISERROR($V536),"",OFFSET('Smelter Look-up'!$F$4,$V536-4,0)))</f>
    </oc>
    <nc r="G53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31" sId="5" odxf="1" dxf="1">
    <oc r="H536">
      <f>IF(ISERROR($V536),"",OFFSET('Smelter Look-up'!$G$4,$V536-4,0))</f>
    </oc>
    <nc r="H536" t="inlineStr">
      <is>
        <t>Jl. Raya Jelitik No. 1-A Sungailiat Provinsi Bangka Belitung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32" sId="5" odxf="1" dxf="1">
    <oc r="I536">
      <f>IF(ISERROR($V536),"",OFFSET('Smelter Look-up'!$H$4,$V536-4,0))</f>
    </oc>
    <nc r="I536"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33" sId="5" odxf="1" dxf="1">
    <oc r="J536">
      <f>IF(ISERROR($V536),"",OFFSET('Smelter Look-up'!$I$4,$V536-4,0))</f>
    </oc>
    <nc r="J536"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34" sId="5" odxf="1" dxf="1">
    <nc r="K536" t="inlineStr">
      <is>
        <t>customer care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35" sId="5" odxf="1" dxf="1">
    <nc r="L536" t="inlineStr">
      <is>
        <t>pmp@fongsgroup.com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036" sId="5" odxf="1" dxf="1">
    <nc r="M536"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36" start="0" length="0">
    <dxf>
      <alignment vertical="bottom" wrapText="0"/>
      <border outline="0">
        <left/>
        <right/>
        <top/>
        <bottom/>
      </border>
    </dxf>
  </rfmt>
  <rfmt sheetId="5" sqref="O536" start="0" length="0">
    <dxf>
      <alignment vertical="bottom" wrapText="0"/>
      <border outline="0">
        <left/>
        <right/>
        <top/>
        <bottom/>
      </border>
    </dxf>
  </rfmt>
  <rfmt sheetId="5" sqref="P536" start="0" length="0">
    <dxf>
      <fill>
        <patternFill patternType="none"/>
      </fill>
      <alignment horizontal="general" vertical="bottom" wrapText="0"/>
      <border outline="0">
        <left/>
        <right/>
        <top/>
      </border>
    </dxf>
  </rfmt>
  <rfmt sheetId="5" sqref="Q536" start="0" length="0">
    <dxf>
      <alignment vertical="bottom" wrapText="0"/>
      <border outline="0">
        <left/>
        <right/>
        <top/>
        <bottom/>
      </border>
    </dxf>
  </rfmt>
  <rcc rId="6037" sId="5" odxf="1" dxf="1">
    <oc r="B537">
      <f>IF(LEN(A537)=0,"",INDEX('Smelter Look-up'!$A:$A,MATCH($A537,'Smelter Look-up'!$E:$E,0)))</f>
    </oc>
    <nc r="B53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38" sId="5" odxf="1" dxf="1">
    <oc r="C537">
      <f>IF(LEN(A537)=0,"",INDEX('Smelter Look-up'!$C:$C,MATCH($A537,'Smelter Look-up'!$E:$E,0)))</f>
    </oc>
    <nc r="C537" t="inlineStr">
      <is>
        <t>PT Panca Mega Persada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039" sId="5" odxf="1" dxf="1">
    <nc r="D537" t="inlineStr">
      <is>
        <t>PT Panca Mega Persada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40" sId="5" odxf="1" dxf="1">
    <oc r="E537">
      <f>IF(ISERROR($V537),"",OFFSET('Smelter Look-up'!$D$4,$V537-4,0)&amp;"")</f>
    </oc>
    <nc r="E53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41" sId="5" odxf="1" dxf="1">
    <oc r="F537">
      <f>IF(ISERROR($V537),"",OFFSET('Smelter Look-up'!$E$4,$V537-4,0))</f>
    </oc>
    <nc r="F537" t="inlineStr">
      <is>
        <t>CID001457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42" sId="5" odxf="1" dxf="1">
    <oc r="G537">
      <f>IF(C537=$X$4,"Enter smelter details", IF(ISERROR($V537),"",OFFSET('Smelter Look-up'!$F$4,$V537-4,0)))</f>
    </oc>
    <nc r="G53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43" sId="5" odxf="1" dxf="1">
    <oc r="H537">
      <f>IF(ISERROR($V537),"",OFFSET('Smelter Look-up'!$G$4,$V537-4,0))</f>
    </oc>
    <nc r="H53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44" sId="5" odxf="1" dxf="1">
    <oc r="I537">
      <f>IF(ISERROR($V537),"",OFFSET('Smelter Look-up'!$H$4,$V537-4,0))</f>
    </oc>
    <nc r="I537"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45" sId="5" odxf="1" dxf="1">
    <oc r="J537">
      <f>IF(ISERROR($V537),"",OFFSET('Smelter Look-up'!$I$4,$V537-4,0))</f>
    </oc>
    <nc r="J53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37" start="0" length="0">
    <dxf>
      <alignment vertical="bottom" wrapText="0"/>
      <border outline="0">
        <left/>
        <right/>
        <top/>
        <bottom/>
      </border>
    </dxf>
  </rfmt>
  <rfmt sheetId="5" sqref="L537" start="0" length="0">
    <dxf>
      <alignment vertical="bottom" wrapText="0"/>
      <border outline="0">
        <left/>
        <right/>
        <top/>
        <bottom/>
      </border>
    </dxf>
  </rfmt>
  <rcc rId="6046" sId="5" odxf="1" dxf="1">
    <nc r="M53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37" start="0" length="0">
    <dxf>
      <alignment vertical="bottom" wrapText="0"/>
      <border outline="0">
        <left/>
        <right/>
        <top/>
        <bottom/>
      </border>
    </dxf>
  </rfmt>
  <rcc rId="6047" sId="5" odxf="1" dxf="1">
    <nc r="O537"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37" start="0" length="0">
    <dxf>
      <fill>
        <patternFill patternType="none"/>
      </fill>
      <alignment horizontal="general" vertical="bottom" wrapText="0"/>
      <border outline="0">
        <left/>
        <right/>
        <top/>
      </border>
    </dxf>
  </rfmt>
  <rfmt sheetId="5" sqref="Q537" start="0" length="0">
    <dxf>
      <alignment vertical="bottom" wrapText="0"/>
      <border outline="0">
        <left/>
        <right/>
        <top/>
        <bottom/>
      </border>
    </dxf>
  </rfmt>
  <rcc rId="6048" sId="5" odxf="1" dxf="1">
    <oc r="B538">
      <f>IF(LEN(A538)=0,"",INDEX('Smelter Look-up'!$A:$A,MATCH($A538,'Smelter Look-up'!$E:$E,0)))</f>
    </oc>
    <nc r="B53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49" sId="5" odxf="1" dxf="1">
    <oc r="C538">
      <f>IF(LEN(A538)=0,"",INDEX('Smelter Look-up'!$C:$C,MATCH($A538,'Smelter Look-up'!$E:$E,0)))</f>
    </oc>
    <nc r="C538" t="inlineStr">
      <is>
        <t>PT Panca Mega Persada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050" sId="5" odxf="1" dxf="1">
    <nc r="D538" t="inlineStr">
      <is>
        <t>PT Panca Mega Persada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51" sId="5" odxf="1" dxf="1">
    <oc r="E538">
      <f>IF(ISERROR($V538),"",OFFSET('Smelter Look-up'!$D$4,$V538-4,0)&amp;"")</f>
    </oc>
    <nc r="E53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52" sId="5" odxf="1" dxf="1">
    <oc r="F538">
      <f>IF(ISERROR($V538),"",OFFSET('Smelter Look-up'!$E$4,$V538-4,0))</f>
    </oc>
    <nc r="F538" t="inlineStr">
      <is>
        <t>CID001457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53" sId="5" odxf="1" dxf="1">
    <oc r="G538">
      <f>IF(C538=$X$4,"Enter smelter details", IF(ISERROR($V538),"",OFFSET('Smelter Look-up'!$F$4,$V538-4,0)))</f>
    </oc>
    <nc r="G53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54" sId="5" odxf="1" dxf="1">
    <oc r="H538">
      <f>IF(ISERROR($V538),"",OFFSET('Smelter Look-up'!$G$4,$V538-4,0))</f>
    </oc>
    <nc r="H53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55" sId="5" odxf="1" dxf="1">
    <oc r="I538">
      <f>IF(ISERROR($V538),"",OFFSET('Smelter Look-up'!$H$4,$V538-4,0))</f>
    </oc>
    <nc r="I538"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56" sId="5" odxf="1" dxf="1">
    <oc r="J538">
      <f>IF(ISERROR($V538),"",OFFSET('Smelter Look-up'!$I$4,$V538-4,0))</f>
    </oc>
    <nc r="J53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38" start="0" length="0">
    <dxf>
      <alignment vertical="bottom" wrapText="0"/>
      <border outline="0">
        <left/>
        <right/>
        <top/>
        <bottom/>
      </border>
    </dxf>
  </rfmt>
  <rfmt sheetId="5" sqref="L538" start="0" length="0">
    <dxf>
      <alignment vertical="bottom" wrapText="0"/>
      <border outline="0">
        <left/>
        <right/>
        <top/>
        <bottom/>
      </border>
    </dxf>
  </rfmt>
  <rfmt sheetId="5" sqref="M538" start="0" length="0">
    <dxf>
      <alignment vertical="bottom" wrapText="0"/>
      <border outline="0">
        <left/>
        <right/>
        <top/>
        <bottom/>
      </border>
    </dxf>
  </rfmt>
  <rfmt sheetId="5" sqref="N538" start="0" length="0">
    <dxf>
      <alignment vertical="bottom" wrapText="0"/>
      <border outline="0">
        <left/>
        <right/>
        <top/>
        <bottom/>
      </border>
    </dxf>
  </rfmt>
  <rfmt sheetId="5" sqref="O538" start="0" length="0">
    <dxf>
      <alignment vertical="bottom" wrapText="0"/>
      <border outline="0">
        <left/>
        <right/>
        <top/>
        <bottom/>
      </border>
    </dxf>
  </rfmt>
  <rcc rId="6057" sId="5" odxf="1" dxf="1">
    <nc r="P53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058" sId="5" odxf="1" dxf="1">
    <nc r="Q53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059" sId="5" odxf="1" dxf="1">
    <oc r="B539">
      <f>IF(LEN(A539)=0,"",INDEX('Smelter Look-up'!$A:$A,MATCH($A539,'Smelter Look-up'!$E:$E,0)))</f>
    </oc>
    <nc r="B53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60" sId="5" odxf="1" dxf="1">
    <oc r="C539">
      <f>IF(LEN(A539)=0,"",INDEX('Smelter Look-up'!$C:$C,MATCH($A539,'Smelter Look-up'!$E:$E,0)))</f>
    </oc>
    <nc r="C539" t="inlineStr">
      <is>
        <t>PT Panca Mega Persada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061" sId="5" odxf="1" dxf="1">
    <nc r="D539" t="inlineStr">
      <is>
        <t>PT Panca Mega Persada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62" sId="5" odxf="1" dxf="1">
    <oc r="E539">
      <f>IF(ISERROR($V539),"",OFFSET('Smelter Look-up'!$D$4,$V539-4,0)&amp;"")</f>
    </oc>
    <nc r="E53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63" sId="5" odxf="1" dxf="1">
    <oc r="F539">
      <f>IF(ISERROR($V539),"",OFFSET('Smelter Look-up'!$E$4,$V539-4,0))</f>
    </oc>
    <nc r="F539" t="inlineStr">
      <is>
        <t>CID001457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64" sId="5" odxf="1" dxf="1">
    <oc r="G539">
      <f>IF(C539=$X$4,"Enter smelter details", IF(ISERROR($V539),"",OFFSET('Smelter Look-up'!$F$4,$V539-4,0)))</f>
    </oc>
    <nc r="G53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65" sId="5" odxf="1" dxf="1">
    <oc r="H539">
      <f>IF(ISERROR($V539),"",OFFSET('Smelter Look-up'!$G$4,$V539-4,0))</f>
    </oc>
    <nc r="H539" t="inlineStr">
      <is>
        <t>Jl. Raya Jelitik No. 1-A Sungailiat Provinsi Bangka Belitung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66" sId="5" odxf="1" dxf="1">
    <oc r="I539">
      <f>IF(ISERROR($V539),"",OFFSET('Smelter Look-up'!$H$4,$V539-4,0))</f>
    </oc>
    <nc r="I539"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67" sId="5" odxf="1" dxf="1">
    <oc r="J539">
      <f>IF(ISERROR($V539),"",OFFSET('Smelter Look-up'!$I$4,$V539-4,0))</f>
    </oc>
    <nc r="J539"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39" start="0" length="0">
    <dxf>
      <alignment vertical="bottom" wrapText="0"/>
      <border outline="0">
        <left/>
        <right/>
        <top/>
        <bottom/>
      </border>
    </dxf>
  </rfmt>
  <rfmt sheetId="5" sqref="L539" start="0" length="0">
    <dxf>
      <alignment vertical="bottom" wrapText="0"/>
      <border outline="0">
        <left/>
        <right/>
        <top/>
        <bottom/>
      </border>
    </dxf>
  </rfmt>
  <rcc rId="6068" sId="5" odxf="1" dxf="1">
    <nc r="M539"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39" start="0" length="0">
    <dxf>
      <alignment vertical="bottom" wrapText="0"/>
      <border outline="0">
        <left/>
        <right/>
        <top/>
        <bottom/>
      </border>
    </dxf>
  </rfmt>
  <rfmt sheetId="5" sqref="O539" start="0" length="0">
    <dxf>
      <alignment vertical="bottom" wrapText="0"/>
      <border outline="0">
        <left/>
        <right/>
        <top/>
        <bottom/>
      </border>
    </dxf>
  </rfmt>
  <rfmt sheetId="5" sqref="P539" start="0" length="0">
    <dxf>
      <fill>
        <patternFill patternType="none"/>
      </fill>
      <alignment horizontal="general" vertical="bottom" wrapText="0"/>
      <border outline="0">
        <left/>
        <right/>
        <top/>
      </border>
    </dxf>
  </rfmt>
  <rfmt sheetId="5" sqref="Q539" start="0" length="0">
    <dxf>
      <alignment vertical="bottom" wrapText="0"/>
      <border outline="0">
        <left/>
        <right/>
        <top/>
        <bottom/>
      </border>
    </dxf>
  </rfmt>
  <rcc rId="6069" sId="5" odxf="1" dxf="1">
    <oc r="B540">
      <f>IF(LEN(A540)=0,"",INDEX('Smelter Look-up'!$A:$A,MATCH($A540,'Smelter Look-up'!$E:$E,0)))</f>
    </oc>
    <nc r="B54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70" sId="5" odxf="1" dxf="1">
    <oc r="C540">
      <f>IF(LEN(A540)=0,"",INDEX('Smelter Look-up'!$C:$C,MATCH($A540,'Smelter Look-up'!$E:$E,0)))</f>
    </oc>
    <nc r="C540" t="inlineStr">
      <is>
        <t>PT Panca Mega Persada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071" sId="5" odxf="1" dxf="1">
    <nc r="D540" t="inlineStr">
      <is>
        <t>PT Panca Mega Persada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72" sId="5" odxf="1" dxf="1">
    <oc r="E540">
      <f>IF(ISERROR($V540),"",OFFSET('Smelter Look-up'!$D$4,$V540-4,0)&amp;"")</f>
    </oc>
    <nc r="E54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73" sId="5" odxf="1" dxf="1">
    <oc r="F540">
      <f>IF(ISERROR($V540),"",OFFSET('Smelter Look-up'!$E$4,$V540-4,0))</f>
    </oc>
    <nc r="F540" t="inlineStr">
      <is>
        <t>CID001457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74" sId="5" odxf="1" dxf="1">
    <oc r="G540">
      <f>IF(C540=$X$4,"Enter smelter details", IF(ISERROR($V540),"",OFFSET('Smelter Look-up'!$F$4,$V540-4,0)))</f>
    </oc>
    <nc r="G54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75" sId="5" odxf="1" dxf="1">
    <oc r="H540">
      <f>IF(ISERROR($V540),"",OFFSET('Smelter Look-up'!$G$4,$V540-4,0))</f>
    </oc>
    <nc r="H54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76" sId="5" odxf="1" dxf="1">
    <oc r="I540">
      <f>IF(ISERROR($V540),"",OFFSET('Smelter Look-up'!$H$4,$V540-4,0))</f>
    </oc>
    <nc r="I540"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77" sId="5" odxf="1" dxf="1">
    <oc r="J540">
      <f>IF(ISERROR($V540),"",OFFSET('Smelter Look-up'!$I$4,$V540-4,0))</f>
    </oc>
    <nc r="J540"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40" start="0" length="0">
    <dxf>
      <alignment vertical="bottom" wrapText="0"/>
      <border outline="0">
        <left/>
        <right/>
        <top/>
        <bottom/>
      </border>
    </dxf>
  </rfmt>
  <rfmt sheetId="5" sqref="L540" start="0" length="0">
    <dxf>
      <alignment vertical="bottom" wrapText="0"/>
      <border outline="0">
        <left/>
        <right/>
        <top/>
        <bottom/>
      </border>
    </dxf>
  </rfmt>
  <rfmt sheetId="5" sqref="M540" start="0" length="0">
    <dxf>
      <alignment vertical="bottom" wrapText="0"/>
      <border outline="0">
        <left/>
        <right/>
        <top/>
        <bottom/>
      </border>
    </dxf>
  </rfmt>
  <rfmt sheetId="5" sqref="N540" start="0" length="0">
    <dxf>
      <alignment vertical="bottom" wrapText="0"/>
      <border outline="0">
        <left/>
        <right/>
        <top/>
        <bottom/>
      </border>
    </dxf>
  </rfmt>
  <rfmt sheetId="5" sqref="O540" start="0" length="0">
    <dxf>
      <alignment vertical="bottom" wrapText="0"/>
      <border outline="0">
        <left/>
        <right/>
        <top/>
        <bottom/>
      </border>
    </dxf>
  </rfmt>
  <rfmt sheetId="5" sqref="P540" start="0" length="0">
    <dxf>
      <fill>
        <patternFill patternType="none"/>
      </fill>
      <alignment horizontal="general" vertical="bottom" wrapText="0"/>
      <border outline="0">
        <left/>
        <right/>
        <top/>
      </border>
    </dxf>
  </rfmt>
  <rfmt sheetId="5" sqref="Q540" start="0" length="0">
    <dxf>
      <alignment vertical="bottom" wrapText="0"/>
      <border outline="0">
        <left/>
        <right/>
        <top/>
        <bottom/>
      </border>
    </dxf>
  </rfmt>
  <rcc rId="6078" sId="5" odxf="1" dxf="1">
    <oc r="B541">
      <f>IF(LEN(A541)=0,"",INDEX('Smelter Look-up'!$A:$A,MATCH($A541,'Smelter Look-up'!$E:$E,0)))</f>
    </oc>
    <nc r="B54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79" sId="5" odxf="1" dxf="1">
    <oc r="C541">
      <f>IF(LEN(A541)=0,"",INDEX('Smelter Look-up'!$C:$C,MATCH($A541,'Smelter Look-up'!$E:$E,0)))</f>
    </oc>
    <nc r="C541" t="inlineStr">
      <is>
        <t>PT Prima Timah Utama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080" sId="5" odxf="1" dxf="1">
    <nc r="D541" t="inlineStr">
      <is>
        <t>Metallo Chimique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81" sId="5" odxf="1" dxf="1">
    <oc r="E541">
      <f>IF(ISERROR($V541),"",OFFSET('Smelter Look-up'!$D$4,$V541-4,0)&amp;"")</f>
    </oc>
    <nc r="E54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82" sId="5" odxf="1" dxf="1">
    <oc r="F541">
      <f>IF(ISERROR($V541),"",OFFSET('Smelter Look-up'!$E$4,$V541-4,0))</f>
    </oc>
    <nc r="F541" t="inlineStr">
      <is>
        <t>CID001458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83" sId="5" odxf="1" dxf="1">
    <oc r="G541">
      <f>IF(C541=$X$4,"Enter smelter details", IF(ISERROR($V541),"",OFFSET('Smelter Look-up'!$F$4,$V541-4,0)))</f>
    </oc>
    <nc r="G54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84" sId="5" odxf="1" dxf="1">
    <oc r="H541">
      <f>IF(ISERROR($V541),"",OFFSET('Smelter Look-up'!$G$4,$V541-4,0))</f>
    </oc>
    <nc r="H54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85" sId="5" odxf="1" dxf="1">
    <oc r="I541">
      <f>IF(ISERROR($V541),"",OFFSET('Smelter Look-up'!$H$4,$V541-4,0))</f>
    </oc>
    <nc r="I541" t="inlineStr">
      <is>
        <t>Kepulauan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86" sId="5" odxf="1" dxf="1">
    <oc r="J541">
      <f>IF(ISERROR($V541),"",OFFSET('Smelter Look-up'!$I$4,$V541-4,0))</f>
    </oc>
    <nc r="J54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41" start="0" length="0">
    <dxf>
      <alignment vertical="bottom" wrapText="0"/>
      <border outline="0">
        <left/>
        <right/>
        <top/>
        <bottom/>
      </border>
    </dxf>
  </rfmt>
  <rfmt sheetId="5" sqref="L541" start="0" length="0">
    <dxf>
      <alignment vertical="bottom" wrapText="0"/>
      <border outline="0">
        <left/>
        <right/>
        <top/>
        <bottom/>
      </border>
    </dxf>
  </rfmt>
  <rcc rId="6087" sId="5" odxf="1" dxf="1">
    <nc r="M541"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41" start="0" length="0">
    <dxf>
      <alignment vertical="bottom" wrapText="0"/>
      <border outline="0">
        <left/>
        <right/>
        <top/>
        <bottom/>
      </border>
    </dxf>
  </rfmt>
  <rfmt sheetId="5" sqref="O541" start="0" length="0">
    <dxf>
      <alignment vertical="bottom" wrapText="0"/>
      <border outline="0">
        <left/>
        <right/>
        <top/>
        <bottom/>
      </border>
    </dxf>
  </rfmt>
  <rfmt sheetId="5" sqref="P541" start="0" length="0">
    <dxf>
      <fill>
        <patternFill patternType="none"/>
      </fill>
      <alignment horizontal="general" vertical="bottom" wrapText="0"/>
      <border outline="0">
        <left/>
        <right/>
        <top/>
      </border>
    </dxf>
  </rfmt>
  <rfmt sheetId="5" sqref="Q541" start="0" length="0">
    <dxf>
      <alignment vertical="bottom" wrapText="0"/>
      <border outline="0">
        <left/>
        <right/>
        <top/>
        <bottom/>
      </border>
    </dxf>
  </rfmt>
  <rcc rId="6088" sId="5" odxf="1" dxf="1">
    <oc r="B542">
      <f>IF(LEN(A542)=0,"",INDEX('Smelter Look-up'!$A:$A,MATCH($A542,'Smelter Look-up'!$E:$E,0)))</f>
    </oc>
    <nc r="B54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89" sId="5" odxf="1" dxf="1">
    <oc r="C542">
      <f>IF(LEN(A542)=0,"",INDEX('Smelter Look-up'!$C:$C,MATCH($A542,'Smelter Look-up'!$E:$E,0)))</f>
    </oc>
    <nc r="C542" t="inlineStr">
      <is>
        <t>PT Prima Timah Utama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090" sId="5" odxf="1" dxf="1">
    <nc r="D542" t="inlineStr">
      <is>
        <t>PT Prima Timah Utama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91" sId="5" odxf="1" dxf="1">
    <oc r="E542">
      <f>IF(ISERROR($V542),"",OFFSET('Smelter Look-up'!$D$4,$V542-4,0)&amp;"")</f>
    </oc>
    <nc r="E54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92" sId="5" odxf="1" dxf="1">
    <oc r="F542">
      <f>IF(ISERROR($V542),"",OFFSET('Smelter Look-up'!$E$4,$V542-4,0))</f>
    </oc>
    <nc r="F542" t="inlineStr">
      <is>
        <t>CID001458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93" sId="5" odxf="1" dxf="1">
    <oc r="G542">
      <f>IF(C542=$X$4,"Enter smelter details", IF(ISERROR($V542),"",OFFSET('Smelter Look-up'!$F$4,$V542-4,0)))</f>
    </oc>
    <nc r="G54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094" sId="5" odxf="1" dxf="1">
    <oc r="H542">
      <f>IF(ISERROR($V542),"",OFFSET('Smelter Look-up'!$G$4,$V542-4,0))</f>
    </oc>
    <nc r="H54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095" sId="5" odxf="1" dxf="1">
    <oc r="I542">
      <f>IF(ISERROR($V542),"",OFFSET('Smelter Look-up'!$H$4,$V542-4,0))</f>
    </oc>
    <nc r="I542" t="inlineStr">
      <is>
        <t>Kepulauan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096" sId="5" odxf="1" dxf="1">
    <oc r="J542">
      <f>IF(ISERROR($V542),"",OFFSET('Smelter Look-up'!$I$4,$V542-4,0))</f>
    </oc>
    <nc r="J54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42" start="0" length="0">
    <dxf>
      <alignment vertical="bottom" wrapText="0"/>
      <border outline="0">
        <left/>
        <right/>
        <top/>
        <bottom/>
      </border>
    </dxf>
  </rfmt>
  <rfmt sheetId="5" sqref="L542" start="0" length="0">
    <dxf>
      <alignment vertical="bottom" wrapText="0"/>
      <border outline="0">
        <left/>
        <right/>
        <top/>
        <bottom/>
      </border>
    </dxf>
  </rfmt>
  <rcc rId="6097" sId="5" odxf="1" dxf="1">
    <nc r="M54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42" start="0" length="0">
    <dxf>
      <alignment vertical="bottom" wrapText="0"/>
      <border outline="0">
        <left/>
        <right/>
        <top/>
        <bottom/>
      </border>
    </dxf>
  </rfmt>
  <rcc rId="6098" sId="5" odxf="1" dxf="1">
    <nc r="O542"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42" start="0" length="0">
    <dxf>
      <fill>
        <patternFill patternType="none"/>
      </fill>
      <alignment horizontal="general" vertical="bottom" wrapText="0"/>
      <border outline="0">
        <left/>
        <right/>
        <top/>
      </border>
    </dxf>
  </rfmt>
  <rfmt sheetId="5" sqref="Q542" start="0" length="0">
    <dxf>
      <alignment vertical="bottom" wrapText="0"/>
      <border outline="0">
        <left/>
        <right/>
        <top/>
        <bottom/>
      </border>
    </dxf>
  </rfmt>
  <rcc rId="6099" sId="5" odxf="1" dxf="1">
    <oc r="B543">
      <f>IF(LEN(A543)=0,"",INDEX('Smelter Look-up'!$A:$A,MATCH($A543,'Smelter Look-up'!$E:$E,0)))</f>
    </oc>
    <nc r="B54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00" sId="5" odxf="1" dxf="1">
    <oc r="C543">
      <f>IF(LEN(A543)=0,"",INDEX('Smelter Look-up'!$C:$C,MATCH($A543,'Smelter Look-up'!$E:$E,0)))</f>
    </oc>
    <nc r="C543" t="inlineStr">
      <is>
        <t>PT Prima Timah Utama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01" sId="5" odxf="1" dxf="1">
    <nc r="D543" t="inlineStr">
      <is>
        <t>PT Prima Timah Utama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02" sId="5" odxf="1" dxf="1">
    <oc r="E543">
      <f>IF(ISERROR($V543),"",OFFSET('Smelter Look-up'!$D$4,$V543-4,0)&amp;"")</f>
    </oc>
    <nc r="E54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03" sId="5" odxf="1" dxf="1">
    <oc r="F543">
      <f>IF(ISERROR($V543),"",OFFSET('Smelter Look-up'!$E$4,$V543-4,0))</f>
    </oc>
    <nc r="F543" t="inlineStr">
      <is>
        <t>CID001458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04" sId="5" odxf="1" dxf="1">
    <oc r="G543">
      <f>IF(C543=$X$4,"Enter smelter details", IF(ISERROR($V543),"",OFFSET('Smelter Look-up'!$F$4,$V543-4,0)))</f>
    </oc>
    <nc r="G54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05" sId="5" odxf="1" dxf="1">
    <oc r="H543">
      <f>IF(ISERROR($V543),"",OFFSET('Smelter Look-up'!$G$4,$V543-4,0))</f>
    </oc>
    <nc r="H54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06" sId="5" odxf="1" dxf="1">
    <oc r="I543">
      <f>IF(ISERROR($V543),"",OFFSET('Smelter Look-up'!$H$4,$V543-4,0))</f>
    </oc>
    <nc r="I543" t="inlineStr">
      <is>
        <t>Kepulauan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07" sId="5" odxf="1" dxf="1">
    <oc r="J543">
      <f>IF(ISERROR($V543),"",OFFSET('Smelter Look-up'!$I$4,$V543-4,0))</f>
    </oc>
    <nc r="J543"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43" start="0" length="0">
    <dxf>
      <alignment vertical="bottom" wrapText="0"/>
      <border outline="0">
        <left/>
        <right/>
        <top/>
        <bottom/>
      </border>
    </dxf>
  </rfmt>
  <rfmt sheetId="5" sqref="L543" start="0" length="0">
    <dxf>
      <alignment vertical="bottom" wrapText="0"/>
      <border outline="0">
        <left/>
        <right/>
        <top/>
        <bottom/>
      </border>
    </dxf>
  </rfmt>
  <rfmt sheetId="5" sqref="M543" start="0" length="0">
    <dxf>
      <alignment vertical="bottom" wrapText="0"/>
      <border outline="0">
        <left/>
        <right/>
        <top/>
        <bottom/>
      </border>
    </dxf>
  </rfmt>
  <rfmt sheetId="5" sqref="N543" start="0" length="0">
    <dxf>
      <alignment vertical="bottom" wrapText="0"/>
      <border outline="0">
        <left/>
        <right/>
        <top/>
        <bottom/>
      </border>
    </dxf>
  </rfmt>
  <rfmt sheetId="5" sqref="O543" start="0" length="0">
    <dxf>
      <alignment vertical="bottom" wrapText="0"/>
      <border outline="0">
        <left/>
        <right/>
        <top/>
        <bottom/>
      </border>
    </dxf>
  </rfmt>
  <rcc rId="6108" sId="5" odxf="1" dxf="1">
    <nc r="P54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109" sId="5" odxf="1" dxf="1">
    <nc r="Q54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110" sId="5" odxf="1" dxf="1">
    <oc r="B544">
      <f>IF(LEN(A544)=0,"",INDEX('Smelter Look-up'!$A:$A,MATCH($A544,'Smelter Look-up'!$E:$E,0)))</f>
    </oc>
    <nc r="B54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11" sId="5" odxf="1" dxf="1">
    <oc r="C544">
      <f>IF(LEN(A544)=0,"",INDEX('Smelter Look-up'!$C:$C,MATCH($A544,'Smelter Look-up'!$E:$E,0)))</f>
    </oc>
    <nc r="C544" t="inlineStr">
      <is>
        <t>PT Prima Timah Utama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12" sId="5" odxf="1" dxf="1">
    <nc r="D544" t="inlineStr">
      <is>
        <t>PT Prima Timah Utama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13" sId="5" odxf="1" dxf="1">
    <oc r="E544">
      <f>IF(ISERROR($V544),"",OFFSET('Smelter Look-up'!$D$4,$V544-4,0)&amp;"")</f>
    </oc>
    <nc r="E54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14" sId="5" odxf="1" dxf="1">
    <oc r="F544">
      <f>IF(ISERROR($V544),"",OFFSET('Smelter Look-up'!$E$4,$V544-4,0))</f>
    </oc>
    <nc r="F544" t="inlineStr">
      <is>
        <t>CID001458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15" sId="5" odxf="1" dxf="1">
    <oc r="G544">
      <f>IF(C544=$X$4,"Enter smelter details", IF(ISERROR($V544),"",OFFSET('Smelter Look-up'!$F$4,$V544-4,0)))</f>
    </oc>
    <nc r="G54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16" sId="5" odxf="1" dxf="1">
    <oc r="H544">
      <f>IF(ISERROR($V544),"",OFFSET('Smelter Look-up'!$G$4,$V544-4,0))</f>
    </oc>
    <nc r="H544" t="inlineStr">
      <is>
        <t>JL KETA PANG KAWASAN INDUSTRI KPANGKALPINANG 33149, ID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17" sId="5" odxf="1" dxf="1">
    <oc r="I544">
      <f>IF(ISERROR($V544),"",OFFSET('Smelter Look-up'!$H$4,$V544-4,0))</f>
    </oc>
    <nc r="I54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18" sId="5" odxf="1" dxf="1">
    <oc r="J544">
      <f>IF(ISERROR($V544),"",OFFSET('Smelter Look-up'!$I$4,$V544-4,0))</f>
    </oc>
    <nc r="J54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44" start="0" length="0">
    <dxf>
      <alignment vertical="bottom" wrapText="0"/>
      <border outline="0">
        <left/>
        <right/>
        <top/>
        <bottom/>
      </border>
    </dxf>
  </rfmt>
  <rfmt sheetId="5" sqref="L544" start="0" length="0">
    <dxf>
      <alignment vertical="bottom" wrapText="0"/>
      <border outline="0">
        <left/>
        <right/>
        <top/>
        <bottom/>
      </border>
    </dxf>
  </rfmt>
  <rcc rId="6119" sId="5" odxf="1" dxf="1">
    <nc r="M544" t="inlineStr">
      <is>
        <t>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20" sId="5" odxf="1" dxf="1">
    <nc r="N54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21" sId="5" odxf="1" dxf="1">
    <nc r="O54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44" start="0" length="0">
    <dxf>
      <fill>
        <patternFill patternType="none"/>
      </fill>
      <alignment horizontal="general" vertical="bottom" wrapText="0"/>
      <border outline="0">
        <left/>
        <right/>
        <top/>
      </border>
    </dxf>
  </rfmt>
  <rfmt sheetId="5" sqref="Q544" start="0" length="0">
    <dxf>
      <alignment vertical="bottom" wrapText="0"/>
      <border outline="0">
        <left/>
        <right/>
        <top/>
        <bottom/>
      </border>
    </dxf>
  </rfmt>
  <rcc rId="6122" sId="5" odxf="1" dxf="1">
    <oc r="B545">
      <f>IF(LEN(A545)=0,"",INDEX('Smelter Look-up'!$A:$A,MATCH($A545,'Smelter Look-up'!$E:$E,0)))</f>
    </oc>
    <nc r="B54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23" sId="5" odxf="1" dxf="1">
    <oc r="C545">
      <f>IF(LEN(A545)=0,"",INDEX('Smelter Look-up'!$C:$C,MATCH($A545,'Smelter Look-up'!$E:$E,0)))</f>
    </oc>
    <nc r="C545" t="inlineStr">
      <is>
        <t>PT Refined Bangka Tin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24" sId="5" odxf="1" dxf="1">
    <nc r="D545" t="inlineStr">
      <is>
        <t>PT Refined Bangka 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25" sId="5" odxf="1" dxf="1">
    <oc r="E545">
      <f>IF(ISERROR($V545),"",OFFSET('Smelter Look-up'!$D$4,$V545-4,0)&amp;"")</f>
    </oc>
    <nc r="E54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26" sId="5" odxf="1" dxf="1">
    <oc r="F545">
      <f>IF(ISERROR($V545),"",OFFSET('Smelter Look-up'!$E$4,$V545-4,0))</f>
    </oc>
    <nc r="F545" t="inlineStr">
      <is>
        <t>CID001460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27" sId="5" odxf="1" dxf="1">
    <oc r="G545">
      <f>IF(C545=$X$4,"Enter smelter details", IF(ISERROR($V545),"",OFFSET('Smelter Look-up'!$F$4,$V545-4,0)))</f>
    </oc>
    <nc r="G54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28" sId="5" odxf="1" dxf="1">
    <oc r="H545">
      <f>IF(ISERROR($V545),"",OFFSET('Smelter Look-up'!$G$4,$V545-4,0))</f>
    </oc>
    <nc r="H545" t="inlineStr">
      <is>
        <t xml:space="preserve">JL. KAWASAN INDUSTRI JELITIK, KEC. SUNGAI LIAT , KAB. BANGKA,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29" sId="5" odxf="1" dxf="1">
    <oc r="I545">
      <f>IF(ISERROR($V545),"",OFFSET('Smelter Look-up'!$H$4,$V545-4,0))</f>
    </oc>
    <nc r="I545"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30" sId="5" odxf="1" dxf="1">
    <oc r="J545">
      <f>IF(ISERROR($V545),"",OFFSET('Smelter Look-up'!$I$4,$V545-4,0))</f>
    </oc>
    <nc r="J54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31" sId="5" odxf="1" dxf="1">
    <nc r="K545" t="inlineStr">
      <is>
        <t>ANTON SALIM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32" sId="5" odxf="1" dxf="1">
    <nc r="L545" t="inlineStr">
      <is>
        <t>anton2028@yahoo.com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33" sId="5" odxf="1" dxf="1">
    <nc r="M545"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45" start="0" length="0">
    <dxf>
      <alignment vertical="bottom" wrapText="0"/>
      <border outline="0">
        <left/>
        <right/>
        <top/>
        <bottom/>
      </border>
    </dxf>
  </rfmt>
  <rfmt sheetId="5" sqref="O545" start="0" length="0">
    <dxf>
      <alignment vertical="bottom" wrapText="0"/>
      <border outline="0">
        <left/>
        <right/>
        <top/>
        <bottom/>
      </border>
    </dxf>
  </rfmt>
  <rfmt sheetId="5" sqref="P545" start="0" length="0">
    <dxf>
      <fill>
        <patternFill patternType="none"/>
      </fill>
      <alignment horizontal="general" vertical="bottom" wrapText="0"/>
      <border outline="0">
        <left/>
        <right/>
        <top/>
      </border>
    </dxf>
  </rfmt>
  <rfmt sheetId="5" sqref="Q545" start="0" length="0">
    <dxf>
      <alignment vertical="bottom" wrapText="0"/>
      <border outline="0">
        <left/>
        <right/>
        <top/>
        <bottom/>
      </border>
    </dxf>
  </rfmt>
  <rcc rId="6134" sId="5" odxf="1" dxf="1">
    <oc r="B546">
      <f>IF(LEN(A546)=0,"",INDEX('Smelter Look-up'!$A:$A,MATCH($A546,'Smelter Look-up'!$E:$E,0)))</f>
    </oc>
    <nc r="B54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35" sId="5" odxf="1" dxf="1">
    <oc r="C546">
      <f>IF(LEN(A546)=0,"",INDEX('Smelter Look-up'!$C:$C,MATCH($A546,'Smelter Look-up'!$E:$E,0)))</f>
    </oc>
    <nc r="C546" t="inlineStr">
      <is>
        <t>PT Refined Bangka Tin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36" sId="5" odxf="1" dxf="1">
    <nc r="D546" t="inlineStr">
      <is>
        <t>PT REFINED BANGKA 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37" sId="5" odxf="1" dxf="1">
    <oc r="E546">
      <f>IF(ISERROR($V546),"",OFFSET('Smelter Look-up'!$D$4,$V546-4,0)&amp;"")</f>
    </oc>
    <nc r="E54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38" sId="5" odxf="1" dxf="1">
    <oc r="F546">
      <f>IF(ISERROR($V546),"",OFFSET('Smelter Look-up'!$E$4,$V546-4,0))</f>
    </oc>
    <nc r="F546" t="inlineStr">
      <is>
        <t>CID001460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39" sId="5" odxf="1" dxf="1">
    <oc r="G546">
      <f>IF(C546=$X$4,"Enter smelter details", IF(ISERROR($V546),"",OFFSET('Smelter Look-up'!$F$4,$V546-4,0)))</f>
    </oc>
    <nc r="G54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40" sId="5" odxf="1" dxf="1">
    <oc r="H546">
      <f>IF(ISERROR($V546),"",OFFSET('Smelter Look-up'!$G$4,$V546-4,0))</f>
    </oc>
    <nc r="H54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41" sId="5" odxf="1" dxf="1">
    <oc r="I546">
      <f>IF(ISERROR($V546),"",OFFSET('Smelter Look-up'!$H$4,$V546-4,0))</f>
    </oc>
    <nc r="I546"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42" sId="5" odxf="1" dxf="1">
    <oc r="J546">
      <f>IF(ISERROR($V546),"",OFFSET('Smelter Look-up'!$I$4,$V546-4,0))</f>
    </oc>
    <nc r="J546"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46" start="0" length="0">
    <dxf>
      <alignment vertical="bottom" wrapText="0"/>
      <border outline="0">
        <left/>
        <right/>
        <top/>
        <bottom/>
      </border>
    </dxf>
  </rfmt>
  <rfmt sheetId="5" sqref="L546" start="0" length="0">
    <dxf>
      <alignment vertical="bottom" wrapText="0"/>
      <border outline="0">
        <left/>
        <right/>
        <top/>
        <bottom/>
      </border>
    </dxf>
  </rfmt>
  <rfmt sheetId="5" sqref="M546" start="0" length="0">
    <dxf>
      <alignment vertical="bottom" wrapText="0"/>
      <border outline="0">
        <left/>
        <right/>
        <top/>
        <bottom/>
      </border>
    </dxf>
  </rfmt>
  <rfmt sheetId="5" sqref="N546" start="0" length="0">
    <dxf>
      <alignment vertical="bottom" wrapText="0"/>
      <border outline="0">
        <left/>
        <right/>
        <top/>
        <bottom/>
      </border>
    </dxf>
  </rfmt>
  <rfmt sheetId="5" sqref="O546" start="0" length="0">
    <dxf>
      <alignment vertical="bottom" wrapText="0"/>
      <border outline="0">
        <left/>
        <right/>
        <top/>
        <bottom/>
      </border>
    </dxf>
  </rfmt>
  <rfmt sheetId="5" sqref="P546" start="0" length="0">
    <dxf>
      <fill>
        <patternFill patternType="none"/>
      </fill>
      <alignment horizontal="general" vertical="bottom" wrapText="0"/>
      <border outline="0">
        <left/>
        <right/>
        <top/>
      </border>
    </dxf>
  </rfmt>
  <rfmt sheetId="5" sqref="Q546" start="0" length="0">
    <dxf>
      <alignment vertical="bottom" wrapText="0"/>
      <border outline="0">
        <left/>
        <right/>
        <top/>
        <bottom/>
      </border>
    </dxf>
  </rfmt>
  <rcc rId="6143" sId="5" odxf="1" dxf="1">
    <oc r="B547">
      <f>IF(LEN(A547)=0,"",INDEX('Smelter Look-up'!$A:$A,MATCH($A547,'Smelter Look-up'!$E:$E,0)))</f>
    </oc>
    <nc r="B54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44" sId="5" odxf="1" dxf="1">
    <oc r="C547">
      <f>IF(LEN(A547)=0,"",INDEX('Smelter Look-up'!$C:$C,MATCH($A547,'Smelter Look-up'!$E:$E,0)))</f>
    </oc>
    <nc r="C547" t="inlineStr">
      <is>
        <t>PT REFINED BANGKA TIN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45" sId="5" odxf="1" dxf="1">
    <nc r="D547" t="inlineStr">
      <is>
        <t>PT Refined Bangka 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46" sId="5" odxf="1" dxf="1">
    <oc r="E547">
      <f>IF(ISERROR($V547),"",OFFSET('Smelter Look-up'!$D$4,$V547-4,0)&amp;"")</f>
    </oc>
    <nc r="E54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47" sId="5" odxf="1" dxf="1">
    <oc r="F547">
      <f>IF(ISERROR($V547),"",OFFSET('Smelter Look-up'!$E$4,$V547-4,0))</f>
    </oc>
    <nc r="F547" t="inlineStr">
      <is>
        <t>CID001460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48" sId="5" odxf="1" dxf="1">
    <oc r="G547">
      <f>IF(C547=$X$4,"Enter smelter details", IF(ISERROR($V547),"",OFFSET('Smelter Look-up'!$F$4,$V547-4,0)))</f>
    </oc>
    <nc r="G54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49" sId="5" odxf="1" dxf="1">
    <oc r="H547">
      <f>IF(ISERROR($V547),"",OFFSET('Smelter Look-up'!$G$4,$V547-4,0))</f>
    </oc>
    <nc r="H54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50" sId="5" odxf="1" dxf="1">
    <oc r="I547">
      <f>IF(ISERROR($V547),"",OFFSET('Smelter Look-up'!$H$4,$V547-4,0))</f>
    </oc>
    <nc r="I547"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51" sId="5" odxf="1" dxf="1">
    <oc r="J547">
      <f>IF(ISERROR($V547),"",OFFSET('Smelter Look-up'!$I$4,$V547-4,0))</f>
    </oc>
    <nc r="J54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47" start="0" length="0">
    <dxf>
      <alignment vertical="bottom" wrapText="0"/>
      <border outline="0">
        <left/>
        <right/>
        <top/>
        <bottom/>
      </border>
    </dxf>
  </rfmt>
  <rfmt sheetId="5" sqref="L547" start="0" length="0">
    <dxf>
      <alignment vertical="bottom" wrapText="0"/>
      <border outline="0">
        <left/>
        <right/>
        <top/>
        <bottom/>
      </border>
    </dxf>
  </rfmt>
  <rcc rId="6152" sId="5" odxf="1" dxf="1">
    <nc r="M54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47" start="0" length="0">
    <dxf>
      <alignment vertical="bottom" wrapText="0"/>
      <border outline="0">
        <left/>
        <right/>
        <top/>
        <bottom/>
      </border>
    </dxf>
  </rfmt>
  <rcc rId="6153" sId="5" odxf="1" dxf="1">
    <nc r="O547"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47" start="0" length="0">
    <dxf>
      <fill>
        <patternFill patternType="none"/>
      </fill>
      <alignment horizontal="general" vertical="bottom" wrapText="0"/>
      <border outline="0">
        <left/>
        <right/>
        <top/>
      </border>
    </dxf>
  </rfmt>
  <rfmt sheetId="5" sqref="Q547" start="0" length="0">
    <dxf>
      <alignment vertical="bottom" wrapText="0"/>
      <border outline="0">
        <left/>
        <right/>
        <top/>
        <bottom/>
      </border>
    </dxf>
  </rfmt>
  <rcc rId="6154" sId="5" odxf="1" dxf="1">
    <oc r="B548">
      <f>IF(LEN(A548)=0,"",INDEX('Smelter Look-up'!$A:$A,MATCH($A548,'Smelter Look-up'!$E:$E,0)))</f>
    </oc>
    <nc r="B54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55" sId="5" odxf="1" dxf="1">
    <oc r="C548">
      <f>IF(LEN(A548)=0,"",INDEX('Smelter Look-up'!$C:$C,MATCH($A548,'Smelter Look-up'!$E:$E,0)))</f>
    </oc>
    <nc r="C548" t="inlineStr">
      <is>
        <t>PT REFINED BANGKA TIN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56" sId="5" odxf="1" dxf="1">
    <nc r="D548" t="inlineStr">
      <is>
        <t>PT Refined Bangka 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57" sId="5" odxf="1" dxf="1">
    <oc r="E548">
      <f>IF(ISERROR($V548),"",OFFSET('Smelter Look-up'!$D$4,$V548-4,0)&amp;"")</f>
    </oc>
    <nc r="E54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58" sId="5" odxf="1" dxf="1">
    <oc r="F548">
      <f>IF(ISERROR($V548),"",OFFSET('Smelter Look-up'!$E$4,$V548-4,0))</f>
    </oc>
    <nc r="F548" t="inlineStr">
      <is>
        <t>CID001460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59" sId="5" odxf="1" dxf="1">
    <oc r="G548">
      <f>IF(C548=$X$4,"Enter smelter details", IF(ISERROR($V548),"",OFFSET('Smelter Look-up'!$F$4,$V548-4,0)))</f>
    </oc>
    <nc r="G54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60" sId="5" odxf="1" dxf="1">
    <oc r="H548">
      <f>IF(ISERROR($V548),"",OFFSET('Smelter Look-up'!$G$4,$V548-4,0))</f>
    </oc>
    <nc r="H54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61" sId="5" odxf="1" dxf="1">
    <oc r="I548">
      <f>IF(ISERROR($V548),"",OFFSET('Smelter Look-up'!$H$4,$V548-4,0))</f>
    </oc>
    <nc r="I548"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62" sId="5" odxf="1" dxf="1">
    <oc r="J548">
      <f>IF(ISERROR($V548),"",OFFSET('Smelter Look-up'!$I$4,$V548-4,0))</f>
    </oc>
    <nc r="J54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48" start="0" length="0">
    <dxf>
      <alignment vertical="bottom" wrapText="0"/>
      <border outline="0">
        <left/>
        <right/>
        <top/>
        <bottom/>
      </border>
    </dxf>
  </rfmt>
  <rfmt sheetId="5" sqref="L548" start="0" length="0">
    <dxf>
      <alignment vertical="bottom" wrapText="0"/>
      <border outline="0">
        <left/>
        <right/>
        <top/>
        <bottom/>
      </border>
    </dxf>
  </rfmt>
  <rfmt sheetId="5" sqref="M548" start="0" length="0">
    <dxf>
      <alignment vertical="bottom" wrapText="0"/>
      <border outline="0">
        <left/>
        <right/>
        <top/>
        <bottom/>
      </border>
    </dxf>
  </rfmt>
  <rfmt sheetId="5" sqref="N548" start="0" length="0">
    <dxf>
      <alignment vertical="bottom" wrapText="0"/>
      <border outline="0">
        <left/>
        <right/>
        <top/>
        <bottom/>
      </border>
    </dxf>
  </rfmt>
  <rfmt sheetId="5" sqref="O548" start="0" length="0">
    <dxf>
      <alignment vertical="bottom" wrapText="0"/>
      <border outline="0">
        <left/>
        <right/>
        <top/>
        <bottom/>
      </border>
    </dxf>
  </rfmt>
  <rcc rId="6163" sId="5" odxf="1" dxf="1">
    <nc r="P54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164" sId="5" odxf="1" dxf="1">
    <nc r="Q54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165" sId="5" odxf="1" dxf="1">
    <oc r="B549">
      <f>IF(LEN(A549)=0,"",INDEX('Smelter Look-up'!$A:$A,MATCH($A549,'Smelter Look-up'!$E:$E,0)))</f>
    </oc>
    <nc r="B54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66" sId="5" odxf="1" dxf="1">
    <oc r="C549">
      <f>IF(LEN(A549)=0,"",INDEX('Smelter Look-up'!$C:$C,MATCH($A549,'Smelter Look-up'!$E:$E,0)))</f>
    </oc>
    <nc r="C549" t="inlineStr">
      <is>
        <t>PT Refined Bangka Tin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67" sId="5" odxf="1" dxf="1">
    <nc r="D549" t="inlineStr">
      <is>
        <t>PT Refined Bangka 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68" sId="5" odxf="1" dxf="1">
    <oc r="E549">
      <f>IF(ISERROR($V549),"",OFFSET('Smelter Look-up'!$D$4,$V549-4,0)&amp;"")</f>
    </oc>
    <nc r="E54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69" sId="5" odxf="1" dxf="1">
    <oc r="F549">
      <f>IF(ISERROR($V549),"",OFFSET('Smelter Look-up'!$E$4,$V549-4,0))</f>
    </oc>
    <nc r="F549" t="inlineStr">
      <is>
        <t>CID001460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70" sId="5" odxf="1" dxf="1">
    <oc r="G549">
      <f>IF(C549=$X$4,"Enter smelter details", IF(ISERROR($V549),"",OFFSET('Smelter Look-up'!$F$4,$V549-4,0)))</f>
    </oc>
    <nc r="G54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71" sId="5" odxf="1" dxf="1">
    <oc r="H549">
      <f>IF(ISERROR($V549),"",OFFSET('Smelter Look-up'!$G$4,$V549-4,0))</f>
    </oc>
    <nc r="H549" t="inlineStr">
      <is>
        <t xml:space="preserve">JL. KAWASAN INDUSTRI JELITIK, KEC. SUNGAI LIAT , KAB. BANGKA,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72" sId="5" odxf="1" dxf="1">
    <oc r="I549">
      <f>IF(ISERROR($V549),"",OFFSET('Smelter Look-up'!$H$4,$V549-4,0))</f>
    </oc>
    <nc r="I549"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73" sId="5" odxf="1" dxf="1">
    <oc r="J549">
      <f>IF(ISERROR($V549),"",OFFSET('Smelter Look-up'!$I$4,$V549-4,0))</f>
    </oc>
    <nc r="J549"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74" sId="5" odxf="1" dxf="1">
    <nc r="K549" t="inlineStr">
      <is>
        <t>ANTON SALIM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75" sId="5" odxf="1" dxf="1">
    <nc r="L549" t="inlineStr">
      <is>
        <t>anton2028@yahoo.com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76" sId="5" odxf="1" dxf="1">
    <nc r="M549"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49" start="0" length="0">
    <dxf>
      <alignment vertical="bottom" wrapText="0"/>
      <border outline="0">
        <left/>
        <right/>
        <top/>
        <bottom/>
      </border>
    </dxf>
  </rfmt>
  <rfmt sheetId="5" sqref="O549" start="0" length="0">
    <dxf>
      <alignment vertical="bottom" wrapText="0"/>
      <border outline="0">
        <left/>
        <right/>
        <top/>
        <bottom/>
      </border>
    </dxf>
  </rfmt>
  <rfmt sheetId="5" sqref="P549" start="0" length="0">
    <dxf>
      <fill>
        <patternFill patternType="none"/>
      </fill>
      <alignment horizontal="general" vertical="bottom" wrapText="0"/>
      <border outline="0">
        <left/>
        <right/>
        <top/>
      </border>
    </dxf>
  </rfmt>
  <rfmt sheetId="5" sqref="Q549" start="0" length="0">
    <dxf>
      <alignment vertical="bottom" wrapText="0"/>
      <border outline="0">
        <left/>
        <right/>
        <top/>
        <bottom/>
      </border>
    </dxf>
  </rfmt>
  <rcc rId="6177" sId="5" odxf="1" dxf="1">
    <oc r="B550">
      <f>IF(LEN(A550)=0,"",INDEX('Smelter Look-up'!$A:$A,MATCH($A550,'Smelter Look-up'!$E:$E,0)))</f>
    </oc>
    <nc r="B55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78" sId="5" odxf="1" dxf="1">
    <oc r="C550">
      <f>IF(LEN(A550)=0,"",INDEX('Smelter Look-up'!$C:$C,MATCH($A550,'Smelter Look-up'!$E:$E,0)))</f>
    </oc>
    <nc r="C550" t="inlineStr">
      <is>
        <t>PT REFINED BANGKA TIN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79" sId="5" odxf="1" dxf="1">
    <nc r="D550" t="inlineStr">
      <is>
        <t>PT REFINED BANGKA 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80" sId="5" odxf="1" dxf="1">
    <oc r="E550">
      <f>IF(ISERROR($V550),"",OFFSET('Smelter Look-up'!$D$4,$V550-4,0)&amp;"")</f>
    </oc>
    <nc r="E55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81" sId="5" odxf="1" dxf="1">
    <oc r="F550">
      <f>IF(ISERROR($V550),"",OFFSET('Smelter Look-up'!$E$4,$V550-4,0))</f>
    </oc>
    <nc r="F550" t="inlineStr">
      <is>
        <t>CID001460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82" sId="5" odxf="1" dxf="1">
    <oc r="G550">
      <f>IF(C550=$X$4,"Enter smelter details", IF(ISERROR($V550),"",OFFSET('Smelter Look-up'!$F$4,$V550-4,0)))</f>
    </oc>
    <nc r="G55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83" sId="5" odxf="1" dxf="1">
    <oc r="H550">
      <f>IF(ISERROR($V550),"",OFFSET('Smelter Look-up'!$G$4,$V550-4,0))</f>
    </oc>
    <nc r="H550" t="inlineStr">
      <is>
        <t>Lingkungan Jelitik Sungaliliat
Kawasan Industri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84" sId="5" odxf="1" dxf="1">
    <oc r="I550">
      <f>IF(ISERROR($V550),"",OFFSET('Smelter Look-up'!$H$4,$V550-4,0))</f>
    </oc>
    <nc r="I550"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85" sId="5" odxf="1" dxf="1">
    <oc r="J550">
      <f>IF(ISERROR($V550),"",OFFSET('Smelter Look-up'!$I$4,$V550-4,0))</f>
    </oc>
    <nc r="J550" t="inlineStr">
      <is>
        <t>Bangka Belitung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186" sId="5" odxf="1" dxf="1">
    <nc r="K550" t="inlineStr">
      <is>
        <t>Petrus Tjandra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87" sId="5" odxf="1" dxf="1">
    <nc r="L550" t="inlineStr">
      <is>
        <t>petrus.tjandra@gmail.com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88" sId="5" odxf="1" dxf="1">
    <nc r="M55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89" sId="5" odxf="1" dxf="1">
    <nc r="N55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90" sId="5" odxf="1" dxf="1">
    <nc r="O550"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191" sId="5" odxf="1" dxf="1">
    <nc r="P55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50" start="0" length="0">
    <dxf>
      <alignment vertical="bottom" wrapText="0"/>
      <border outline="0">
        <left/>
        <right/>
        <top/>
        <bottom/>
      </border>
    </dxf>
  </rfmt>
  <rcc rId="6192" sId="5" odxf="1" dxf="1">
    <oc r="B551">
      <f>IF(LEN(A551)=0,"",INDEX('Smelter Look-up'!$A:$A,MATCH($A551,'Smelter Look-up'!$E:$E,0)))</f>
    </oc>
    <nc r="B55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93" sId="5" odxf="1" dxf="1">
    <oc r="C551">
      <f>IF(LEN(A551)=0,"",INDEX('Smelter Look-up'!$C:$C,MATCH($A551,'Smelter Look-up'!$E:$E,0)))</f>
    </oc>
    <nc r="C551" t="inlineStr">
      <is>
        <t>PT Sariwiguna Binasentosa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194" sId="5" odxf="1" dxf="1">
    <nc r="D551" t="inlineStr">
      <is>
        <t>PT Sariwiguna Binasentosa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95" sId="5" odxf="1" dxf="1">
    <oc r="E551">
      <f>IF(ISERROR($V551),"",OFFSET('Smelter Look-up'!$D$4,$V551-4,0)&amp;"")</f>
    </oc>
    <nc r="E55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96" sId="5" odxf="1" dxf="1">
    <oc r="F551">
      <f>IF(ISERROR($V551),"",OFFSET('Smelter Look-up'!$E$4,$V551-4,0))</f>
    </oc>
    <nc r="F551" t="inlineStr">
      <is>
        <t>CID001463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97" sId="5" odxf="1" dxf="1">
    <oc r="G551">
      <f>IF(C551=$X$4,"Enter smelter details", IF(ISERROR($V551),"",OFFSET('Smelter Look-up'!$F$4,$V551-4,0)))</f>
    </oc>
    <nc r="G55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198" sId="5" odxf="1" dxf="1">
    <oc r="H551">
      <f>IF(ISERROR($V551),"",OFFSET('Smelter Look-up'!$G$4,$V551-4,0))</f>
    </oc>
    <nc r="H551" t="inlineStr">
      <is>
        <t xml:space="preserve">JALAN PASIR KETAPANG,PANGKALBALAM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199" sId="5" odxf="1" dxf="1">
    <oc r="I551">
      <f>IF(ISERROR($V551),"",OFFSET('Smelter Look-up'!$H$4,$V551-4,0))</f>
    </oc>
    <nc r="I551"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00" sId="5" odxf="1" dxf="1">
    <oc r="J551">
      <f>IF(ISERROR($V551),"",OFFSET('Smelter Look-up'!$I$4,$V551-4,0))</f>
    </oc>
    <nc r="J55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01" sId="5" odxf="1" dxf="1">
    <nc r="K551" t="inlineStr">
      <is>
        <t>MILA WARDANI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02" sId="5" odxf="1" dxf="1">
    <nc r="L551" t="inlineStr">
      <is>
        <t>admsbs@yahoo.com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03" sId="5" odxf="1" dxf="1">
    <nc r="M551"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04" sId="5" odxf="1" dxf="1">
    <nc r="N551" t="inlineStr">
      <is>
        <t>TIN ORE from mining concession in Bangka Belitung Province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05" sId="5" odxf="1" dxf="1">
    <nc r="O551"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06" sId="5" odxf="1" dxf="1">
    <nc r="P55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207" sId="5" odxf="1" dxf="1">
    <nc r="Q551" t="inlineStr">
      <is>
        <t>N/A</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208" sId="5" odxf="1" dxf="1">
    <oc r="B552">
      <f>IF(LEN(A552)=0,"",INDEX('Smelter Look-up'!$A:$A,MATCH($A552,'Smelter Look-up'!$E:$E,0)))</f>
    </oc>
    <nc r="B55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09" sId="5" odxf="1" dxf="1">
    <oc r="C552">
      <f>IF(LEN(A552)=0,"",INDEX('Smelter Look-up'!$C:$C,MATCH($A552,'Smelter Look-up'!$E:$E,0)))</f>
    </oc>
    <nc r="C552" t="inlineStr">
      <is>
        <t>PT Sariwiguna Binasentosa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10" sId="5" odxf="1" dxf="1">
    <nc r="D552" t="inlineStr">
      <is>
        <t>PT Sariwiguna Binasentosa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11" sId="5" odxf="1" dxf="1">
    <oc r="E552">
      <f>IF(ISERROR($V552),"",OFFSET('Smelter Look-up'!$D$4,$V552-4,0)&amp;"")</f>
    </oc>
    <nc r="E55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12" sId="5" odxf="1" dxf="1">
    <oc r="F552">
      <f>IF(ISERROR($V552),"",OFFSET('Smelter Look-up'!$E$4,$V552-4,0))</f>
    </oc>
    <nc r="F552" t="inlineStr">
      <is>
        <t>CID001463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13" sId="5" odxf="1" dxf="1">
    <oc r="G552">
      <f>IF(C552=$X$4,"Enter smelter details", IF(ISERROR($V552),"",OFFSET('Smelter Look-up'!$F$4,$V552-4,0)))</f>
    </oc>
    <nc r="G55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14" sId="5" odxf="1" dxf="1">
    <oc r="H552">
      <f>IF(ISERROR($V552),"",OFFSET('Smelter Look-up'!$G$4,$V552-4,0))</f>
    </oc>
    <nc r="H55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215" sId="5" odxf="1" dxf="1">
    <oc r="I552">
      <f>IF(ISERROR($V552),"",OFFSET('Smelter Look-up'!$H$4,$V552-4,0))</f>
    </oc>
    <nc r="I552"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16" sId="5" odxf="1" dxf="1">
    <oc r="J552">
      <f>IF(ISERROR($V552),"",OFFSET('Smelter Look-up'!$I$4,$V552-4,0))</f>
    </oc>
    <nc r="J55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52" start="0" length="0">
    <dxf>
      <alignment vertical="bottom" wrapText="0"/>
      <border outline="0">
        <left/>
        <right/>
        <top/>
        <bottom/>
      </border>
    </dxf>
  </rfmt>
  <rfmt sheetId="5" sqref="L552" start="0" length="0">
    <dxf>
      <alignment vertical="bottom" wrapText="0"/>
      <border outline="0">
        <left/>
        <right/>
        <top/>
        <bottom/>
      </border>
    </dxf>
  </rfmt>
  <rfmt sheetId="5" sqref="M552" start="0" length="0">
    <dxf>
      <alignment vertical="bottom" wrapText="0"/>
      <border outline="0">
        <left/>
        <right/>
        <top/>
        <bottom/>
      </border>
    </dxf>
  </rfmt>
  <rfmt sheetId="5" sqref="N552" start="0" length="0">
    <dxf>
      <alignment vertical="bottom" wrapText="0"/>
      <border outline="0">
        <left/>
        <right/>
        <top/>
        <bottom/>
      </border>
    </dxf>
  </rfmt>
  <rfmt sheetId="5" sqref="O552" start="0" length="0">
    <dxf>
      <alignment vertical="bottom" wrapText="0"/>
      <border outline="0">
        <left/>
        <right/>
        <top/>
        <bottom/>
      </border>
    </dxf>
  </rfmt>
  <rfmt sheetId="5" sqref="P552" start="0" length="0">
    <dxf>
      <fill>
        <patternFill patternType="none"/>
      </fill>
      <alignment horizontal="general" vertical="bottom" wrapText="0"/>
      <border outline="0">
        <left/>
        <right/>
        <top/>
      </border>
    </dxf>
  </rfmt>
  <rfmt sheetId="5" sqref="Q552" start="0" length="0">
    <dxf>
      <alignment vertical="bottom" wrapText="0"/>
      <border outline="0">
        <left/>
        <right/>
        <top/>
        <bottom/>
      </border>
    </dxf>
  </rfmt>
  <rcc rId="6217" sId="5" odxf="1" dxf="1">
    <oc r="B553">
      <f>IF(LEN(A553)=0,"",INDEX('Smelter Look-up'!$A:$A,MATCH($A553,'Smelter Look-up'!$E:$E,0)))</f>
    </oc>
    <nc r="B55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18" sId="5" odxf="1" dxf="1">
    <oc r="C553">
      <f>IF(LEN(A553)=0,"",INDEX('Smelter Look-up'!$C:$C,MATCH($A553,'Smelter Look-up'!$E:$E,0)))</f>
    </oc>
    <nc r="C553" t="inlineStr">
      <is>
        <t>PT Sariwiguna Binasentosa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19" sId="5" odxf="1" dxf="1">
    <nc r="D553" t="inlineStr">
      <is>
        <t>PT Sariwiguna Binasentosa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20" sId="5" odxf="1" dxf="1">
    <oc r="E553">
      <f>IF(ISERROR($V553),"",OFFSET('Smelter Look-up'!$D$4,$V553-4,0)&amp;"")</f>
    </oc>
    <nc r="E55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21" sId="5" odxf="1" dxf="1">
    <oc r="F553">
      <f>IF(ISERROR($V553),"",OFFSET('Smelter Look-up'!$E$4,$V553-4,0))</f>
    </oc>
    <nc r="F553" t="inlineStr">
      <is>
        <t>CID001463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22" sId="5" odxf="1" dxf="1">
    <oc r="G553">
      <f>IF(C553=$X$4,"Enter smelter details", IF(ISERROR($V553),"",OFFSET('Smelter Look-up'!$F$4,$V553-4,0)))</f>
    </oc>
    <nc r="G55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23" sId="5" odxf="1" dxf="1">
    <oc r="H553">
      <f>IF(ISERROR($V553),"",OFFSET('Smelter Look-up'!$G$4,$V553-4,0))</f>
    </oc>
    <nc r="H55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224" sId="5" odxf="1" dxf="1">
    <oc r="I553">
      <f>IF(ISERROR($V553),"",OFFSET('Smelter Look-up'!$H$4,$V553-4,0))</f>
    </oc>
    <nc r="I553"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25" sId="5" odxf="1" dxf="1">
    <oc r="J553">
      <f>IF(ISERROR($V553),"",OFFSET('Smelter Look-up'!$I$4,$V553-4,0))</f>
    </oc>
    <nc r="J553"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53" start="0" length="0">
    <dxf>
      <alignment vertical="bottom" wrapText="0"/>
      <border outline="0">
        <left/>
        <right/>
        <top/>
        <bottom/>
      </border>
    </dxf>
  </rfmt>
  <rfmt sheetId="5" sqref="L553" start="0" length="0">
    <dxf>
      <alignment vertical="bottom" wrapText="0"/>
      <border outline="0">
        <left/>
        <right/>
        <top/>
        <bottom/>
      </border>
    </dxf>
  </rfmt>
  <rcc rId="6226" sId="5" odxf="1" dxf="1">
    <nc r="M55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53" start="0" length="0">
    <dxf>
      <alignment vertical="bottom" wrapText="0"/>
      <border outline="0">
        <left/>
        <right/>
        <top/>
        <bottom/>
      </border>
    </dxf>
  </rfmt>
  <rcc rId="6227" sId="5" odxf="1" dxf="1">
    <nc r="O553"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53" start="0" length="0">
    <dxf>
      <fill>
        <patternFill patternType="none"/>
      </fill>
      <alignment horizontal="general" vertical="bottom" wrapText="0"/>
      <border outline="0">
        <left/>
        <right/>
        <top/>
      </border>
    </dxf>
  </rfmt>
  <rfmt sheetId="5" sqref="Q553" start="0" length="0">
    <dxf>
      <alignment vertical="bottom" wrapText="0"/>
      <border outline="0">
        <left/>
        <right/>
        <top/>
        <bottom/>
      </border>
    </dxf>
  </rfmt>
  <rcc rId="6228" sId="5" odxf="1" dxf="1">
    <oc r="B554">
      <f>IF(LEN(A554)=0,"",INDEX('Smelter Look-up'!$A:$A,MATCH($A554,'Smelter Look-up'!$E:$E,0)))</f>
    </oc>
    <nc r="B55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29" sId="5" odxf="1" dxf="1">
    <oc r="C554">
      <f>IF(LEN(A554)=0,"",INDEX('Smelter Look-up'!$C:$C,MATCH($A554,'Smelter Look-up'!$E:$E,0)))</f>
    </oc>
    <nc r="C554" t="inlineStr">
      <is>
        <t>PT Sariwiguna Binasentosa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30" sId="5" odxf="1" dxf="1">
    <nc r="D554" t="inlineStr">
      <is>
        <t>PT Sariwiguna Binasentosa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31" sId="5" odxf="1" dxf="1">
    <oc r="E554">
      <f>IF(ISERROR($V554),"",OFFSET('Smelter Look-up'!$D$4,$V554-4,0)&amp;"")</f>
    </oc>
    <nc r="E55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32" sId="5" odxf="1" dxf="1">
    <oc r="F554">
      <f>IF(ISERROR($V554),"",OFFSET('Smelter Look-up'!$E$4,$V554-4,0))</f>
    </oc>
    <nc r="F554" t="inlineStr">
      <is>
        <t>CID001463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33" sId="5" odxf="1" dxf="1">
    <oc r="G554">
      <f>IF(C554=$X$4,"Enter smelter details", IF(ISERROR($V554),"",OFFSET('Smelter Look-up'!$F$4,$V554-4,0)))</f>
    </oc>
    <nc r="G55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34" sId="5" odxf="1" dxf="1">
    <oc r="H554">
      <f>IF(ISERROR($V554),"",OFFSET('Smelter Look-up'!$G$4,$V554-4,0))</f>
    </oc>
    <nc r="H55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235" sId="5" odxf="1" dxf="1">
    <oc r="I554">
      <f>IF(ISERROR($V554),"",OFFSET('Smelter Look-up'!$H$4,$V554-4,0))</f>
    </oc>
    <nc r="I554"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36" sId="5" odxf="1" dxf="1">
    <oc r="J554">
      <f>IF(ISERROR($V554),"",OFFSET('Smelter Look-up'!$I$4,$V554-4,0))</f>
    </oc>
    <nc r="J554"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54" start="0" length="0">
    <dxf>
      <alignment vertical="bottom" wrapText="0"/>
      <border outline="0">
        <left/>
        <right/>
        <top/>
        <bottom/>
      </border>
    </dxf>
  </rfmt>
  <rfmt sheetId="5" sqref="L554" start="0" length="0">
    <dxf>
      <alignment vertical="bottom" wrapText="0"/>
      <border outline="0">
        <left/>
        <right/>
        <top/>
        <bottom/>
      </border>
    </dxf>
  </rfmt>
  <rfmt sheetId="5" sqref="M554" start="0" length="0">
    <dxf>
      <alignment vertical="bottom" wrapText="0"/>
      <border outline="0">
        <left/>
        <right/>
        <top/>
        <bottom/>
      </border>
    </dxf>
  </rfmt>
  <rfmt sheetId="5" sqref="N554" start="0" length="0">
    <dxf>
      <alignment vertical="bottom" wrapText="0"/>
      <border outline="0">
        <left/>
        <right/>
        <top/>
        <bottom/>
      </border>
    </dxf>
  </rfmt>
  <rfmt sheetId="5" sqref="O554" start="0" length="0">
    <dxf>
      <alignment vertical="bottom" wrapText="0"/>
      <border outline="0">
        <left/>
        <right/>
        <top/>
        <bottom/>
      </border>
    </dxf>
  </rfmt>
  <rcc rId="6237" sId="5" odxf="1" dxf="1">
    <nc r="P55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238" sId="5" odxf="1" dxf="1">
    <nc r="Q554"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239" sId="5" odxf="1" dxf="1">
    <oc r="B555">
      <f>IF(LEN(A555)=0,"",INDEX('Smelter Look-up'!$A:$A,MATCH($A555,'Smelter Look-up'!$E:$E,0)))</f>
    </oc>
    <nc r="B55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40" sId="5" odxf="1" dxf="1">
    <oc r="C555">
      <f>IF(LEN(A555)=0,"",INDEX('Smelter Look-up'!$C:$C,MATCH($A555,'Smelter Look-up'!$E:$E,0)))</f>
    </oc>
    <nc r="C555" t="inlineStr">
      <is>
        <t>PT Sariwiguna Binasentosa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41" sId="5" odxf="1" dxf="1">
    <nc r="D555" t="inlineStr">
      <is>
        <t>PT Sariwiguna Binasentosa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42" sId="5" odxf="1" dxf="1">
    <oc r="E555">
      <f>IF(ISERROR($V555),"",OFFSET('Smelter Look-up'!$D$4,$V555-4,0)&amp;"")</f>
    </oc>
    <nc r="E55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43" sId="5" odxf="1" dxf="1">
    <oc r="F555">
      <f>IF(ISERROR($V555),"",OFFSET('Smelter Look-up'!$E$4,$V555-4,0))</f>
    </oc>
    <nc r="F555" t="inlineStr">
      <is>
        <t>CID001463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44" sId="5" odxf="1" dxf="1">
    <oc r="G555">
      <f>IF(C555=$X$4,"Enter smelter details", IF(ISERROR($V555),"",OFFSET('Smelter Look-up'!$F$4,$V555-4,0)))</f>
    </oc>
    <nc r="G55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45" sId="5" odxf="1" dxf="1">
    <oc r="H555">
      <f>IF(ISERROR($V555),"",OFFSET('Smelter Look-up'!$G$4,$V555-4,0))</f>
    </oc>
    <nc r="H555" t="inlineStr">
      <is>
        <t>Jalan Depati Hamzah, Bukit Intan, Kota Pangkal Pinang, Kepulauan Bangka Belitung 33684, Indonesia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246" sId="5" odxf="1" dxf="1">
    <oc r="I555">
      <f>IF(ISERROR($V555),"",OFFSET('Smelter Look-up'!$H$4,$V555-4,0))</f>
    </oc>
    <nc r="I555"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47" sId="5" odxf="1" dxf="1">
    <oc r="J555">
      <f>IF(ISERROR($V555),"",OFFSET('Smelter Look-up'!$I$4,$V555-4,0))</f>
    </oc>
    <nc r="J55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55" start="0" length="0">
    <dxf>
      <alignment vertical="bottom" wrapText="0"/>
      <border outline="0">
        <left/>
        <right/>
        <top/>
        <bottom/>
      </border>
    </dxf>
  </rfmt>
  <rfmt sheetId="5" sqref="L555" start="0" length="0">
    <dxf>
      <alignment vertical="bottom" wrapText="0"/>
      <border outline="0">
        <left/>
        <right/>
        <top/>
        <bottom/>
      </border>
    </dxf>
  </rfmt>
  <rcc rId="6248" sId="5" odxf="1" dxf="1">
    <nc r="M555"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55" start="0" length="0">
    <dxf>
      <alignment vertical="bottom" wrapText="0"/>
      <border outline="0">
        <left/>
        <right/>
        <top/>
        <bottom/>
      </border>
    </dxf>
  </rfmt>
  <rfmt sheetId="5" sqref="O555" start="0" length="0">
    <dxf>
      <alignment vertical="bottom" wrapText="0"/>
      <border outline="0">
        <left/>
        <right/>
        <top/>
        <bottom/>
      </border>
    </dxf>
  </rfmt>
  <rfmt sheetId="5" sqref="P555" start="0" length="0">
    <dxf>
      <fill>
        <patternFill patternType="none"/>
      </fill>
      <alignment horizontal="general" vertical="bottom" wrapText="0"/>
      <border outline="0">
        <left/>
        <right/>
        <top/>
      </border>
    </dxf>
  </rfmt>
  <rfmt sheetId="5" sqref="Q555" start="0" length="0">
    <dxf>
      <alignment vertical="bottom" wrapText="0"/>
      <border outline="0">
        <left/>
        <right/>
        <top/>
        <bottom/>
      </border>
    </dxf>
  </rfmt>
  <rcc rId="6249" sId="5" odxf="1" dxf="1">
    <oc r="B556">
      <f>IF(LEN(A556)=0,"",INDEX('Smelter Look-up'!$A:$A,MATCH($A556,'Smelter Look-up'!$E:$E,0)))</f>
    </oc>
    <nc r="B55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50" sId="5" odxf="1" dxf="1">
    <oc r="C556">
      <f>IF(LEN(A556)=0,"",INDEX('Smelter Look-up'!$C:$C,MATCH($A556,'Smelter Look-up'!$E:$E,0)))</f>
    </oc>
    <nc r="C556" t="inlineStr">
      <is>
        <t>PT Sariwiguna Binasentosa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51" sId="5" odxf="1" dxf="1">
    <nc r="D556" t="inlineStr">
      <is>
        <t>PT Sariwiguna Binasentosa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52" sId="5" odxf="1" dxf="1">
    <oc r="E556">
      <f>IF(ISERROR($V556),"",OFFSET('Smelter Look-up'!$D$4,$V556-4,0)&amp;"")</f>
    </oc>
    <nc r="E55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53" sId="5" odxf="1" dxf="1">
    <oc r="F556">
      <f>IF(ISERROR($V556),"",OFFSET('Smelter Look-up'!$E$4,$V556-4,0))</f>
    </oc>
    <nc r="F556" t="inlineStr">
      <is>
        <t>CID001463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54" sId="5" odxf="1" dxf="1">
    <oc r="G556">
      <f>IF(C556=$X$4,"Enter smelter details", IF(ISERROR($V556),"",OFFSET('Smelter Look-up'!$F$4,$V556-4,0)))</f>
    </oc>
    <nc r="G55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55" sId="5" odxf="1" dxf="1">
    <oc r="H556">
      <f>IF(ISERROR($V556),"",OFFSET('Smelter Look-up'!$G$4,$V556-4,0))</f>
    </oc>
    <nc r="H556" t="inlineStr">
      <is>
        <t>Timur No15/jakanta INDONCIA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256" sId="5" odxf="1" dxf="1">
    <oc r="I556">
      <f>IF(ISERROR($V556),"",OFFSET('Smelter Look-up'!$H$4,$V556-4,0))</f>
    </oc>
    <nc r="I556" t="inlineStr">
      <is>
        <t>jakanta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57" sId="5" odxf="1" dxf="1">
    <oc r="J556">
      <f>IF(ISERROR($V556),"",OFFSET('Smelter Look-up'!$I$4,$V556-4,0))</f>
    </oc>
    <nc r="J55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58" sId="5" odxf="1" dxf="1">
    <nc r="K556" t="inlineStr">
      <is>
        <t>Chief Chemist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59" sId="5" odxf="1" dxf="1">
    <nc r="L556" t="inlineStr">
      <is>
        <t>timah@petimah.co.id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60" sId="5" odxf="1" dxf="1">
    <nc r="M556"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61" sId="5" odxf="1" dxf="1">
    <nc r="N55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62" sId="5" odxf="1" dxf="1">
    <nc r="O55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56" start="0" length="0">
    <dxf>
      <fill>
        <patternFill patternType="none"/>
      </fill>
      <alignment horizontal="general" vertical="bottom" wrapText="0"/>
      <border outline="0">
        <left/>
        <right/>
        <top/>
      </border>
    </dxf>
  </rfmt>
  <rfmt sheetId="5" sqref="Q556" start="0" length="0">
    <dxf>
      <alignment vertical="bottom" wrapText="0"/>
      <border outline="0">
        <left/>
        <right/>
        <top/>
        <bottom/>
      </border>
    </dxf>
  </rfmt>
  <rcc rId="6263" sId="5" odxf="1" dxf="1">
    <oc r="B557">
      <f>IF(LEN(A557)=0,"",INDEX('Smelter Look-up'!$A:$A,MATCH($A557,'Smelter Look-up'!$E:$E,0)))</f>
    </oc>
    <nc r="B55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64" sId="5" odxf="1" dxf="1">
    <oc r="C557">
      <f>IF(LEN(A557)=0,"",INDEX('Smelter Look-up'!$C:$C,MATCH($A557,'Smelter Look-up'!$E:$E,0)))</f>
    </oc>
    <nc r="C557" t="inlineStr">
      <is>
        <t>PT Stanindo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65" sId="5" odxf="1" dxf="1">
    <nc r="D557" t="inlineStr">
      <is>
        <t>PT Stanindo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66" sId="5" odxf="1" dxf="1">
    <oc r="E557">
      <f>IF(ISERROR($V557),"",OFFSET('Smelter Look-up'!$D$4,$V557-4,0)&amp;"")</f>
    </oc>
    <nc r="E55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67" sId="5" odxf="1" dxf="1">
    <oc r="F557">
      <f>IF(ISERROR($V557),"",OFFSET('Smelter Look-up'!$E$4,$V557-4,0))</f>
    </oc>
    <nc r="F557" t="inlineStr">
      <is>
        <t>CID001468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68" sId="5" odxf="1" dxf="1">
    <oc r="G557">
      <f>IF(C557=$X$4,"Enter smelter details", IF(ISERROR($V557),"",OFFSET('Smelter Look-up'!$F$4,$V557-4,0)))</f>
    </oc>
    <nc r="G55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69" sId="5" odxf="1" dxf="1">
    <oc r="H557">
      <f>IF(ISERROR($V557),"",OFFSET('Smelter Look-up'!$G$4,$V557-4,0))</f>
    </oc>
    <nc r="H557" t="inlineStr">
      <is>
        <t>JI.Ketapang,Kawasan Industri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270" sId="5" odxf="1" dxf="1">
    <oc r="I557">
      <f>IF(ISERROR($V557),"",OFFSET('Smelter Look-up'!$H$4,$V557-4,0))</f>
    </oc>
    <nc r="I557"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71" sId="5" odxf="1" dxf="1">
    <oc r="J557">
      <f>IF(ISERROR($V557),"",OFFSET('Smelter Look-up'!$I$4,$V557-4,0))</f>
    </oc>
    <nc r="J55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72" sId="5" odxf="1" dxf="1">
    <nc r="K557" t="inlineStr">
      <is>
        <t>Mr.Hardi Salim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73" sId="5" odxf="1" dxf="1">
    <nc r="L557" t="inlineStr">
      <is>
        <t>Aheuw@dsja-tin.com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74" sId="5" odxf="1" dxf="1">
    <nc r="M557"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75" sId="5" odxf="1" dxf="1">
    <nc r="N557" t="inlineStr">
      <is>
        <t>Pangkal Pinnang, Bangka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76" sId="5" odxf="1" dxf="1">
    <nc r="O557"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277" sId="5" odxf="1" dxf="1">
    <nc r="P55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278" sId="5" odxf="1" dxf="1">
    <nc r="Q557" t="inlineStr">
      <is>
        <t>N/A</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279" sId="5" odxf="1" dxf="1">
    <oc r="B558">
      <f>IF(LEN(A558)=0,"",INDEX('Smelter Look-up'!$A:$A,MATCH($A558,'Smelter Look-up'!$E:$E,0)))</f>
    </oc>
    <nc r="B55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80" sId="5" odxf="1" dxf="1">
    <oc r="C558">
      <f>IF(LEN(A558)=0,"",INDEX('Smelter Look-up'!$C:$C,MATCH($A558,'Smelter Look-up'!$E:$E,0)))</f>
    </oc>
    <nc r="C558" t="inlineStr">
      <is>
        <t>PT Stanindo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81" sId="5" odxf="1" dxf="1">
    <nc r="D558" t="inlineStr">
      <is>
        <t>PT Stanindo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82" sId="5" odxf="1" dxf="1">
    <oc r="E558">
      <f>IF(ISERROR($V558),"",OFFSET('Smelter Look-up'!$D$4,$V558-4,0)&amp;"")</f>
    </oc>
    <nc r="E55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83" sId="5" odxf="1" dxf="1">
    <oc r="F558">
      <f>IF(ISERROR($V558),"",OFFSET('Smelter Look-up'!$E$4,$V558-4,0))</f>
    </oc>
    <nc r="F558" t="inlineStr">
      <is>
        <t>CID001468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84" sId="5" odxf="1" dxf="1">
    <oc r="G558">
      <f>IF(C558=$X$4,"Enter smelter details", IF(ISERROR($V558),"",OFFSET('Smelter Look-up'!$F$4,$V558-4,0)))</f>
    </oc>
    <nc r="G55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85" sId="5" odxf="1" dxf="1">
    <oc r="H558">
      <f>IF(ISERROR($V558),"",OFFSET('Smelter Look-up'!$G$4,$V558-4,0))</f>
    </oc>
    <nc r="H55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286" sId="5" odxf="1" dxf="1">
    <oc r="I558">
      <f>IF(ISERROR($V558),"",OFFSET('Smelter Look-up'!$H$4,$V558-4,0))</f>
    </oc>
    <nc r="I558"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87" sId="5" odxf="1" dxf="1">
    <oc r="J558">
      <f>IF(ISERROR($V558),"",OFFSET('Smelter Look-up'!$I$4,$V558-4,0))</f>
    </oc>
    <nc r="J55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58" start="0" length="0">
    <dxf>
      <alignment vertical="bottom" wrapText="0"/>
      <border outline="0">
        <left/>
        <right/>
        <top/>
        <bottom/>
      </border>
    </dxf>
  </rfmt>
  <rfmt sheetId="5" sqref="L558" start="0" length="0">
    <dxf>
      <alignment vertical="bottom" wrapText="0"/>
      <border outline="0">
        <left/>
        <right/>
        <top/>
        <bottom/>
      </border>
    </dxf>
  </rfmt>
  <rfmt sheetId="5" sqref="M558" start="0" length="0">
    <dxf>
      <alignment vertical="bottom" wrapText="0"/>
      <border outline="0">
        <left/>
        <right/>
        <top/>
        <bottom/>
      </border>
    </dxf>
  </rfmt>
  <rfmt sheetId="5" sqref="N558" start="0" length="0">
    <dxf>
      <alignment vertical="bottom" wrapText="0"/>
      <border outline="0">
        <left/>
        <right/>
        <top/>
        <bottom/>
      </border>
    </dxf>
  </rfmt>
  <rfmt sheetId="5" sqref="O558" start="0" length="0">
    <dxf>
      <alignment vertical="bottom" wrapText="0"/>
      <border outline="0">
        <left/>
        <right/>
        <top/>
        <bottom/>
      </border>
    </dxf>
  </rfmt>
  <rfmt sheetId="5" sqref="P558" start="0" length="0">
    <dxf>
      <fill>
        <patternFill patternType="none"/>
      </fill>
      <alignment horizontal="general" vertical="bottom" wrapText="0"/>
      <border outline="0">
        <left/>
        <right/>
        <top/>
      </border>
    </dxf>
  </rfmt>
  <rfmt sheetId="5" sqref="Q558" start="0" length="0">
    <dxf>
      <alignment vertical="bottom" wrapText="0"/>
      <border outline="0">
        <left/>
        <right/>
        <top/>
        <bottom/>
      </border>
    </dxf>
  </rfmt>
  <rcc rId="6288" sId="5" odxf="1" dxf="1">
    <oc r="B559">
      <f>IF(LEN(A559)=0,"",INDEX('Smelter Look-up'!$A:$A,MATCH($A559,'Smelter Look-up'!$E:$E,0)))</f>
    </oc>
    <nc r="B55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89" sId="5" odxf="1" dxf="1">
    <oc r="C559">
      <f>IF(LEN(A559)=0,"",INDEX('Smelter Look-up'!$C:$C,MATCH($A559,'Smelter Look-up'!$E:$E,0)))</f>
    </oc>
    <nc r="C559" t="inlineStr">
      <is>
        <t>PT Stanindo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290" sId="5" odxf="1" dxf="1">
    <nc r="D559" t="inlineStr">
      <is>
        <t>PT Stanindo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91" sId="5" odxf="1" dxf="1">
    <oc r="E559">
      <f>IF(ISERROR($V559),"",OFFSET('Smelter Look-up'!$D$4,$V559-4,0)&amp;"")</f>
    </oc>
    <nc r="E55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92" sId="5" odxf="1" dxf="1">
    <oc r="F559">
      <f>IF(ISERROR($V559),"",OFFSET('Smelter Look-up'!$E$4,$V559-4,0))</f>
    </oc>
    <nc r="F559" t="inlineStr">
      <is>
        <t>CID001468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93" sId="5" odxf="1" dxf="1">
    <oc r="G559">
      <f>IF(C559=$X$4,"Enter smelter details", IF(ISERROR($V559),"",OFFSET('Smelter Look-up'!$F$4,$V559-4,0)))</f>
    </oc>
    <nc r="G55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294" sId="5" odxf="1" dxf="1">
    <oc r="H559">
      <f>IF(ISERROR($V559),"",OFFSET('Smelter Look-up'!$G$4,$V559-4,0))</f>
    </oc>
    <nc r="H55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295" sId="5" odxf="1" dxf="1">
    <oc r="I559">
      <f>IF(ISERROR($V559),"",OFFSET('Smelter Look-up'!$H$4,$V559-4,0))</f>
    </oc>
    <nc r="I559"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296" sId="5" odxf="1" dxf="1">
    <oc r="J559">
      <f>IF(ISERROR($V559),"",OFFSET('Smelter Look-up'!$I$4,$V559-4,0))</f>
    </oc>
    <nc r="J559"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59" start="0" length="0">
    <dxf>
      <alignment vertical="bottom" wrapText="0"/>
      <border outline="0">
        <left/>
        <right/>
        <top/>
        <bottom/>
      </border>
    </dxf>
  </rfmt>
  <rfmt sheetId="5" sqref="L559" start="0" length="0">
    <dxf>
      <alignment vertical="bottom" wrapText="0"/>
      <border outline="0">
        <left/>
        <right/>
        <top/>
        <bottom/>
      </border>
    </dxf>
  </rfmt>
  <rcc rId="6297" sId="5" odxf="1" dxf="1">
    <nc r="M55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59" start="0" length="0">
    <dxf>
      <alignment vertical="bottom" wrapText="0"/>
      <border outline="0">
        <left/>
        <right/>
        <top/>
        <bottom/>
      </border>
    </dxf>
  </rfmt>
  <rcc rId="6298" sId="5" odxf="1" dxf="1">
    <nc r="O559"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59" start="0" length="0">
    <dxf>
      <fill>
        <patternFill patternType="none"/>
      </fill>
      <alignment horizontal="general" vertical="bottom" wrapText="0"/>
      <border outline="0">
        <left/>
        <right/>
        <top/>
      </border>
    </dxf>
  </rfmt>
  <rfmt sheetId="5" sqref="Q559" start="0" length="0">
    <dxf>
      <alignment vertical="bottom" wrapText="0"/>
      <border outline="0">
        <left/>
        <right/>
        <top/>
        <bottom/>
      </border>
    </dxf>
  </rfmt>
  <rcc rId="6299" sId="5" odxf="1" dxf="1">
    <oc r="B560">
      <f>IF(LEN(A560)=0,"",INDEX('Smelter Look-up'!$A:$A,MATCH($A560,'Smelter Look-up'!$E:$E,0)))</f>
    </oc>
    <nc r="B56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00" sId="5" odxf="1" dxf="1">
    <oc r="C560">
      <f>IF(LEN(A560)=0,"",INDEX('Smelter Look-up'!$C:$C,MATCH($A560,'Smelter Look-up'!$E:$E,0)))</f>
    </oc>
    <nc r="C560" t="inlineStr">
      <is>
        <t>PT Stanindo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01" sId="5" odxf="1" dxf="1">
    <nc r="D560" t="inlineStr">
      <is>
        <t>PT Stanindo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02" sId="5" odxf="1" dxf="1">
    <oc r="E560">
      <f>IF(ISERROR($V560),"",OFFSET('Smelter Look-up'!$D$4,$V560-4,0)&amp;"")</f>
    </oc>
    <nc r="E56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03" sId="5" odxf="1" dxf="1">
    <oc r="F560">
      <f>IF(ISERROR($V560),"",OFFSET('Smelter Look-up'!$E$4,$V560-4,0))</f>
    </oc>
    <nc r="F560" t="inlineStr">
      <is>
        <t>CID001468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04" sId="5" odxf="1" dxf="1">
    <oc r="G560">
      <f>IF(C560=$X$4,"Enter smelter details", IF(ISERROR($V560),"",OFFSET('Smelter Look-up'!$F$4,$V560-4,0)))</f>
    </oc>
    <nc r="G56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05" sId="5" odxf="1" dxf="1">
    <oc r="H560">
      <f>IF(ISERROR($V560),"",OFFSET('Smelter Look-up'!$G$4,$V560-4,0))</f>
    </oc>
    <nc r="H56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306" sId="5" odxf="1" dxf="1">
    <oc r="I560">
      <f>IF(ISERROR($V560),"",OFFSET('Smelter Look-up'!$H$4,$V560-4,0))</f>
    </oc>
    <nc r="I560"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07" sId="5" odxf="1" dxf="1">
    <oc r="J560">
      <f>IF(ISERROR($V560),"",OFFSET('Smelter Look-up'!$I$4,$V560-4,0))</f>
    </oc>
    <nc r="J560"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60" start="0" length="0">
    <dxf>
      <alignment vertical="bottom" wrapText="0"/>
      <border outline="0">
        <left/>
        <right/>
        <top/>
        <bottom/>
      </border>
    </dxf>
  </rfmt>
  <rfmt sheetId="5" sqref="L560" start="0" length="0">
    <dxf>
      <alignment vertical="bottom" wrapText="0"/>
      <border outline="0">
        <left/>
        <right/>
        <top/>
        <bottom/>
      </border>
    </dxf>
  </rfmt>
  <rfmt sheetId="5" sqref="M560" start="0" length="0">
    <dxf>
      <alignment vertical="bottom" wrapText="0"/>
      <border outline="0">
        <left/>
        <right/>
        <top/>
        <bottom/>
      </border>
    </dxf>
  </rfmt>
  <rfmt sheetId="5" sqref="N560" start="0" length="0">
    <dxf>
      <alignment vertical="bottom" wrapText="0"/>
      <border outline="0">
        <left/>
        <right/>
        <top/>
        <bottom/>
      </border>
    </dxf>
  </rfmt>
  <rfmt sheetId="5" sqref="O560" start="0" length="0">
    <dxf>
      <alignment vertical="bottom" wrapText="0"/>
      <border outline="0">
        <left/>
        <right/>
        <top/>
        <bottom/>
      </border>
    </dxf>
  </rfmt>
  <rcc rId="6308" sId="5" odxf="1" dxf="1">
    <nc r="P56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309" sId="5" odxf="1" dxf="1">
    <nc r="Q560"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310" sId="5" odxf="1" dxf="1">
    <oc r="B561">
      <f>IF(LEN(A561)=0,"",INDEX('Smelter Look-up'!$A:$A,MATCH($A561,'Smelter Look-up'!$E:$E,0)))</f>
    </oc>
    <nc r="B56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11" sId="5" odxf="1" dxf="1">
    <oc r="C561">
      <f>IF(LEN(A561)=0,"",INDEX('Smelter Look-up'!$C:$C,MATCH($A561,'Smelter Look-up'!$E:$E,0)))</f>
    </oc>
    <nc r="C561" t="inlineStr">
      <is>
        <t>PT Stanindo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12" sId="5" odxf="1" dxf="1">
    <nc r="D561" t="inlineStr">
      <is>
        <t>PT Stanindo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13" sId="5" odxf="1" dxf="1">
    <oc r="E561">
      <f>IF(ISERROR($V561),"",OFFSET('Smelter Look-up'!$D$4,$V561-4,0)&amp;"")</f>
    </oc>
    <nc r="E56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14" sId="5" odxf="1" dxf="1">
    <oc r="F561">
      <f>IF(ISERROR($V561),"",OFFSET('Smelter Look-up'!$E$4,$V561-4,0))</f>
    </oc>
    <nc r="F561" t="inlineStr">
      <is>
        <t>CID001468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15" sId="5" odxf="1" dxf="1">
    <oc r="G561">
      <f>IF(C561=$X$4,"Enter smelter details", IF(ISERROR($V561),"",OFFSET('Smelter Look-up'!$F$4,$V561-4,0)))</f>
    </oc>
    <nc r="G56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16" sId="5" odxf="1" dxf="1">
    <oc r="H561">
      <f>IF(ISERROR($V561),"",OFFSET('Smelter Look-up'!$G$4,$V561-4,0))</f>
    </oc>
    <nc r="H561" t="inlineStr">
      <is>
        <t>Ketapang, Pangkalpinang 33149, Bangka &amp; Belitung, Indonesia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317" sId="5" odxf="1" dxf="1">
    <oc r="I561">
      <f>IF(ISERROR($V561),"",OFFSET('Smelter Look-up'!$H$4,$V561-4,0))</f>
    </oc>
    <nc r="I561"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18" sId="5" odxf="1" dxf="1">
    <oc r="J561">
      <f>IF(ISERROR($V561),"",OFFSET('Smelter Look-up'!$I$4,$V561-4,0))</f>
    </oc>
    <nc r="J56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61" start="0" length="0">
    <dxf>
      <alignment vertical="bottom" wrapText="0"/>
      <border outline="0">
        <left/>
        <right/>
        <top/>
        <bottom/>
      </border>
    </dxf>
  </rfmt>
  <rfmt sheetId="5" sqref="L561" start="0" length="0">
    <dxf>
      <alignment vertical="bottom" wrapText="0"/>
      <border outline="0">
        <left/>
        <right/>
        <top/>
        <bottom/>
      </border>
    </dxf>
  </rfmt>
  <rcc rId="6319" sId="5" odxf="1" dxf="1">
    <nc r="M561"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61" start="0" length="0">
    <dxf>
      <alignment vertical="bottom" wrapText="0"/>
      <border outline="0">
        <left/>
        <right/>
        <top/>
        <bottom/>
      </border>
    </dxf>
  </rfmt>
  <rfmt sheetId="5" sqref="O561" start="0" length="0">
    <dxf>
      <alignment vertical="bottom" wrapText="0"/>
      <border outline="0">
        <left/>
        <right/>
        <top/>
        <bottom/>
      </border>
    </dxf>
  </rfmt>
  <rfmt sheetId="5" sqref="P561" start="0" length="0">
    <dxf>
      <fill>
        <patternFill patternType="none"/>
      </fill>
      <alignment horizontal="general" vertical="bottom" wrapText="0"/>
      <border outline="0">
        <left/>
        <right/>
        <top/>
      </border>
    </dxf>
  </rfmt>
  <rfmt sheetId="5" sqref="Q561" start="0" length="0">
    <dxf>
      <alignment vertical="bottom" wrapText="0"/>
      <border outline="0">
        <left/>
        <right/>
        <top/>
        <bottom/>
      </border>
    </dxf>
  </rfmt>
  <rcc rId="6320" sId="5" odxf="1" dxf="1">
    <oc r="B562">
      <f>IF(LEN(A562)=0,"",INDEX('Smelter Look-up'!$A:$A,MATCH($A562,'Smelter Look-up'!$E:$E,0)))</f>
    </oc>
    <nc r="B56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21" sId="5" odxf="1" dxf="1">
    <oc r="C562">
      <f>IF(LEN(A562)=0,"",INDEX('Smelter Look-up'!$C:$C,MATCH($A562,'Smelter Look-up'!$E:$E,0)))</f>
    </oc>
    <nc r="C562" t="inlineStr">
      <is>
        <t>PT Stanindo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22" sId="5" odxf="1" dxf="1">
    <nc r="D562" t="inlineStr">
      <is>
        <t>PT Stanindo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23" sId="5" odxf="1" dxf="1">
    <oc r="E562">
      <f>IF(ISERROR($V562),"",OFFSET('Smelter Look-up'!$D$4,$V562-4,0)&amp;"")</f>
    </oc>
    <nc r="E56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24" sId="5" odxf="1" dxf="1">
    <oc r="F562">
      <f>IF(ISERROR($V562),"",OFFSET('Smelter Look-up'!$E$4,$V562-4,0))</f>
    </oc>
    <nc r="F562" t="inlineStr">
      <is>
        <t>CID001468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25" sId="5" odxf="1" dxf="1">
    <oc r="G562">
      <f>IF(C562=$X$4,"Enter smelter details", IF(ISERROR($V562),"",OFFSET('Smelter Look-up'!$F$4,$V562-4,0)))</f>
    </oc>
    <nc r="G56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26" sId="5" odxf="1" dxf="1">
    <oc r="H562">
      <f>IF(ISERROR($V562),"",OFFSET('Smelter Look-up'!$G$4,$V562-4,0))</f>
    </oc>
    <nc r="H562" t="inlineStr">
      <is>
        <t>JI.Ketapang,Kawasan Industri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327" sId="5" odxf="1" dxf="1">
    <oc r="I562">
      <f>IF(ISERROR($V562),"",OFFSET('Smelter Look-up'!$H$4,$V562-4,0))</f>
    </oc>
    <nc r="I562"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28" sId="5" odxf="1" dxf="1">
    <oc r="J562">
      <f>IF(ISERROR($V562),"",OFFSET('Smelter Look-up'!$I$4,$V562-4,0))</f>
    </oc>
    <nc r="J56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29" sId="5" odxf="1" dxf="1">
    <nc r="K562" t="inlineStr">
      <is>
        <t>Mr. Hardi Salim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30" sId="5" odxf="1" dxf="1">
    <nc r="L562" t="inlineStr">
      <is>
        <t>Aheuw@dsja-tin.com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31" sId="5" odxf="1" dxf="1">
    <nc r="M56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32" sId="5" odxf="1" dxf="1">
    <nc r="N56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33" sId="5" odxf="1" dxf="1">
    <nc r="O562"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34" sId="5" odxf="1" dxf="1">
    <nc r="P56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62" start="0" length="0">
    <dxf>
      <alignment vertical="bottom" wrapText="0"/>
      <border outline="0">
        <left/>
        <right/>
        <top/>
        <bottom/>
      </border>
    </dxf>
  </rfmt>
  <rcc rId="6335" sId="5" odxf="1" dxf="1">
    <oc r="B563">
      <f>IF(LEN(A563)=0,"",INDEX('Smelter Look-up'!$A:$A,MATCH($A563,'Smelter Look-up'!$E:$E,0)))</f>
    </oc>
    <nc r="B56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36" sId="5" odxf="1" dxf="1">
    <oc r="C563">
      <f>IF(LEN(A563)=0,"",INDEX('Smelter Look-up'!$C:$C,MATCH($A563,'Smelter Look-up'!$E:$E,0)))</f>
    </oc>
    <nc r="C563" t="inlineStr">
      <is>
        <t>PT Tambang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37" sId="5" odxf="1" dxf="1">
    <nc r="D563" t="inlineStr">
      <is>
        <t>PT Timah (Persero) Tbk Kundur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38" sId="5" odxf="1" dxf="1">
    <oc r="E563">
      <f>IF(ISERROR($V563),"",OFFSET('Smelter Look-up'!$D$4,$V563-4,0)&amp;"")</f>
    </oc>
    <nc r="E56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39" sId="5" odxf="1" dxf="1">
    <oc r="F563">
      <f>IF(ISERROR($V563),"",OFFSET('Smelter Look-up'!$E$4,$V563-4,0))</f>
    </oc>
    <nc r="F563"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40" sId="5" odxf="1" dxf="1">
    <oc r="G563">
      <f>IF(C563=$X$4,"Enter smelter details", IF(ISERROR($V563),"",OFFSET('Smelter Look-up'!$F$4,$V563-4,0)))</f>
    </oc>
    <nc r="G56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41" sId="5" odxf="1" dxf="1">
    <oc r="H563">
      <f>IF(ISERROR($V563),"",OFFSET('Smelter Look-up'!$G$4,$V563-4,0))</f>
    </oc>
    <nc r="H563" t="inlineStr">
      <is>
        <t>Jl. Jenderal Sudirman 51 Pangkal Pinang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342" sId="5" odxf="1" dxf="1">
    <oc r="I563">
      <f>IF(ISERROR($V563),"",OFFSET('Smelter Look-up'!$H$4,$V563-4,0))</f>
    </oc>
    <nc r="I563" t="inlineStr">
      <is>
        <t>Kundur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43" sId="5" odxf="1" dxf="1">
    <oc r="J563">
      <f>IF(ISERROR($V563),"",OFFSET('Smelter Look-up'!$I$4,$V563-4,0))</f>
    </oc>
    <nc r="J563" t="inlineStr">
      <is>
        <t>Riau Islands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44" sId="5" odxf="1" dxf="1">
    <nc r="K563" t="inlineStr">
      <is>
        <t>Sales - Operations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45" sId="5" odxf="1" dxf="1">
    <nc r="L563" t="inlineStr">
      <is>
        <t>corsec@pttimah.co.id; timah@pt.timah.co.id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46" sId="5" odxf="1" dxf="1">
    <nc r="M563"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47" sId="5" odxf="1" dxf="1">
    <nc r="N563" t="inlineStr">
      <is>
        <t xml:space="preserve">Kundur, Riau Islands, Indonesia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48" sId="5" odxf="1" dxf="1">
    <nc r="O563" t="inlineStr">
      <is>
        <t xml:space="preserve">Indonesia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349" sId="5" odxf="1" dxf="1">
    <nc r="P56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350" sId="5" odxf="1" dxf="1">
    <nc r="Q563" t="inlineStr">
      <is>
        <t>http://www.timah.com/v2/css/img/uploaded/Letter%20of%20statement_24%20maret%202014_2.pdf</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351" sId="5" odxf="1" dxf="1">
    <oc r="B564">
      <f>IF(LEN(A564)=0,"",INDEX('Smelter Look-up'!$A:$A,MATCH($A564,'Smelter Look-up'!$E:$E,0)))</f>
    </oc>
    <nc r="B56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52" sId="5" odxf="1" dxf="1">
    <oc r="C564">
      <f>IF(LEN(A564)=0,"",INDEX('Smelter Look-up'!$C:$C,MATCH($A564,'Smelter Look-up'!$E:$E,0)))</f>
    </oc>
    <nc r="C564" t="inlineStr">
      <is>
        <t>PT Tambang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53" sId="5" odxf="1" dxf="1">
    <nc r="D564" t="inlineStr">
      <is>
        <t>PT Tambang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54" sId="5" odxf="1" dxf="1">
    <oc r="E564">
      <f>IF(ISERROR($V564),"",OFFSET('Smelter Look-up'!$D$4,$V564-4,0)&amp;"")</f>
    </oc>
    <nc r="E56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55" sId="5" odxf="1" dxf="1">
    <oc r="F564">
      <f>IF(ISERROR($V564),"",OFFSET('Smelter Look-up'!$E$4,$V564-4,0))</f>
    </oc>
    <nc r="F564"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56" sId="5" odxf="1" dxf="1">
    <oc r="G564">
      <f>IF(C564=$X$4,"Enter smelter details", IF(ISERROR($V564),"",OFFSET('Smelter Look-up'!$F$4,$V564-4,0)))</f>
    </oc>
    <nc r="G56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57" sId="5" odxf="1" dxf="1">
    <oc r="H564">
      <f>IF(ISERROR($V564),"",OFFSET('Smelter Look-up'!$G$4,$V564-4,0))</f>
    </oc>
    <nc r="H56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358" sId="5" odxf="1" dxf="1">
    <oc r="I564">
      <f>IF(ISERROR($V564),"",OFFSET('Smelter Look-up'!$H$4,$V564-4,0))</f>
    </oc>
    <nc r="I564" t="inlineStr">
      <is>
        <t>Kundur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59" sId="5" odxf="1" dxf="1">
    <oc r="J564">
      <f>IF(ISERROR($V564),"",OFFSET('Smelter Look-up'!$I$4,$V564-4,0))</f>
    </oc>
    <nc r="J564" t="inlineStr">
      <is>
        <t>Riau Islands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64" start="0" length="0">
    <dxf>
      <alignment vertical="bottom" wrapText="0"/>
      <border outline="0">
        <left/>
        <right/>
        <top/>
        <bottom/>
      </border>
    </dxf>
  </rfmt>
  <rfmt sheetId="5" sqref="L564" start="0" length="0">
    <dxf>
      <alignment vertical="bottom" wrapText="0"/>
      <border outline="0">
        <left/>
        <right/>
        <top/>
        <bottom/>
      </border>
    </dxf>
  </rfmt>
  <rfmt sheetId="5" sqref="M564" start="0" length="0">
    <dxf>
      <alignment vertical="bottom" wrapText="0"/>
      <border outline="0">
        <left/>
        <right/>
        <top/>
        <bottom/>
      </border>
    </dxf>
  </rfmt>
  <rfmt sheetId="5" sqref="N564" start="0" length="0">
    <dxf>
      <alignment vertical="bottom" wrapText="0"/>
      <border outline="0">
        <left/>
        <right/>
        <top/>
        <bottom/>
      </border>
    </dxf>
  </rfmt>
  <rfmt sheetId="5" sqref="O564" start="0" length="0">
    <dxf>
      <alignment vertical="bottom" wrapText="0"/>
      <border outline="0">
        <left/>
        <right/>
        <top/>
        <bottom/>
      </border>
    </dxf>
  </rfmt>
  <rfmt sheetId="5" sqref="P564" start="0" length="0">
    <dxf>
      <fill>
        <patternFill patternType="none"/>
      </fill>
      <alignment horizontal="general" vertical="bottom" wrapText="0"/>
      <border outline="0">
        <left/>
        <right/>
        <top/>
      </border>
    </dxf>
  </rfmt>
  <rfmt sheetId="5" sqref="Q564" start="0" length="0">
    <dxf>
      <alignment vertical="bottom" wrapText="0"/>
      <border outline="0">
        <left/>
        <right/>
        <top/>
        <bottom/>
      </border>
    </dxf>
  </rfmt>
  <rcc rId="6360" sId="5" odxf="1" dxf="1">
    <oc r="B565">
      <f>IF(LEN(A565)=0,"",INDEX('Smelter Look-up'!$A:$A,MATCH($A565,'Smelter Look-up'!$E:$E,0)))</f>
    </oc>
    <nc r="B56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61" sId="5" odxf="1" dxf="1">
    <oc r="C565">
      <f>IF(LEN(A565)=0,"",INDEX('Smelter Look-up'!$C:$C,MATCH($A565,'Smelter Look-up'!$E:$E,0)))</f>
    </oc>
    <nc r="C565" t="inlineStr">
      <is>
        <t>PT Tambang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62" sId="5" odxf="1" dxf="1">
    <nc r="D565" t="inlineStr">
      <is>
        <t>PT Tambang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63" sId="5" odxf="1" dxf="1">
    <oc r="E565">
      <f>IF(ISERROR($V565),"",OFFSET('Smelter Look-up'!$D$4,$V565-4,0)&amp;"")</f>
    </oc>
    <nc r="E56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64" sId="5" odxf="1" dxf="1">
    <oc r="F565">
      <f>IF(ISERROR($V565),"",OFFSET('Smelter Look-up'!$E$4,$V565-4,0))</f>
    </oc>
    <nc r="F565"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65" sId="5" odxf="1" dxf="1">
    <oc r="G565">
      <f>IF(C565=$X$4,"Enter smelter details", IF(ISERROR($V565),"",OFFSET('Smelter Look-up'!$F$4,$V565-4,0)))</f>
    </oc>
    <nc r="G56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66" sId="5" odxf="1" dxf="1">
    <oc r="H565">
      <f>IF(ISERROR($V565),"",OFFSET('Smelter Look-up'!$G$4,$V565-4,0))</f>
    </oc>
    <nc r="H56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367" sId="5" odxf="1" dxf="1">
    <oc r="I565">
      <f>IF(ISERROR($V565),"",OFFSET('Smelter Look-up'!$H$4,$V565-4,0))</f>
    </oc>
    <nc r="I56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68" sId="5" odxf="1" dxf="1">
    <oc r="J565">
      <f>IF(ISERROR($V565),"",OFFSET('Smelter Look-up'!$I$4,$V565-4,0))</f>
    </oc>
    <nc r="J56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65" start="0" length="0">
    <dxf>
      <alignment vertical="bottom" wrapText="0"/>
      <border outline="0">
        <left/>
        <right/>
        <top/>
        <bottom/>
      </border>
    </dxf>
  </rfmt>
  <rfmt sheetId="5" sqref="L565" start="0" length="0">
    <dxf>
      <alignment vertical="bottom" wrapText="0"/>
      <border outline="0">
        <left/>
        <right/>
        <top/>
        <bottom/>
      </border>
    </dxf>
  </rfmt>
  <rfmt sheetId="5" sqref="M565" start="0" length="0">
    <dxf>
      <alignment vertical="bottom" wrapText="0"/>
      <border outline="0">
        <left/>
        <right/>
        <top/>
        <bottom/>
      </border>
    </dxf>
  </rfmt>
  <rfmt sheetId="5" sqref="N565" start="0" length="0">
    <dxf>
      <alignment vertical="bottom" wrapText="0"/>
      <border outline="0">
        <left/>
        <right/>
        <top/>
        <bottom/>
      </border>
    </dxf>
  </rfmt>
  <rfmt sheetId="5" sqref="O565" start="0" length="0">
    <dxf>
      <alignment vertical="bottom" wrapText="0"/>
      <border outline="0">
        <left/>
        <right/>
        <top/>
        <bottom/>
      </border>
    </dxf>
  </rfmt>
  <rfmt sheetId="5" sqref="P565" start="0" length="0">
    <dxf>
      <fill>
        <patternFill patternType="none"/>
      </fill>
      <alignment horizontal="general" vertical="bottom" wrapText="0"/>
      <border outline="0">
        <left/>
        <right/>
        <top/>
      </border>
    </dxf>
  </rfmt>
  <rfmt sheetId="5" sqref="Q565" start="0" length="0">
    <dxf>
      <alignment vertical="bottom" wrapText="0"/>
      <border outline="0">
        <left/>
        <right/>
        <top/>
        <bottom/>
      </border>
    </dxf>
  </rfmt>
  <rcc rId="6369" sId="5" odxf="1" dxf="1">
    <oc r="B566">
      <f>IF(LEN(A566)=0,"",INDEX('Smelter Look-up'!$A:$A,MATCH($A566,'Smelter Look-up'!$E:$E,0)))</f>
    </oc>
    <nc r="B56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70" sId="5" odxf="1" dxf="1">
    <oc r="C566">
      <f>IF(LEN(A566)=0,"",INDEX('Smelter Look-up'!$C:$C,MATCH($A566,'Smelter Look-up'!$E:$E,0)))</f>
    </oc>
    <nc r="C566" t="inlineStr">
      <is>
        <t>PT Timah (Persero) Tbk Kundur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71" sId="5" odxf="1" dxf="1">
    <nc r="D566" t="inlineStr">
      <is>
        <t>PT Timah (Persero) Tbk Kundur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72" sId="5" odxf="1" dxf="1">
    <oc r="E566">
      <f>IF(ISERROR($V566),"",OFFSET('Smelter Look-up'!$D$4,$V566-4,0)&amp;"")</f>
    </oc>
    <nc r="E56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73" sId="5" odxf="1" dxf="1">
    <oc r="F566">
      <f>IF(ISERROR($V566),"",OFFSET('Smelter Look-up'!$E$4,$V566-4,0))</f>
    </oc>
    <nc r="F566"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74" sId="5" odxf="1" dxf="1">
    <oc r="G566">
      <f>IF(C566=$X$4,"Enter smelter details", IF(ISERROR($V566),"",OFFSET('Smelter Look-up'!$F$4,$V566-4,0)))</f>
    </oc>
    <nc r="G56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75" sId="5" odxf="1" dxf="1">
    <oc r="H566">
      <f>IF(ISERROR($V566),"",OFFSET('Smelter Look-up'!$G$4,$V566-4,0))</f>
    </oc>
    <nc r="H56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376" sId="5" odxf="1" dxf="1">
    <oc r="I566">
      <f>IF(ISERROR($V566),"",OFFSET('Smelter Look-up'!$H$4,$V566-4,0))</f>
    </oc>
    <nc r="I566" t="inlineStr">
      <is>
        <t>Kundur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77" sId="5" odxf="1" dxf="1">
    <oc r="J566">
      <f>IF(ISERROR($V566),"",OFFSET('Smelter Look-up'!$I$4,$V566-4,0))</f>
    </oc>
    <nc r="J566" t="inlineStr">
      <is>
        <t>Riau Islands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66" start="0" length="0">
    <dxf>
      <alignment vertical="bottom" wrapText="0"/>
      <border outline="0">
        <left/>
        <right/>
        <top/>
        <bottom/>
      </border>
    </dxf>
  </rfmt>
  <rfmt sheetId="5" sqref="L566" start="0" length="0">
    <dxf>
      <alignment vertical="bottom" wrapText="0"/>
      <border outline="0">
        <left/>
        <right/>
        <top/>
        <bottom/>
      </border>
    </dxf>
  </rfmt>
  <rfmt sheetId="5" sqref="M566" start="0" length="0">
    <dxf>
      <alignment vertical="bottom" wrapText="0"/>
      <border outline="0">
        <left/>
        <right/>
        <top/>
        <bottom/>
      </border>
    </dxf>
  </rfmt>
  <rfmt sheetId="5" sqref="N566" start="0" length="0">
    <dxf>
      <alignment vertical="bottom" wrapText="0"/>
      <border outline="0">
        <left/>
        <right/>
        <top/>
        <bottom/>
      </border>
    </dxf>
  </rfmt>
  <rfmt sheetId="5" sqref="O566" start="0" length="0">
    <dxf>
      <alignment vertical="bottom" wrapText="0"/>
      <border outline="0">
        <left/>
        <right/>
        <top/>
        <bottom/>
      </border>
    </dxf>
  </rfmt>
  <rfmt sheetId="5" sqref="P566" start="0" length="0">
    <dxf>
      <fill>
        <patternFill patternType="none"/>
      </fill>
      <alignment horizontal="general" vertical="bottom" wrapText="0"/>
      <border outline="0">
        <left/>
        <right/>
        <top/>
      </border>
    </dxf>
  </rfmt>
  <rfmt sheetId="5" sqref="Q566" start="0" length="0">
    <dxf>
      <alignment vertical="bottom" wrapText="0"/>
      <border outline="0">
        <left/>
        <right/>
        <top/>
        <bottom/>
      </border>
    </dxf>
  </rfmt>
  <rcc rId="6378" sId="5" odxf="1" dxf="1">
    <oc r="B567">
      <f>IF(LEN(A567)=0,"",INDEX('Smelter Look-up'!$A:$A,MATCH($A567,'Smelter Look-up'!$E:$E,0)))</f>
    </oc>
    <nc r="B56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79" sId="5" odxf="1" dxf="1">
    <oc r="C567">
      <f>IF(LEN(A567)=0,"",INDEX('Smelter Look-up'!$C:$C,MATCH($A567,'Smelter Look-up'!$E:$E,0)))</f>
    </oc>
    <nc r="C567" t="inlineStr">
      <is>
        <t>PT Timah (Persero) Tbk Kundur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80" sId="5" odxf="1" dxf="1">
    <nc r="D567" t="inlineStr">
      <is>
        <t>PT Timah (Persero) Tbk Kundur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81" sId="5" odxf="1" dxf="1">
    <oc r="E567">
      <f>IF(ISERROR($V567),"",OFFSET('Smelter Look-up'!$D$4,$V567-4,0)&amp;"")</f>
    </oc>
    <nc r="E56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82" sId="5" odxf="1" dxf="1">
    <oc r="F567">
      <f>IF(ISERROR($V567),"",OFFSET('Smelter Look-up'!$E$4,$V567-4,0))</f>
    </oc>
    <nc r="F567"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83" sId="5" odxf="1" dxf="1">
    <oc r="G567">
      <f>IF(C567=$X$4,"Enter smelter details", IF(ISERROR($V567),"",OFFSET('Smelter Look-up'!$F$4,$V567-4,0)))</f>
    </oc>
    <nc r="G56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84" sId="5" odxf="1" dxf="1">
    <oc r="H567">
      <f>IF(ISERROR($V567),"",OFFSET('Smelter Look-up'!$G$4,$V567-4,0))</f>
    </oc>
    <nc r="H56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385" sId="5" odxf="1" dxf="1">
    <oc r="I567">
      <f>IF(ISERROR($V567),"",OFFSET('Smelter Look-up'!$H$4,$V567-4,0))</f>
    </oc>
    <nc r="I567" t="inlineStr">
      <is>
        <t>Kundur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86" sId="5" odxf="1" dxf="1">
    <oc r="J567">
      <f>IF(ISERROR($V567),"",OFFSET('Smelter Look-up'!$I$4,$V567-4,0))</f>
    </oc>
    <nc r="J567" t="inlineStr">
      <is>
        <t>Riau Islands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67" start="0" length="0">
    <dxf>
      <alignment vertical="bottom" wrapText="0"/>
      <border outline="0">
        <left/>
        <right/>
        <top/>
        <bottom/>
      </border>
    </dxf>
  </rfmt>
  <rfmt sheetId="5" sqref="L567" start="0" length="0">
    <dxf>
      <alignment vertical="bottom" wrapText="0"/>
      <border outline="0">
        <left/>
        <right/>
        <top/>
        <bottom/>
      </border>
    </dxf>
  </rfmt>
  <rcc rId="6387" sId="5" odxf="1" dxf="1">
    <nc r="M56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67" start="0" length="0">
    <dxf>
      <alignment vertical="bottom" wrapText="0"/>
      <border outline="0">
        <left/>
        <right/>
        <top/>
        <bottom/>
      </border>
    </dxf>
  </rfmt>
  <rcc rId="6388" sId="5" odxf="1" dxf="1">
    <nc r="O567"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67" start="0" length="0">
    <dxf>
      <fill>
        <patternFill patternType="none"/>
      </fill>
      <alignment horizontal="general" vertical="bottom" wrapText="0"/>
      <border outline="0">
        <left/>
        <right/>
        <top/>
      </border>
    </dxf>
  </rfmt>
  <rfmt sheetId="5" sqref="Q567" start="0" length="0">
    <dxf>
      <alignment vertical="bottom" wrapText="0"/>
      <border outline="0">
        <left/>
        <right/>
        <top/>
        <bottom/>
      </border>
    </dxf>
  </rfmt>
  <rcc rId="6389" sId="5" odxf="1" dxf="1">
    <oc r="B568">
      <f>IF(LEN(A568)=0,"",INDEX('Smelter Look-up'!$A:$A,MATCH($A568,'Smelter Look-up'!$E:$E,0)))</f>
    </oc>
    <nc r="B56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90" sId="5" odxf="1" dxf="1">
    <oc r="C568">
      <f>IF(LEN(A568)=0,"",INDEX('Smelter Look-up'!$C:$C,MATCH($A568,'Smelter Look-up'!$E:$E,0)))</f>
    </oc>
    <nc r="C568" t="inlineStr">
      <is>
        <t>PT Tambang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391" sId="5" odxf="1" dxf="1">
    <nc r="D568" t="inlineStr">
      <is>
        <t>PT Timah (Persero) Tbk Kundur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92" sId="5" odxf="1" dxf="1">
    <oc r="E568">
      <f>IF(ISERROR($V568),"",OFFSET('Smelter Look-up'!$D$4,$V568-4,0)&amp;"")</f>
    </oc>
    <nc r="E56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93" sId="5" odxf="1" dxf="1">
    <oc r="F568">
      <f>IF(ISERROR($V568),"",OFFSET('Smelter Look-up'!$E$4,$V568-4,0))</f>
    </oc>
    <nc r="F568"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94" sId="5" odxf="1" dxf="1">
    <oc r="G568">
      <f>IF(C568=$X$4,"Enter smelter details", IF(ISERROR($V568),"",OFFSET('Smelter Look-up'!$F$4,$V568-4,0)))</f>
    </oc>
    <nc r="G56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395" sId="5" odxf="1" dxf="1">
    <oc r="H568">
      <f>IF(ISERROR($V568),"",OFFSET('Smelter Look-up'!$G$4,$V568-4,0))</f>
    </oc>
    <nc r="H56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396" sId="5" odxf="1" dxf="1">
    <oc r="I568">
      <f>IF(ISERROR($V568),"",OFFSET('Smelter Look-up'!$H$4,$V568-4,0))</f>
    </oc>
    <nc r="I568" t="inlineStr">
      <is>
        <t>Kundur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397" sId="5" odxf="1" dxf="1">
    <oc r="J568">
      <f>IF(ISERROR($V568),"",OFFSET('Smelter Look-up'!$I$4,$V568-4,0))</f>
    </oc>
    <nc r="J568" t="inlineStr">
      <is>
        <t>Riau Islands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68" start="0" length="0">
    <dxf>
      <alignment vertical="bottom" wrapText="0"/>
      <border outline="0">
        <left/>
        <right/>
        <top/>
        <bottom/>
      </border>
    </dxf>
  </rfmt>
  <rfmt sheetId="5" sqref="L568" start="0" length="0">
    <dxf>
      <alignment vertical="bottom" wrapText="0"/>
      <border outline="0">
        <left/>
        <right/>
        <top/>
        <bottom/>
      </border>
    </dxf>
  </rfmt>
  <rfmt sheetId="5" sqref="M568" start="0" length="0">
    <dxf>
      <alignment vertical="bottom" wrapText="0"/>
      <border outline="0">
        <left/>
        <right/>
        <top/>
        <bottom/>
      </border>
    </dxf>
  </rfmt>
  <rfmt sheetId="5" sqref="N568" start="0" length="0">
    <dxf>
      <alignment vertical="bottom" wrapText="0"/>
      <border outline="0">
        <left/>
        <right/>
        <top/>
        <bottom/>
      </border>
    </dxf>
  </rfmt>
  <rfmt sheetId="5" sqref="O568" start="0" length="0">
    <dxf>
      <alignment vertical="bottom" wrapText="0"/>
      <border outline="0">
        <left/>
        <right/>
        <top/>
        <bottom/>
      </border>
    </dxf>
  </rfmt>
  <rcc rId="6398" sId="5" odxf="1" dxf="1">
    <nc r="P56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399" sId="5" odxf="1" dxf="1">
    <nc r="Q56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400" sId="5" odxf="1" dxf="1">
    <oc r="B569">
      <f>IF(LEN(A569)=0,"",INDEX('Smelter Look-up'!$A:$A,MATCH($A569,'Smelter Look-up'!$E:$E,0)))</f>
    </oc>
    <nc r="B56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01" sId="5" odxf="1" dxf="1">
    <oc r="C569">
      <f>IF(LEN(A569)=0,"",INDEX('Smelter Look-up'!$C:$C,MATCH($A569,'Smelter Look-up'!$E:$E,0)))</f>
    </oc>
    <nc r="C569" t="inlineStr">
      <is>
        <t>PT Tambang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02" sId="5" odxf="1" dxf="1">
    <nc r="D569" t="inlineStr">
      <is>
        <t>Kundur,TT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03" sId="5" odxf="1" dxf="1">
    <oc r="E569">
      <f>IF(ISERROR($V569),"",OFFSET('Smelter Look-up'!$D$4,$V569-4,0)&amp;"")</f>
    </oc>
    <nc r="E56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04" sId="5" odxf="1" dxf="1">
    <oc r="F569">
      <f>IF(ISERROR($V569),"",OFFSET('Smelter Look-up'!$E$4,$V569-4,0))</f>
    </oc>
    <nc r="F569"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05" sId="5" odxf="1" dxf="1">
    <oc r="G569">
      <f>IF(C569=$X$4,"Enter smelter details", IF(ISERROR($V569),"",OFFSET('Smelter Look-up'!$F$4,$V569-4,0)))</f>
    </oc>
    <nc r="G569"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06" sId="5" odxf="1" dxf="1">
    <oc r="H569">
      <f>IF(ISERROR($V569),"",OFFSET('Smelter Look-up'!$G$4,$V569-4,0))</f>
    </oc>
    <nc r="H56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07" sId="5" odxf="1" dxf="1">
    <oc r="I569">
      <f>IF(ISERROR($V569),"",OFFSET('Smelter Look-up'!$H$4,$V569-4,0))</f>
    </oc>
    <nc r="I56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08" sId="5" odxf="1" dxf="1">
    <oc r="J569">
      <f>IF(ISERROR($V569),"",OFFSET('Smelter Look-up'!$I$4,$V569-4,0))</f>
    </oc>
    <nc r="J56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69" start="0" length="0">
    <dxf>
      <alignment vertical="bottom" wrapText="0"/>
      <border outline="0">
        <left/>
        <right/>
        <top/>
        <bottom/>
      </border>
    </dxf>
  </rfmt>
  <rfmt sheetId="5" sqref="L569" start="0" length="0">
    <dxf>
      <alignment vertical="bottom" wrapText="0"/>
      <border outline="0">
        <left/>
        <right/>
        <top/>
        <bottom/>
      </border>
    </dxf>
  </rfmt>
  <rfmt sheetId="5" sqref="M569" start="0" length="0">
    <dxf>
      <alignment vertical="bottom" wrapText="0"/>
      <border outline="0">
        <left/>
        <right/>
        <top/>
        <bottom/>
      </border>
    </dxf>
  </rfmt>
  <rfmt sheetId="5" sqref="N569" start="0" length="0">
    <dxf>
      <alignment vertical="bottom" wrapText="0"/>
      <border outline="0">
        <left/>
        <right/>
        <top/>
        <bottom/>
      </border>
    </dxf>
  </rfmt>
  <rfmt sheetId="5" sqref="O569" start="0" length="0">
    <dxf>
      <alignment vertical="bottom" wrapText="0"/>
      <border outline="0">
        <left/>
        <right/>
        <top/>
        <bottom/>
      </border>
    </dxf>
  </rfmt>
  <rfmt sheetId="5" sqref="P569" start="0" length="0">
    <dxf>
      <fill>
        <patternFill patternType="none"/>
      </fill>
      <alignment horizontal="general" vertical="bottom" wrapText="0"/>
      <border outline="0">
        <left/>
        <right/>
        <top/>
      </border>
    </dxf>
  </rfmt>
  <rfmt sheetId="5" sqref="Q569" start="0" length="0">
    <dxf>
      <alignment vertical="bottom" wrapText="0"/>
      <border outline="0">
        <left/>
        <right/>
        <top/>
        <bottom/>
      </border>
    </dxf>
  </rfmt>
  <rcc rId="6409" sId="5" odxf="1" dxf="1">
    <oc r="B570">
      <f>IF(LEN(A570)=0,"",INDEX('Smelter Look-up'!$A:$A,MATCH($A570,'Smelter Look-up'!$E:$E,0)))</f>
    </oc>
    <nc r="B57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10" sId="5" odxf="1" dxf="1">
    <oc r="C570">
      <f>IF(LEN(A570)=0,"",INDEX('Smelter Look-up'!$C:$C,MATCH($A570,'Smelter Look-up'!$E:$E,0)))</f>
    </oc>
    <nc r="C570" t="inlineStr">
      <is>
        <t>PT Timah (Persero) Tbk Kundur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11" sId="5" odxf="1" dxf="1">
    <nc r="D570" t="inlineStr">
      <is>
        <t>PT Timah (Persero) Tbk Kundur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12" sId="5" odxf="1" dxf="1">
    <oc r="E570">
      <f>IF(ISERROR($V570),"",OFFSET('Smelter Look-up'!$D$4,$V570-4,0)&amp;"")</f>
    </oc>
    <nc r="E57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13" sId="5" odxf="1" dxf="1">
    <oc r="F570">
      <f>IF(ISERROR($V570),"",OFFSET('Smelter Look-up'!$E$4,$V570-4,0))</f>
    </oc>
    <nc r="F570"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14" sId="5" odxf="1" dxf="1">
    <oc r="G570">
      <f>IF(C570=$X$4,"Enter smelter details", IF(ISERROR($V570),"",OFFSET('Smelter Look-up'!$F$4,$V570-4,0)))</f>
    </oc>
    <nc r="G57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15" sId="5" odxf="1" dxf="1">
    <oc r="H570">
      <f>IF(ISERROR($V570),"",OFFSET('Smelter Look-up'!$G$4,$V570-4,0))</f>
    </oc>
    <nc r="H570" t="inlineStr">
      <is>
        <t>Jl. Jenderal Sudirman 51 Pangkal Pinang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16" sId="5" odxf="1" dxf="1">
    <oc r="I570">
      <f>IF(ISERROR($V570),"",OFFSET('Smelter Look-up'!$H$4,$V570-4,0))</f>
    </oc>
    <nc r="I570" t="inlineStr">
      <is>
        <t>Kundur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17" sId="5" odxf="1" dxf="1">
    <oc r="J570">
      <f>IF(ISERROR($V570),"",OFFSET('Smelter Look-up'!$I$4,$V570-4,0))</f>
    </oc>
    <nc r="J570" t="inlineStr">
      <is>
        <t>Riau Islands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70" start="0" length="0">
    <dxf>
      <alignment vertical="bottom" wrapText="0"/>
      <border outline="0">
        <left/>
        <right/>
        <top/>
        <bottom/>
      </border>
    </dxf>
  </rfmt>
  <rfmt sheetId="5" sqref="L570" start="0" length="0">
    <dxf>
      <alignment vertical="bottom" wrapText="0"/>
      <border outline="0">
        <left/>
        <right/>
        <top/>
        <bottom/>
      </border>
    </dxf>
  </rfmt>
  <rcc rId="6418" sId="5" odxf="1" dxf="1">
    <nc r="M570"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19" sId="5" odxf="1" dxf="1">
    <nc r="N570" t="inlineStr">
      <is>
        <t>KUNDUR ISLAND MINING AREA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20" sId="5" odxf="1" dxf="1">
    <nc r="O570"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21" sId="5" odxf="1" dxf="1">
    <nc r="P57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70" start="0" length="0">
    <dxf>
      <alignment vertical="bottom" wrapText="0"/>
      <border outline="0">
        <left/>
        <right/>
        <top/>
        <bottom/>
      </border>
    </dxf>
  </rfmt>
  <rcc rId="6422" sId="5" odxf="1" dxf="1">
    <oc r="B571">
      <f>IF(LEN(A571)=0,"",INDEX('Smelter Look-up'!$A:$A,MATCH($A571,'Smelter Look-up'!$E:$E,0)))</f>
    </oc>
    <nc r="B57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23" sId="5" odxf="1" dxf="1">
    <oc r="C571">
      <f>IF(LEN(A571)=0,"",INDEX('Smelter Look-up'!$C:$C,MATCH($A571,'Smelter Look-up'!$E:$E,0)))</f>
    </oc>
    <nc r="C571" t="inlineStr">
      <is>
        <t>PT Tambang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24" sId="5" odxf="1" dxf="1">
    <nc r="D571" t="inlineStr">
      <is>
        <t>PT Timah (Persero) Tbk Kundur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25" sId="5" odxf="1" dxf="1">
    <oc r="E571">
      <f>IF(ISERROR($V571),"",OFFSET('Smelter Look-up'!$D$4,$V571-4,0)&amp;"")</f>
    </oc>
    <nc r="E57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26" sId="5" odxf="1" dxf="1">
    <oc r="F571">
      <f>IF(ISERROR($V571),"",OFFSET('Smelter Look-up'!$E$4,$V571-4,0))</f>
    </oc>
    <nc r="F571"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27" sId="5" odxf="1" dxf="1">
    <oc r="G571">
      <f>IF(C571=$X$4,"Enter smelter details", IF(ISERROR($V571),"",OFFSET('Smelter Look-up'!$F$4,$V571-4,0)))</f>
    </oc>
    <nc r="G57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28" sId="5" odxf="1" dxf="1">
    <oc r="H571">
      <f>IF(ISERROR($V571),"",OFFSET('Smelter Look-up'!$G$4,$V571-4,0))</f>
    </oc>
    <nc r="H57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29" sId="5" odxf="1" dxf="1">
    <oc r="I571">
      <f>IF(ISERROR($V571),"",OFFSET('Smelter Look-up'!$H$4,$V571-4,0))</f>
    </oc>
    <nc r="I571" t="inlineStr">
      <is>
        <t>Kundur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30" sId="5" odxf="1" dxf="1">
    <oc r="J571">
      <f>IF(ISERROR($V571),"",OFFSET('Smelter Look-up'!$I$4,$V571-4,0))</f>
    </oc>
    <nc r="J571" t="inlineStr">
      <is>
        <t>Riau Islands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71" start="0" length="0">
    <dxf>
      <alignment vertical="bottom" wrapText="0"/>
      <border outline="0">
        <left/>
        <right/>
        <top/>
        <bottom/>
      </border>
    </dxf>
  </rfmt>
  <rfmt sheetId="5" sqref="L571" start="0" length="0">
    <dxf>
      <alignment vertical="bottom" wrapText="0"/>
      <border outline="0">
        <left/>
        <right/>
        <top/>
        <bottom/>
      </border>
    </dxf>
  </rfmt>
  <rfmt sheetId="5" sqref="M571" start="0" length="0">
    <dxf>
      <alignment vertical="bottom" wrapText="0"/>
      <border outline="0">
        <left/>
        <right/>
        <top/>
        <bottom/>
      </border>
    </dxf>
  </rfmt>
  <rfmt sheetId="5" sqref="N571" start="0" length="0">
    <dxf>
      <alignment vertical="bottom" wrapText="0"/>
      <border outline="0">
        <left/>
        <right/>
        <top/>
        <bottom/>
      </border>
    </dxf>
  </rfmt>
  <rfmt sheetId="5" sqref="O571" start="0" length="0">
    <dxf>
      <alignment vertical="bottom" wrapText="0"/>
      <border outline="0">
        <left/>
        <right/>
        <top/>
        <bottom/>
      </border>
    </dxf>
  </rfmt>
  <rfmt sheetId="5" sqref="P571" start="0" length="0">
    <dxf>
      <fill>
        <patternFill patternType="none"/>
      </fill>
      <alignment horizontal="general" vertical="bottom" wrapText="0"/>
      <border outline="0">
        <left/>
        <right/>
        <top/>
      </border>
    </dxf>
  </rfmt>
  <rfmt sheetId="5" sqref="Q571" start="0" length="0">
    <dxf>
      <alignment vertical="bottom" wrapText="0"/>
      <border outline="0">
        <left/>
        <right/>
        <top/>
        <bottom/>
      </border>
    </dxf>
  </rfmt>
  <rcc rId="6431" sId="5" odxf="1" dxf="1">
    <oc r="B572">
      <f>IF(LEN(A572)=0,"",INDEX('Smelter Look-up'!$A:$A,MATCH($A572,'Smelter Look-up'!$E:$E,0)))</f>
    </oc>
    <nc r="B57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32" sId="5" odxf="1" dxf="1">
    <oc r="C572">
      <f>IF(LEN(A572)=0,"",INDEX('Smelter Look-up'!$C:$C,MATCH($A572,'Smelter Look-up'!$E:$E,0)))</f>
    </oc>
    <nc r="C572" t="inlineStr">
      <is>
        <t>PT Tambang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33" sId="5" odxf="1" dxf="1">
    <nc r="D572" t="inlineStr">
      <is>
        <t>PT Tambang Timah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34" sId="5" odxf="1" dxf="1">
    <oc r="E572">
      <f>IF(ISERROR($V572),"",OFFSET('Smelter Look-up'!$D$4,$V572-4,0)&amp;"")</f>
    </oc>
    <nc r="E57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35" sId="5" odxf="1" dxf="1">
    <oc r="F572">
      <f>IF(ISERROR($V572),"",OFFSET('Smelter Look-up'!$E$4,$V572-4,0))</f>
    </oc>
    <nc r="F572" t="inlineStr">
      <is>
        <t>CID001477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36" sId="5" odxf="1" dxf="1">
    <oc r="G572">
      <f>IF(C572=$X$4,"Enter smelter details", IF(ISERROR($V572),"",OFFSET('Smelter Look-up'!$F$4,$V572-4,0)))</f>
    </oc>
    <nc r="G57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37" sId="5" odxf="1" dxf="1">
    <oc r="H572">
      <f>IF(ISERROR($V572),"",OFFSET('Smelter Look-up'!$G$4,$V572-4,0))</f>
    </oc>
    <nc r="H572" t="inlineStr">
      <is>
        <t>Jl. Jenderal Sudirman 51
Pangkal Pinang 33121, Bangka, Indonesia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38" sId="5" odxf="1" dxf="1">
    <oc r="I572">
      <f>IF(ISERROR($V572),"",OFFSET('Smelter Look-up'!$H$4,$V572-4,0))</f>
    </oc>
    <nc r="I572" t="inlineStr">
      <is>
        <t>Kundur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39" sId="5" odxf="1" dxf="1">
    <oc r="J572">
      <f>IF(ISERROR($V572),"",OFFSET('Smelter Look-up'!$I$4,$V572-4,0))</f>
    </oc>
    <nc r="J572" t="inlineStr">
      <is>
        <t>Riau Islands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40" sId="5" odxf="1" dxf="1">
    <nc r="K572" t="inlineStr">
      <is>
        <t>Abrun Abubakar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41" sId="5" odxf="1" dxf="1">
    <nc r="L572" t="inlineStr">
      <is>
        <t>timah@pttimah.co.id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42" sId="5" odxf="1" dxf="1">
    <nc r="M57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43" sId="5" odxf="1" dxf="1">
    <nc r="N57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44" sId="5" odxf="1" dxf="1">
    <nc r="O572" t="inlineStr">
      <is>
        <t xml:space="preserve">L1, Indonesia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45" sId="5" odxf="1" dxf="1">
    <nc r="P57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72" start="0" length="0">
    <dxf>
      <alignment vertical="bottom" wrapText="0"/>
      <border outline="0">
        <left/>
        <right/>
        <top/>
        <bottom/>
      </border>
    </dxf>
  </rfmt>
  <rcc rId="6446" sId="5" odxf="1" dxf="1">
    <oc r="B573">
      <f>IF(LEN(A573)=0,"",INDEX('Smelter Look-up'!$A:$A,MATCH($A573,'Smelter Look-up'!$E:$E,0)))</f>
    </oc>
    <nc r="B57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47" sId="5" odxf="1" dxf="1">
    <oc r="C573">
      <f>IF(LEN(A573)=0,"",INDEX('Smelter Look-up'!$C:$C,MATCH($A573,'Smelter Look-up'!$E:$E,0)))</f>
    </oc>
    <nc r="C573" t="inlineStr">
      <is>
        <t>PT Timah (Persero) Tbk Mentok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48" sId="5" odxf="1" dxf="1">
    <nc r="D573" t="inlineStr">
      <is>
        <t>PT Timah (Persero) Tbk Mentok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49" sId="5" odxf="1" dxf="1">
    <oc r="E573">
      <f>IF(ISERROR($V573),"",OFFSET('Smelter Look-up'!$D$4,$V573-4,0)&amp;"")</f>
    </oc>
    <nc r="E57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50" sId="5" odxf="1" dxf="1">
    <oc r="F573">
      <f>IF(ISERROR($V573),"",OFFSET('Smelter Look-up'!$E$4,$V573-4,0))</f>
    </oc>
    <nc r="F573"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51" sId="5" odxf="1" dxf="1">
    <oc r="G573">
      <f>IF(C573=$X$4,"Enter smelter details", IF(ISERROR($V573),"",OFFSET('Smelter Look-up'!$F$4,$V573-4,0)))</f>
    </oc>
    <nc r="G57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52" sId="5" odxf="1" dxf="1">
    <oc r="H573">
      <f>IF(ISERROR($V573),"",OFFSET('Smelter Look-up'!$G$4,$V573-4,0))</f>
    </oc>
    <nc r="H57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53" sId="5" odxf="1" dxf="1">
    <oc r="I573">
      <f>IF(ISERROR($V573),"",OFFSET('Smelter Look-up'!$H$4,$V573-4,0))</f>
    </oc>
    <nc r="I573" t="inlineStr">
      <is>
        <t>Mentok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54" sId="5" odxf="1" dxf="1">
    <oc r="J573">
      <f>IF(ISERROR($V573),"",OFFSET('Smelter Look-up'!$I$4,$V573-4,0))</f>
    </oc>
    <nc r="J573"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73" start="0" length="0">
    <dxf>
      <alignment vertical="bottom" wrapText="0"/>
      <border outline="0">
        <left/>
        <right/>
        <top/>
        <bottom/>
      </border>
    </dxf>
  </rfmt>
  <rfmt sheetId="5" sqref="L573" start="0" length="0">
    <dxf>
      <alignment vertical="bottom" wrapText="0"/>
      <border outline="0">
        <left/>
        <right/>
        <top/>
        <bottom/>
      </border>
    </dxf>
  </rfmt>
  <rfmt sheetId="5" sqref="M573" start="0" length="0">
    <dxf>
      <alignment vertical="bottom" wrapText="0"/>
      <border outline="0">
        <left/>
        <right/>
        <top/>
        <bottom/>
      </border>
    </dxf>
  </rfmt>
  <rfmt sheetId="5" sqref="N573" start="0" length="0">
    <dxf>
      <alignment vertical="bottom" wrapText="0"/>
      <border outline="0">
        <left/>
        <right/>
        <top/>
        <bottom/>
      </border>
    </dxf>
  </rfmt>
  <rfmt sheetId="5" sqref="O573" start="0" length="0">
    <dxf>
      <alignment vertical="bottom" wrapText="0"/>
      <border outline="0">
        <left/>
        <right/>
        <top/>
        <bottom/>
      </border>
    </dxf>
  </rfmt>
  <rfmt sheetId="5" sqref="P573" start="0" length="0">
    <dxf>
      <fill>
        <patternFill patternType="none"/>
      </fill>
      <alignment horizontal="general" vertical="bottom" wrapText="0"/>
      <border outline="0">
        <left/>
        <right/>
        <top/>
      </border>
    </dxf>
  </rfmt>
  <rcc rId="6455" sId="5" odxf="1" dxf="1">
    <nc r="Q573" t="inlineStr">
      <is>
        <t>Validated-Re-audit in progress</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456" sId="5" odxf="1" dxf="1">
    <oc r="B574">
      <f>IF(LEN(A574)=0,"",INDEX('Smelter Look-up'!$A:$A,MATCH($A574,'Smelter Look-up'!$E:$E,0)))</f>
    </oc>
    <nc r="B57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57" sId="5" odxf="1" dxf="1">
    <oc r="C574">
      <f>IF(LEN(A574)=0,"",INDEX('Smelter Look-up'!$C:$C,MATCH($A574,'Smelter Look-up'!$E:$E,0)))</f>
    </oc>
    <nc r="C574" t="inlineStr">
      <is>
        <t>PT Timah (Persero), Tbk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58" sId="5" odxf="1" dxf="1">
    <nc r="D574" t="inlineStr">
      <is>
        <t>PT Timah (Persero) Tbk Mentok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59" sId="5" odxf="1" dxf="1">
    <oc r="E574">
      <f>IF(ISERROR($V574),"",OFFSET('Smelter Look-up'!$D$4,$V574-4,0)&amp;"")</f>
    </oc>
    <nc r="E57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60" sId="5" odxf="1" dxf="1">
    <oc r="F574">
      <f>IF(ISERROR($V574),"",OFFSET('Smelter Look-up'!$E$4,$V574-4,0))</f>
    </oc>
    <nc r="F574"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61" sId="5" odxf="1" dxf="1">
    <oc r="G574">
      <f>IF(C574=$X$4,"Enter smelter details", IF(ISERROR($V574),"",OFFSET('Smelter Look-up'!$F$4,$V574-4,0)))</f>
    </oc>
    <nc r="G57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62" sId="5" odxf="1" dxf="1">
    <oc r="H574">
      <f>IF(ISERROR($V574),"",OFFSET('Smelter Look-up'!$G$4,$V574-4,0))</f>
    </oc>
    <nc r="H574" t="inlineStr">
      <is>
        <t>Jl. Jenderal Sudirman 51 Pangkal Pinang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63" sId="5" odxf="1" dxf="1">
    <oc r="I574">
      <f>IF(ISERROR($V574),"",OFFSET('Smelter Look-up'!$H$4,$V574-4,0))</f>
    </oc>
    <nc r="I574" t="inlineStr">
      <is>
        <t>Mentok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64" sId="5" odxf="1" dxf="1">
    <oc r="J574">
      <f>IF(ISERROR($V574),"",OFFSET('Smelter Look-up'!$I$4,$V574-4,0))</f>
    </oc>
    <nc r="J574"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65" sId="5" odxf="1" dxf="1">
    <nc r="K574" t="inlineStr">
      <is>
        <t>Sales - Operations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66" sId="5" odxf="1" dxf="1">
    <nc r="L574" t="inlineStr">
      <is>
        <t>corsec@pttimah.co.id; timah@pt.timah.co.id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67" sId="5" odxf="1" dxf="1">
    <nc r="M574"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68" sId="5" odxf="1" dxf="1">
    <nc r="N574" t="inlineStr">
      <is>
        <t>Mentok, Bangka, Beiltung Islands, 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69" sId="5" odxf="1" dxf="1">
    <nc r="O574" t="inlineStr">
      <is>
        <t xml:space="preserve">Indonesia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470" sId="5" odxf="1" dxf="1">
    <nc r="P57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471" sId="5" odxf="1" dxf="1">
    <nc r="Q574" t="inlineStr">
      <is>
        <t>http://www.timah.com/v2/css/img/uploaded/Letter%20of%20statement_24%20maret%202014_2.pdf</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472" sId="5" odxf="1" dxf="1">
    <oc r="B575">
      <f>IF(LEN(A575)=0,"",INDEX('Smelter Look-up'!$A:$A,MATCH($A575,'Smelter Look-up'!$E:$E,0)))</f>
    </oc>
    <nc r="B57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73" sId="5" odxf="1" dxf="1">
    <oc r="C575">
      <f>IF(LEN(A575)=0,"",INDEX('Smelter Look-up'!$C:$C,MATCH($A575,'Smelter Look-up'!$E:$E,0)))</f>
    </oc>
    <nc r="C575" t="inlineStr">
      <is>
        <t>PT Timah (Persero), Tbk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74" sId="5" odxf="1" dxf="1">
    <nc r="D575" t="inlineStr">
      <is>
        <t>PT Timah (Persero) Tbk Mentok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75" sId="5" odxf="1" dxf="1">
    <oc r="E575">
      <f>IF(ISERROR($V575),"",OFFSET('Smelter Look-up'!$D$4,$V575-4,0)&amp;"")</f>
    </oc>
    <nc r="E57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76" sId="5" odxf="1" dxf="1">
    <oc r="F575">
      <f>IF(ISERROR($V575),"",OFFSET('Smelter Look-up'!$E$4,$V575-4,0))</f>
    </oc>
    <nc r="F575"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77" sId="5" odxf="1" dxf="1">
    <oc r="G575">
      <f>IF(C575=$X$4,"Enter smelter details", IF(ISERROR($V575),"",OFFSET('Smelter Look-up'!$F$4,$V575-4,0)))</f>
    </oc>
    <nc r="G57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78" sId="5" odxf="1" dxf="1">
    <oc r="H575">
      <f>IF(ISERROR($V575),"",OFFSET('Smelter Look-up'!$G$4,$V575-4,0))</f>
    </oc>
    <nc r="H57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79" sId="5" odxf="1" dxf="1">
    <oc r="I575">
      <f>IF(ISERROR($V575),"",OFFSET('Smelter Look-up'!$H$4,$V575-4,0))</f>
    </oc>
    <nc r="I575" t="inlineStr">
      <is>
        <t>Mentok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80" sId="5" odxf="1" dxf="1">
    <oc r="J575">
      <f>IF(ISERROR($V575),"",OFFSET('Smelter Look-up'!$I$4,$V575-4,0))</f>
    </oc>
    <nc r="J57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75" start="0" length="0">
    <dxf>
      <alignment vertical="bottom" wrapText="0"/>
      <border outline="0">
        <left/>
        <right/>
        <top/>
        <bottom/>
      </border>
    </dxf>
  </rfmt>
  <rfmt sheetId="5" sqref="L575" start="0" length="0">
    <dxf>
      <alignment vertical="bottom" wrapText="0"/>
      <border outline="0">
        <left/>
        <right/>
        <top/>
        <bottom/>
      </border>
    </dxf>
  </rfmt>
  <rfmt sheetId="5" sqref="M575" start="0" length="0">
    <dxf>
      <alignment vertical="bottom" wrapText="0"/>
      <border outline="0">
        <left/>
        <right/>
        <top/>
        <bottom/>
      </border>
    </dxf>
  </rfmt>
  <rfmt sheetId="5" sqref="N575" start="0" length="0">
    <dxf>
      <alignment vertical="bottom" wrapText="0"/>
      <border outline="0">
        <left/>
        <right/>
        <top/>
        <bottom/>
      </border>
    </dxf>
  </rfmt>
  <rfmt sheetId="5" sqref="O575" start="0" length="0">
    <dxf>
      <alignment vertical="bottom" wrapText="0"/>
      <border outline="0">
        <left/>
        <right/>
        <top/>
        <bottom/>
      </border>
    </dxf>
  </rfmt>
  <rfmt sheetId="5" sqref="P575" start="0" length="0">
    <dxf>
      <fill>
        <patternFill patternType="none"/>
      </fill>
      <alignment horizontal="general" vertical="bottom" wrapText="0"/>
      <border outline="0">
        <left/>
        <right/>
        <top/>
      </border>
    </dxf>
  </rfmt>
  <rfmt sheetId="5" sqref="Q575" start="0" length="0">
    <dxf>
      <alignment vertical="bottom" wrapText="0"/>
      <border outline="0">
        <left/>
        <right/>
        <top/>
        <bottom/>
      </border>
    </dxf>
  </rfmt>
  <rcc rId="6481" sId="5" odxf="1" dxf="1">
    <oc r="B576">
      <f>IF(LEN(A576)=0,"",INDEX('Smelter Look-up'!$A:$A,MATCH($A576,'Smelter Look-up'!$E:$E,0)))</f>
    </oc>
    <nc r="B57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82" sId="5" odxf="1" dxf="1">
    <oc r="C576">
      <f>IF(LEN(A576)=0,"",INDEX('Smelter Look-up'!$C:$C,MATCH($A576,'Smelter Look-up'!$E:$E,0)))</f>
    </oc>
    <nc r="C576" t="inlineStr">
      <is>
        <t>PT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83" sId="5" odxf="1" dxf="1">
    <nc r="D576" t="inlineStr">
      <is>
        <t>PT Timah (Persero) Tbk Mentok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84" sId="5" odxf="1" dxf="1">
    <oc r="E576">
      <f>IF(ISERROR($V576),"",OFFSET('Smelter Look-up'!$D$4,$V576-4,0)&amp;"")</f>
    </oc>
    <nc r="E57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85" sId="5" odxf="1" dxf="1">
    <oc r="F576">
      <f>IF(ISERROR($V576),"",OFFSET('Smelter Look-up'!$E$4,$V576-4,0))</f>
    </oc>
    <nc r="F576"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86" sId="5" odxf="1" dxf="1">
    <oc r="G576">
      <f>IF(C576=$X$4,"Enter smelter details", IF(ISERROR($V576),"",OFFSET('Smelter Look-up'!$F$4,$V576-4,0)))</f>
    </oc>
    <nc r="G57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87" sId="5" odxf="1" dxf="1">
    <oc r="H576">
      <f>IF(ISERROR($V576),"",OFFSET('Smelter Look-up'!$G$4,$V576-4,0))</f>
    </oc>
    <nc r="H57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88" sId="5" odxf="1" dxf="1">
    <oc r="I576">
      <f>IF(ISERROR($V576),"",OFFSET('Smelter Look-up'!$H$4,$V576-4,0))</f>
    </oc>
    <nc r="I576" t="inlineStr">
      <is>
        <t>Mentok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89" sId="5" odxf="1" dxf="1">
    <oc r="J576">
      <f>IF(ISERROR($V576),"",OFFSET('Smelter Look-up'!$I$4,$V576-4,0))</f>
    </oc>
    <nc r="J576"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76" start="0" length="0">
    <dxf>
      <alignment vertical="bottom" wrapText="0"/>
      <border outline="0">
        <left/>
        <right/>
        <top/>
        <bottom/>
      </border>
    </dxf>
  </rfmt>
  <rfmt sheetId="5" sqref="L576" start="0" length="0">
    <dxf>
      <alignment vertical="bottom" wrapText="0"/>
      <border outline="0">
        <left/>
        <right/>
        <top/>
        <bottom/>
      </border>
    </dxf>
  </rfmt>
  <rfmt sheetId="5" sqref="M576" start="0" length="0">
    <dxf>
      <alignment vertical="bottom" wrapText="0"/>
      <border outline="0">
        <left/>
        <right/>
        <top/>
        <bottom/>
      </border>
    </dxf>
  </rfmt>
  <rfmt sheetId="5" sqref="N576" start="0" length="0">
    <dxf>
      <alignment vertical="bottom" wrapText="0"/>
      <border outline="0">
        <left/>
        <right/>
        <top/>
        <bottom/>
      </border>
    </dxf>
  </rfmt>
  <rfmt sheetId="5" sqref="O576" start="0" length="0">
    <dxf>
      <alignment vertical="bottom" wrapText="0"/>
      <border outline="0">
        <left/>
        <right/>
        <top/>
        <bottom/>
      </border>
    </dxf>
  </rfmt>
  <rfmt sheetId="5" sqref="P576" start="0" length="0">
    <dxf>
      <fill>
        <patternFill patternType="none"/>
      </fill>
      <alignment horizontal="general" vertical="bottom" wrapText="0"/>
      <border outline="0">
        <left/>
        <right/>
        <top/>
      </border>
    </dxf>
  </rfmt>
  <rfmt sheetId="5" sqref="Q576" start="0" length="0">
    <dxf>
      <alignment vertical="bottom" wrapText="0"/>
      <border outline="0">
        <left/>
        <right/>
        <top/>
        <bottom/>
      </border>
    </dxf>
  </rfmt>
  <rcc rId="6490" sId="5" odxf="1" dxf="1">
    <oc r="B577">
      <f>IF(LEN(A577)=0,"",INDEX('Smelter Look-up'!$A:$A,MATCH($A577,'Smelter Look-up'!$E:$E,0)))</f>
    </oc>
    <nc r="B57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91" sId="5" odxf="1" dxf="1">
    <oc r="C577">
      <f>IF(LEN(A577)=0,"",INDEX('Smelter Look-up'!$C:$C,MATCH($A577,'Smelter Look-up'!$E:$E,0)))</f>
    </oc>
    <nc r="C577" t="inlineStr">
      <is>
        <t>PT Timah (Persero) Tbk Mentok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492" sId="5" odxf="1" dxf="1">
    <nc r="D577" t="inlineStr">
      <is>
        <t>PT Timah (Persero) Tbk Mentok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93" sId="5" odxf="1" dxf="1">
    <oc r="E577">
      <f>IF(ISERROR($V577),"",OFFSET('Smelter Look-up'!$D$4,$V577-4,0)&amp;"")</f>
    </oc>
    <nc r="E57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94" sId="5" odxf="1" dxf="1">
    <oc r="F577">
      <f>IF(ISERROR($V577),"",OFFSET('Smelter Look-up'!$E$4,$V577-4,0))</f>
    </oc>
    <nc r="F577"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95" sId="5" odxf="1" dxf="1">
    <oc r="G577">
      <f>IF(C577=$X$4,"Enter smelter details", IF(ISERROR($V577),"",OFFSET('Smelter Look-up'!$F$4,$V577-4,0)))</f>
    </oc>
    <nc r="G57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496" sId="5" odxf="1" dxf="1">
    <oc r="H577">
      <f>IF(ISERROR($V577),"",OFFSET('Smelter Look-up'!$G$4,$V577-4,0))</f>
    </oc>
    <nc r="H57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497" sId="5" odxf="1" dxf="1">
    <oc r="I577">
      <f>IF(ISERROR($V577),"",OFFSET('Smelter Look-up'!$H$4,$V577-4,0))</f>
    </oc>
    <nc r="I577" t="inlineStr">
      <is>
        <t>Mentok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498" sId="5" odxf="1" dxf="1">
    <oc r="J577">
      <f>IF(ISERROR($V577),"",OFFSET('Smelter Look-up'!$I$4,$V577-4,0))</f>
    </oc>
    <nc r="J57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77" start="0" length="0">
    <dxf>
      <alignment vertical="bottom" wrapText="0"/>
      <border outline="0">
        <left/>
        <right/>
        <top/>
        <bottom/>
      </border>
    </dxf>
  </rfmt>
  <rfmt sheetId="5" sqref="L577" start="0" length="0">
    <dxf>
      <alignment vertical="bottom" wrapText="0"/>
      <border outline="0">
        <left/>
        <right/>
        <top/>
        <bottom/>
      </border>
    </dxf>
  </rfmt>
  <rcc rId="6499" sId="5" odxf="1" dxf="1">
    <nc r="M57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77" start="0" length="0">
    <dxf>
      <alignment vertical="bottom" wrapText="0"/>
      <border outline="0">
        <left/>
        <right/>
        <top/>
        <bottom/>
      </border>
    </dxf>
  </rfmt>
  <rcc rId="6500" sId="5" odxf="1" dxf="1">
    <nc r="O577"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77" start="0" length="0">
    <dxf>
      <fill>
        <patternFill patternType="none"/>
      </fill>
      <alignment horizontal="general" vertical="bottom" wrapText="0"/>
      <border outline="0">
        <left/>
        <right/>
        <top/>
      </border>
    </dxf>
  </rfmt>
  <rfmt sheetId="5" sqref="Q577" start="0" length="0">
    <dxf>
      <alignment vertical="bottom" wrapText="0"/>
      <border outline="0">
        <left/>
        <right/>
        <top/>
        <bottom/>
      </border>
    </dxf>
  </rfmt>
  <rcc rId="6501" sId="5" odxf="1" dxf="1">
    <oc r="B578">
      <f>IF(LEN(A578)=0,"",INDEX('Smelter Look-up'!$A:$A,MATCH($A578,'Smelter Look-up'!$E:$E,0)))</f>
    </oc>
    <nc r="B57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02" sId="5" odxf="1" dxf="1">
    <oc r="C578">
      <f>IF(LEN(A578)=0,"",INDEX('Smelter Look-up'!$C:$C,MATCH($A578,'Smelter Look-up'!$E:$E,0)))</f>
    </oc>
    <nc r="C578" t="inlineStr">
      <is>
        <t>PT Timah (Persero), Tbk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503" sId="5" odxf="1" dxf="1">
    <nc r="D578" t="inlineStr">
      <is>
        <t>PT Timah (Persero) Tbk Mentok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04" sId="5" odxf="1" dxf="1">
    <oc r="E578">
      <f>IF(ISERROR($V578),"",OFFSET('Smelter Look-up'!$D$4,$V578-4,0)&amp;"")</f>
    </oc>
    <nc r="E57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05" sId="5" odxf="1" dxf="1">
    <oc r="F578">
      <f>IF(ISERROR($V578),"",OFFSET('Smelter Look-up'!$E$4,$V578-4,0))</f>
    </oc>
    <nc r="F578"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06" sId="5" odxf="1" dxf="1">
    <oc r="G578">
      <f>IF(C578=$X$4,"Enter smelter details", IF(ISERROR($V578),"",OFFSET('Smelter Look-up'!$F$4,$V578-4,0)))</f>
    </oc>
    <nc r="G57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07" sId="5" odxf="1" dxf="1">
    <oc r="H578">
      <f>IF(ISERROR($V578),"",OFFSET('Smelter Look-up'!$G$4,$V578-4,0))</f>
    </oc>
    <nc r="H57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508" sId="5" odxf="1" dxf="1">
    <oc r="I578">
      <f>IF(ISERROR($V578),"",OFFSET('Smelter Look-up'!$H$4,$V578-4,0))</f>
    </oc>
    <nc r="I578" t="inlineStr">
      <is>
        <t>Mentok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09" sId="5" odxf="1" dxf="1">
    <oc r="J578">
      <f>IF(ISERROR($V578),"",OFFSET('Smelter Look-up'!$I$4,$V578-4,0))</f>
    </oc>
    <nc r="J57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10" sId="5" odxf="1" dxf="1">
    <nc r="K578" t="inlineStr">
      <is>
        <t>Ebi Wibisana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11" sId="5" odxf="1" dxf="1">
    <nc r="L578" t="inlineStr">
      <is>
        <t>eko@pttimah.co.id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578" start="0" length="0">
    <dxf>
      <alignment vertical="bottom" wrapText="0"/>
      <border outline="0">
        <left/>
        <right/>
        <top/>
        <bottom/>
      </border>
    </dxf>
  </rfmt>
  <rcc rId="6512" sId="5" odxf="1" dxf="1">
    <nc r="N578" t="inlineStr">
      <is>
        <t>Banka - Belitung Island Mining Area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13" sId="5" odxf="1" dxf="1">
    <nc r="O578"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14" sId="5" odxf="1" dxf="1">
    <nc r="P57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515" sId="5" odxf="1" dxf="1">
    <nc r="Q57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516" sId="5" odxf="1" dxf="1">
    <oc r="B579">
      <f>IF(LEN(A579)=0,"",INDEX('Smelter Look-up'!$A:$A,MATCH($A579,'Smelter Look-up'!$E:$E,0)))</f>
    </oc>
    <nc r="B57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17" sId="5" odxf="1" dxf="1">
    <oc r="C579">
      <f>IF(LEN(A579)=0,"",INDEX('Smelter Look-up'!$C:$C,MATCH($A579,'Smelter Look-up'!$E:$E,0)))</f>
    </oc>
    <nc r="C579" t="inlineStr">
      <is>
        <t>PT Timah (Persero), Tbk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518" sId="5" odxf="1" dxf="1">
    <nc r="D579" t="inlineStr">
      <is>
        <t>PT Timah (Persero) Tbk Mentok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19" sId="5" odxf="1" dxf="1">
    <oc r="E579">
      <f>IF(ISERROR($V579),"",OFFSET('Smelter Look-up'!$D$4,$V579-4,0)&amp;"")</f>
    </oc>
    <nc r="E579"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20" sId="5" odxf="1" dxf="1">
    <oc r="F579">
      <f>IF(ISERROR($V579),"",OFFSET('Smelter Look-up'!$E$4,$V579-4,0))</f>
    </oc>
    <nc r="F579"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21" sId="5" odxf="1" dxf="1">
    <oc r="G579">
      <f>IF(C579=$X$4,"Enter smelter details", IF(ISERROR($V579),"",OFFSET('Smelter Look-up'!$F$4,$V579-4,0)))</f>
    </oc>
    <nc r="G57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22" sId="5" odxf="1" dxf="1">
    <oc r="H579">
      <f>IF(ISERROR($V579),"",OFFSET('Smelter Look-up'!$G$4,$V579-4,0))</f>
    </oc>
    <nc r="H579" t="inlineStr">
      <is>
        <t>Jalan Jenderal Sudirman 51,Pangkalpinang 33121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523" sId="5" odxf="1" dxf="1">
    <oc r="I579">
      <f>IF(ISERROR($V579),"",OFFSET('Smelter Look-up'!$H$4,$V579-4,0))</f>
    </oc>
    <nc r="I579" t="inlineStr">
      <is>
        <t>Mentok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24" sId="5" odxf="1" dxf="1">
    <oc r="J579">
      <f>IF(ISERROR($V579),"",OFFSET('Smelter Look-up'!$I$4,$V579-4,0))</f>
    </oc>
    <nc r="J579"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79" start="0" length="0">
    <dxf>
      <alignment vertical="bottom" wrapText="0"/>
      <border outline="0">
        <left/>
        <right/>
        <top/>
        <bottom/>
      </border>
    </dxf>
  </rfmt>
  <rfmt sheetId="5" sqref="L579" start="0" length="0">
    <dxf>
      <alignment vertical="bottom" wrapText="0"/>
      <border outline="0">
        <left/>
        <right/>
        <top/>
        <bottom/>
      </border>
    </dxf>
  </rfmt>
  <rcc rId="6525" sId="5" odxf="1" dxf="1">
    <nc r="M579"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26" sId="5" odxf="1" dxf="1">
    <nc r="N579" t="inlineStr">
      <is>
        <t>BANGKA - BELITUNG ISLAND MINING AREA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27" sId="5" odxf="1" dxf="1">
    <nc r="O579"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28" sId="5" odxf="1" dxf="1">
    <nc r="P57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79" start="0" length="0">
    <dxf>
      <alignment vertical="bottom" wrapText="0"/>
      <border outline="0">
        <left/>
        <right/>
        <top/>
        <bottom/>
      </border>
    </dxf>
  </rfmt>
  <rcc rId="6529" sId="5" odxf="1" dxf="1">
    <oc r="B580">
      <f>IF(LEN(A580)=0,"",INDEX('Smelter Look-up'!$A:$A,MATCH($A580,'Smelter Look-up'!$E:$E,0)))</f>
    </oc>
    <nc r="B58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30" sId="5" odxf="1" dxf="1">
    <oc r="C580">
      <f>IF(LEN(A580)=0,"",INDEX('Smelter Look-up'!$C:$C,MATCH($A580,'Smelter Look-up'!$E:$E,0)))</f>
    </oc>
    <nc r="C580" t="inlineStr">
      <is>
        <t>PT Timah (Persero), Tbk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531" sId="5" odxf="1" dxf="1">
    <nc r="D580" t="inlineStr">
      <is>
        <t>PT Timah (Persero), Tbk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32" sId="5" odxf="1" dxf="1">
    <oc r="E580">
      <f>IF(ISERROR($V580),"",OFFSET('Smelter Look-up'!$D$4,$V580-4,0)&amp;"")</f>
    </oc>
    <nc r="E58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33" sId="5" odxf="1" dxf="1">
    <oc r="F580">
      <f>IF(ISERROR($V580),"",OFFSET('Smelter Look-up'!$E$4,$V580-4,0))</f>
    </oc>
    <nc r="F580"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34" sId="5" odxf="1" dxf="1">
    <oc r="G580">
      <f>IF(C580=$X$4,"Enter smelter details", IF(ISERROR($V580),"",OFFSET('Smelter Look-up'!$F$4,$V580-4,0)))</f>
    </oc>
    <nc r="G58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35" sId="5" odxf="1" dxf="1">
    <oc r="H580">
      <f>IF(ISERROR($V580),"",OFFSET('Smelter Look-up'!$G$4,$V580-4,0))</f>
    </oc>
    <nc r="H580" t="inlineStr">
      <is>
        <t>Jl. Medan Merdeka Timur No. 15</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536" sId="5" odxf="1" dxf="1">
    <oc r="I580">
      <f>IF(ISERROR($V580),"",OFFSET('Smelter Look-up'!$H$4,$V580-4,0))</f>
    </oc>
    <nc r="I580" t="inlineStr">
      <is>
        <t>Mentok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37" sId="5" odxf="1" dxf="1">
    <oc r="J580">
      <f>IF(ISERROR($V580),"",OFFSET('Smelter Look-up'!$I$4,$V580-4,0))</f>
    </oc>
    <nc r="J580" t="inlineStr">
      <is>
        <t>Bangka, Belitung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38" sId="5" odxf="1" dxf="1">
    <nc r="K580" t="inlineStr">
      <is>
        <t>Mr.Abrun Abubakar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39" sId="5" odxf="1" dxf="1">
    <nc r="L580" t="inlineStr">
      <is>
        <t>abrun@pttimah.co.id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40" sId="5" odxf="1" dxf="1">
    <nc r="M58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41" sId="5" odxf="1" dxf="1">
    <nc r="N58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42" sId="5" odxf="1" dxf="1">
    <nc r="O580" t="inlineStr">
      <is>
        <t xml:space="preserve">L1, Indonesia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43" sId="5" odxf="1" dxf="1">
    <nc r="P58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80" start="0" length="0">
    <dxf>
      <alignment vertical="bottom" wrapText="0"/>
      <border outline="0">
        <left/>
        <right/>
        <top/>
        <bottom/>
      </border>
    </dxf>
  </rfmt>
  <rcc rId="6544" sId="5" odxf="1" dxf="1">
    <oc r="B581">
      <f>IF(LEN(A581)=0,"",INDEX('Smelter Look-up'!$A:$A,MATCH($A581,'Smelter Look-up'!$E:$E,0)))</f>
    </oc>
    <nc r="B58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45" sId="5" odxf="1" dxf="1">
    <oc r="C581">
      <f>IF(LEN(A581)=0,"",INDEX('Smelter Look-up'!$C:$C,MATCH($A581,'Smelter Look-up'!$E:$E,0)))</f>
    </oc>
    <nc r="C581" t="inlineStr">
      <is>
        <t>PT Timah (Persero) Tbk Mentok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546" sId="5" odxf="1" dxf="1">
    <nc r="D581" t="inlineStr">
      <is>
        <t>PT Timah (Persero) Tbk Mentok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47" sId="5" odxf="1" dxf="1">
    <oc r="E581">
      <f>IF(ISERROR($V581),"",OFFSET('Smelter Look-up'!$D$4,$V581-4,0)&amp;"")</f>
    </oc>
    <nc r="E58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48" sId="5" odxf="1" dxf="1">
    <oc r="F581">
      <f>IF(ISERROR($V581),"",OFFSET('Smelter Look-up'!$E$4,$V581-4,0))</f>
    </oc>
    <nc r="F581"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49" sId="5" odxf="1" dxf="1">
    <oc r="G581">
      <f>IF(C581=$X$4,"Enter smelter details", IF(ISERROR($V581),"",OFFSET('Smelter Look-up'!$F$4,$V581-4,0)))</f>
    </oc>
    <nc r="G58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50" sId="5" odxf="1" dxf="1">
    <oc r="H581">
      <f>IF(ISERROR($V581),"",OFFSET('Smelter Look-up'!$G$4,$V581-4,0))</f>
    </oc>
    <nc r="H58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551" sId="5" odxf="1" dxf="1">
    <oc r="I581">
      <f>IF(ISERROR($V581),"",OFFSET('Smelter Look-up'!$H$4,$V581-4,0))</f>
    </oc>
    <nc r="I581" t="inlineStr">
      <is>
        <t>Mentok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52" sId="5" odxf="1" dxf="1">
    <oc r="J581">
      <f>IF(ISERROR($V581),"",OFFSET('Smelter Look-up'!$I$4,$V581-4,0))</f>
    </oc>
    <nc r="J58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81" start="0" length="0">
    <dxf>
      <alignment vertical="bottom" wrapText="0"/>
      <border outline="0">
        <left/>
        <right/>
        <top/>
        <bottom/>
      </border>
    </dxf>
  </rfmt>
  <rfmt sheetId="5" sqref="L581" start="0" length="0">
    <dxf>
      <alignment vertical="bottom" wrapText="0"/>
      <border outline="0">
        <left/>
        <right/>
        <top/>
        <bottom/>
      </border>
    </dxf>
  </rfmt>
  <rfmt sheetId="5" sqref="M581" start="0" length="0">
    <dxf>
      <alignment vertical="bottom" wrapText="0"/>
      <border outline="0">
        <left/>
        <right/>
        <top/>
        <bottom/>
      </border>
    </dxf>
  </rfmt>
  <rfmt sheetId="5" sqref="N581" start="0" length="0">
    <dxf>
      <alignment vertical="bottom" wrapText="0"/>
      <border outline="0">
        <left/>
        <right/>
        <top/>
        <bottom/>
      </border>
    </dxf>
  </rfmt>
  <rfmt sheetId="5" sqref="O581" start="0" length="0">
    <dxf>
      <alignment vertical="bottom" wrapText="0"/>
      <border outline="0">
        <left/>
        <right/>
        <top/>
        <bottom/>
      </border>
    </dxf>
  </rfmt>
  <rfmt sheetId="5" sqref="P581" start="0" length="0">
    <dxf>
      <fill>
        <patternFill patternType="none"/>
      </fill>
      <alignment horizontal="general" vertical="bottom" wrapText="0"/>
      <border outline="0">
        <left/>
        <right/>
        <top/>
      </border>
    </dxf>
  </rfmt>
  <rfmt sheetId="5" sqref="Q581" start="0" length="0">
    <dxf>
      <alignment vertical="bottom" wrapText="0"/>
      <border outline="0">
        <left/>
        <right/>
        <top/>
        <bottom/>
      </border>
    </dxf>
  </rfmt>
  <rcc rId="6553" sId="5" odxf="1" dxf="1">
    <oc r="B582">
      <f>IF(LEN(A582)=0,"",INDEX('Smelter Look-up'!$A:$A,MATCH($A582,'Smelter Look-up'!$E:$E,0)))</f>
    </oc>
    <nc r="B58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54" sId="5" odxf="1" dxf="1">
    <oc r="C582">
      <f>IF(LEN(A582)=0,"",INDEX('Smelter Look-up'!$C:$C,MATCH($A582,'Smelter Look-up'!$E:$E,0)))</f>
    </oc>
    <nc r="C582" t="inlineStr">
      <is>
        <t>PT Timah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555" sId="5" odxf="1" dxf="1">
    <nc r="D582" t="inlineStr">
      <is>
        <t>PT Timah (Persero), Tbk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56" sId="5" odxf="1" dxf="1">
    <oc r="E582">
      <f>IF(ISERROR($V582),"",OFFSET('Smelter Look-up'!$D$4,$V582-4,0)&amp;"")</f>
    </oc>
    <nc r="E58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57" sId="5" odxf="1" dxf="1">
    <oc r="F582">
      <f>IF(ISERROR($V582),"",OFFSET('Smelter Look-up'!$E$4,$V582-4,0))</f>
    </oc>
    <nc r="F582" t="inlineStr">
      <is>
        <t>CID001482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58" sId="5" odxf="1" dxf="1">
    <oc r="G582">
      <f>IF(C582=$X$4,"Enter smelter details", IF(ISERROR($V582),"",OFFSET('Smelter Look-up'!$F$4,$V582-4,0)))</f>
    </oc>
    <nc r="G58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59" sId="5" odxf="1" dxf="1">
    <oc r="H582">
      <f>IF(ISERROR($V582),"",OFFSET('Smelter Look-up'!$G$4,$V582-4,0))</f>
    </oc>
    <nc r="H58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560" sId="5" odxf="1" dxf="1">
    <oc r="I582">
      <f>IF(ISERROR($V582),"",OFFSET('Smelter Look-up'!$H$4,$V582-4,0))</f>
    </oc>
    <nc r="I58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61" sId="5" odxf="1" dxf="1">
    <oc r="J582">
      <f>IF(ISERROR($V582),"",OFFSET('Smelter Look-up'!$I$4,$V582-4,0))</f>
    </oc>
    <nc r="J582"/>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82" start="0" length="0">
    <dxf>
      <alignment vertical="bottom" wrapText="0"/>
      <border outline="0">
        <left/>
        <right/>
        <top/>
        <bottom/>
      </border>
    </dxf>
  </rfmt>
  <rfmt sheetId="5" sqref="L582" start="0" length="0">
    <dxf>
      <alignment vertical="bottom" wrapText="0"/>
      <border outline="0">
        <left/>
        <right/>
        <top/>
        <bottom/>
      </border>
    </dxf>
  </rfmt>
  <rfmt sheetId="5" sqref="M582" start="0" length="0">
    <dxf>
      <alignment vertical="bottom" wrapText="0"/>
      <border outline="0">
        <left/>
        <right/>
        <top/>
        <bottom/>
      </border>
    </dxf>
  </rfmt>
  <rfmt sheetId="5" sqref="N582" start="0" length="0">
    <dxf>
      <alignment vertical="bottom" wrapText="0"/>
      <border outline="0">
        <left/>
        <right/>
        <top/>
        <bottom/>
      </border>
    </dxf>
  </rfmt>
  <rfmt sheetId="5" sqref="O582" start="0" length="0">
    <dxf>
      <alignment vertical="bottom" wrapText="0"/>
      <border outline="0">
        <left/>
        <right/>
        <top/>
        <bottom/>
      </border>
    </dxf>
  </rfmt>
  <rfmt sheetId="5" sqref="P582" start="0" length="0">
    <dxf>
      <fill>
        <patternFill patternType="none"/>
      </fill>
      <alignment horizontal="general" vertical="bottom" wrapText="0"/>
      <border outline="0">
        <left/>
        <right/>
        <top/>
      </border>
    </dxf>
  </rfmt>
  <rfmt sheetId="5" sqref="Q582" start="0" length="0">
    <dxf>
      <alignment vertical="bottom" wrapText="0"/>
      <border outline="0">
        <left/>
        <right/>
        <top/>
        <bottom/>
      </border>
    </dxf>
  </rfmt>
  <rcc rId="6562" sId="5" odxf="1" dxf="1">
    <oc r="B583">
      <f>IF(LEN(A583)=0,"",INDEX('Smelter Look-up'!$A:$A,MATCH($A583,'Smelter Look-up'!$E:$E,0)))</f>
    </oc>
    <nc r="B58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63" sId="5" odxf="1" dxf="1">
    <oc r="C583">
      <f>IF(LEN(A583)=0,"",INDEX('Smelter Look-up'!$C:$C,MATCH($A583,'Smelter Look-up'!$E:$E,0)))</f>
    </oc>
    <nc r="C583" t="inlineStr">
      <is>
        <t>PT Tinindo Inter Nusa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564" sId="5" odxf="1" dxf="1">
    <nc r="D583" t="inlineStr">
      <is>
        <t>PT Tinindo Inter Nusa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65" sId="5" odxf="1" dxf="1">
    <oc r="E583">
      <f>IF(ISERROR($V583),"",OFFSET('Smelter Look-up'!$D$4,$V583-4,0)&amp;"")</f>
    </oc>
    <nc r="E583"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66" sId="5" odxf="1" dxf="1">
    <oc r="F583">
      <f>IF(ISERROR($V583),"",OFFSET('Smelter Look-up'!$E$4,$V583-4,0))</f>
    </oc>
    <nc r="F583" t="inlineStr">
      <is>
        <t>CID001490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67" sId="5" odxf="1" dxf="1">
    <oc r="G583">
      <f>IF(C583=$X$4,"Enter smelter details", IF(ISERROR($V583),"",OFFSET('Smelter Look-up'!$F$4,$V583-4,0)))</f>
    </oc>
    <nc r="G58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68" sId="5" odxf="1" dxf="1">
    <oc r="H583">
      <f>IF(ISERROR($V583),"",OFFSET('Smelter Look-up'!$G$4,$V583-4,0))</f>
    </oc>
    <nc r="H583" t="inlineStr">
      <is>
        <t>JI. A. Yani No 46 Kelurahan Batin Tikal</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569" sId="5" odxf="1" dxf="1">
    <oc r="I583">
      <f>IF(ISERROR($V583),"",OFFSET('Smelter Look-up'!$H$4,$V583-4,0))</f>
    </oc>
    <nc r="I583"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70" sId="5" odxf="1" dxf="1">
    <oc r="J583">
      <f>IF(ISERROR($V583),"",OFFSET('Smelter Look-up'!$I$4,$V583-4,0))</f>
    </oc>
    <nc r="J583"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71" sId="5" odxf="1" dxf="1">
    <nc r="K583" t="inlineStr">
      <is>
        <t>Rosalina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72" sId="5" odxf="1" dxf="1">
    <nc r="L583" t="inlineStr">
      <is>
        <t>rosa@tinindo.com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73" sId="5" odxf="1" dxf="1">
    <nc r="M583"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74" sId="5" odxf="1" dxf="1">
    <nc r="N583" t="inlineStr">
      <is>
        <t xml:space="preserve">PT. Tinindo Inter Nusa,  Own concession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75" sId="5" odxf="1" dxf="1">
    <nc r="O583" t="inlineStr">
      <is>
        <t>Bangka Island, Bangka Nelitung Province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576" sId="5" odxf="1" dxf="1">
    <nc r="P58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577" sId="5" odxf="1" dxf="1">
    <nc r="Q583" t="inlineStr">
      <is>
        <t>N/A</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578" sId="5" odxf="1" dxf="1">
    <oc r="B584">
      <f>IF(LEN(A584)=0,"",INDEX('Smelter Look-up'!$A:$A,MATCH($A584,'Smelter Look-up'!$E:$E,0)))</f>
    </oc>
    <nc r="B58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79" sId="5" odxf="1" dxf="1">
    <oc r="C584">
      <f>IF(LEN(A584)=0,"",INDEX('Smelter Look-up'!$C:$C,MATCH($A584,'Smelter Look-up'!$E:$E,0)))</f>
    </oc>
    <nc r="C584" t="inlineStr">
      <is>
        <t>PT Tinindo Inter Nusa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580" sId="5" odxf="1" dxf="1">
    <nc r="D584" t="inlineStr">
      <is>
        <t>PT Tinindo Inter Nusa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81" sId="5" odxf="1" dxf="1">
    <oc r="E584">
      <f>IF(ISERROR($V584),"",OFFSET('Smelter Look-up'!$D$4,$V584-4,0)&amp;"")</f>
    </oc>
    <nc r="E584"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82" sId="5" odxf="1" dxf="1">
    <oc r="F584">
      <f>IF(ISERROR($V584),"",OFFSET('Smelter Look-up'!$E$4,$V584-4,0))</f>
    </oc>
    <nc r="F584" t="inlineStr">
      <is>
        <t>CID001490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83" sId="5" odxf="1" dxf="1">
    <oc r="G584">
      <f>IF(C584=$X$4,"Enter smelter details", IF(ISERROR($V584),"",OFFSET('Smelter Look-up'!$F$4,$V584-4,0)))</f>
    </oc>
    <nc r="G58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84" sId="5" odxf="1" dxf="1">
    <oc r="H584">
      <f>IF(ISERROR($V584),"",OFFSET('Smelter Look-up'!$G$4,$V584-4,0))</f>
    </oc>
    <nc r="H58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585" sId="5" odxf="1" dxf="1">
    <oc r="I584">
      <f>IF(ISERROR($V584),"",OFFSET('Smelter Look-up'!$H$4,$V584-4,0))</f>
    </oc>
    <nc r="I584"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86" sId="5" odxf="1" dxf="1">
    <oc r="J584">
      <f>IF(ISERROR($V584),"",OFFSET('Smelter Look-up'!$I$4,$V584-4,0))</f>
    </oc>
    <nc r="J584"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84" start="0" length="0">
    <dxf>
      <alignment vertical="bottom" wrapText="0"/>
      <border outline="0">
        <left/>
        <right/>
        <top/>
        <bottom/>
      </border>
    </dxf>
  </rfmt>
  <rfmt sheetId="5" sqref="L584" start="0" length="0">
    <dxf>
      <alignment vertical="bottom" wrapText="0"/>
      <border outline="0">
        <left/>
        <right/>
        <top/>
        <bottom/>
      </border>
    </dxf>
  </rfmt>
  <rfmt sheetId="5" sqref="M584" start="0" length="0">
    <dxf>
      <alignment vertical="bottom" wrapText="0"/>
      <border outline="0">
        <left/>
        <right/>
        <top/>
        <bottom/>
      </border>
    </dxf>
  </rfmt>
  <rfmt sheetId="5" sqref="N584" start="0" length="0">
    <dxf>
      <alignment vertical="bottom" wrapText="0"/>
      <border outline="0">
        <left/>
        <right/>
        <top/>
        <bottom/>
      </border>
    </dxf>
  </rfmt>
  <rfmt sheetId="5" sqref="O584" start="0" length="0">
    <dxf>
      <alignment vertical="bottom" wrapText="0"/>
      <border outline="0">
        <left/>
        <right/>
        <top/>
        <bottom/>
      </border>
    </dxf>
  </rfmt>
  <rfmt sheetId="5" sqref="P584" start="0" length="0">
    <dxf>
      <fill>
        <patternFill patternType="none"/>
      </fill>
      <alignment horizontal="general" vertical="bottom" wrapText="0"/>
      <border outline="0">
        <left/>
        <right/>
        <top/>
      </border>
    </dxf>
  </rfmt>
  <rfmt sheetId="5" sqref="Q584" start="0" length="0">
    <dxf>
      <alignment vertical="bottom" wrapText="0"/>
      <border outline="0">
        <left/>
        <right/>
        <top/>
        <bottom/>
      </border>
    </dxf>
  </rfmt>
  <rcc rId="6587" sId="5" odxf="1" dxf="1">
    <oc r="B585">
      <f>IF(LEN(A585)=0,"",INDEX('Smelter Look-up'!$A:$A,MATCH($A585,'Smelter Look-up'!$E:$E,0)))</f>
    </oc>
    <nc r="B58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88" sId="5" odxf="1" dxf="1">
    <oc r="C585">
      <f>IF(LEN(A585)=0,"",INDEX('Smelter Look-up'!$C:$C,MATCH($A585,'Smelter Look-up'!$E:$E,0)))</f>
    </oc>
    <nc r="C585" t="inlineStr">
      <is>
        <t>PT Tinindo Inter Nusa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589" sId="5" odxf="1" dxf="1">
    <nc r="D585" t="inlineStr">
      <is>
        <t>PT Tinindo Inter Nusa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90" sId="5" odxf="1" dxf="1">
    <oc r="E585">
      <f>IF(ISERROR($V585),"",OFFSET('Smelter Look-up'!$D$4,$V585-4,0)&amp;"")</f>
    </oc>
    <nc r="E58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91" sId="5" odxf="1" dxf="1">
    <oc r="F585">
      <f>IF(ISERROR($V585),"",OFFSET('Smelter Look-up'!$E$4,$V585-4,0))</f>
    </oc>
    <nc r="F585" t="inlineStr">
      <is>
        <t>CID001490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92" sId="5" odxf="1" dxf="1">
    <oc r="G585">
      <f>IF(C585=$X$4,"Enter smelter details", IF(ISERROR($V585),"",OFFSET('Smelter Look-up'!$F$4,$V585-4,0)))</f>
    </oc>
    <nc r="G58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93" sId="5" odxf="1" dxf="1">
    <oc r="H585">
      <f>IF(ISERROR($V585),"",OFFSET('Smelter Look-up'!$G$4,$V585-4,0))</f>
    </oc>
    <nc r="H58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594" sId="5" odxf="1" dxf="1">
    <oc r="I585">
      <f>IF(ISERROR($V585),"",OFFSET('Smelter Look-up'!$H$4,$V585-4,0))</f>
    </oc>
    <nc r="I585"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595" sId="5" odxf="1" dxf="1">
    <oc r="J585">
      <f>IF(ISERROR($V585),"",OFFSET('Smelter Look-up'!$I$4,$V585-4,0))</f>
    </oc>
    <nc r="J585"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85" start="0" length="0">
    <dxf>
      <alignment vertical="bottom" wrapText="0"/>
      <border outline="0">
        <left/>
        <right/>
        <top/>
        <bottom/>
      </border>
    </dxf>
  </rfmt>
  <rfmt sheetId="5" sqref="L585" start="0" length="0">
    <dxf>
      <alignment vertical="bottom" wrapText="0"/>
      <border outline="0">
        <left/>
        <right/>
        <top/>
        <bottom/>
      </border>
    </dxf>
  </rfmt>
  <rcc rId="6596" sId="5" odxf="1" dxf="1">
    <nc r="M58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85" start="0" length="0">
    <dxf>
      <alignment vertical="bottom" wrapText="0"/>
      <border outline="0">
        <left/>
        <right/>
        <top/>
        <bottom/>
      </border>
    </dxf>
  </rfmt>
  <rcc rId="6597" sId="5" odxf="1" dxf="1">
    <nc r="O585"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85" start="0" length="0">
    <dxf>
      <fill>
        <patternFill patternType="none"/>
      </fill>
      <alignment horizontal="general" vertical="bottom" wrapText="0"/>
      <border outline="0">
        <left/>
        <right/>
        <top/>
      </border>
    </dxf>
  </rfmt>
  <rfmt sheetId="5" sqref="Q585" start="0" length="0">
    <dxf>
      <alignment vertical="bottom" wrapText="0"/>
      <border outline="0">
        <left/>
        <right/>
        <top/>
        <bottom/>
      </border>
    </dxf>
  </rfmt>
  <rcc rId="6598" sId="5" odxf="1" dxf="1">
    <oc r="B586">
      <f>IF(LEN(A586)=0,"",INDEX('Smelter Look-up'!$A:$A,MATCH($A586,'Smelter Look-up'!$E:$E,0)))</f>
    </oc>
    <nc r="B58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599" sId="5" odxf="1" dxf="1">
    <oc r="C586">
      <f>IF(LEN(A586)=0,"",INDEX('Smelter Look-up'!$C:$C,MATCH($A586,'Smelter Look-up'!$E:$E,0)))</f>
    </oc>
    <nc r="C586" t="inlineStr">
      <is>
        <t>PT Tinindo Inter Nusa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00" sId="5" odxf="1" dxf="1">
    <nc r="D586" t="inlineStr">
      <is>
        <t>PT Tinindo Inter Nusa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01" sId="5" odxf="1" dxf="1">
    <oc r="E586">
      <f>IF(ISERROR($V586),"",OFFSET('Smelter Look-up'!$D$4,$V586-4,0)&amp;"")</f>
    </oc>
    <nc r="E58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02" sId="5" odxf="1" dxf="1">
    <oc r="F586">
      <f>IF(ISERROR($V586),"",OFFSET('Smelter Look-up'!$E$4,$V586-4,0))</f>
    </oc>
    <nc r="F586" t="inlineStr">
      <is>
        <t>CID001490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03" sId="5" odxf="1" dxf="1">
    <oc r="G586">
      <f>IF(C586=$X$4,"Enter smelter details", IF(ISERROR($V586),"",OFFSET('Smelter Look-up'!$F$4,$V586-4,0)))</f>
    </oc>
    <nc r="G58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04" sId="5" odxf="1" dxf="1">
    <oc r="H586">
      <f>IF(ISERROR($V586),"",OFFSET('Smelter Look-up'!$G$4,$V586-4,0))</f>
    </oc>
    <nc r="H58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05" sId="5" odxf="1" dxf="1">
    <oc r="I586">
      <f>IF(ISERROR($V586),"",OFFSET('Smelter Look-up'!$H$4,$V586-4,0))</f>
    </oc>
    <nc r="I586"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06" sId="5" odxf="1" dxf="1">
    <oc r="J586">
      <f>IF(ISERROR($V586),"",OFFSET('Smelter Look-up'!$I$4,$V586-4,0))</f>
    </oc>
    <nc r="J586"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86" start="0" length="0">
    <dxf>
      <alignment vertical="bottom" wrapText="0"/>
      <border outline="0">
        <left/>
        <right/>
        <top/>
        <bottom/>
      </border>
    </dxf>
  </rfmt>
  <rfmt sheetId="5" sqref="L586" start="0" length="0">
    <dxf>
      <alignment vertical="bottom" wrapText="0"/>
      <border outline="0">
        <left/>
        <right/>
        <top/>
        <bottom/>
      </border>
    </dxf>
  </rfmt>
  <rfmt sheetId="5" sqref="M586" start="0" length="0">
    <dxf>
      <alignment vertical="bottom" wrapText="0"/>
      <border outline="0">
        <left/>
        <right/>
        <top/>
        <bottom/>
      </border>
    </dxf>
  </rfmt>
  <rfmt sheetId="5" sqref="N586" start="0" length="0">
    <dxf>
      <alignment vertical="bottom" wrapText="0"/>
      <border outline="0">
        <left/>
        <right/>
        <top/>
        <bottom/>
      </border>
    </dxf>
  </rfmt>
  <rfmt sheetId="5" sqref="O586" start="0" length="0">
    <dxf>
      <alignment vertical="bottom" wrapText="0"/>
      <border outline="0">
        <left/>
        <right/>
        <top/>
        <bottom/>
      </border>
    </dxf>
  </rfmt>
  <rcc rId="6607" sId="5" odxf="1" dxf="1">
    <nc r="P58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6608" sId="5" odxf="1" dxf="1">
    <nc r="Q58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609" sId="5" odxf="1" dxf="1">
    <oc r="B587">
      <f>IF(LEN(A587)=0,"",INDEX('Smelter Look-up'!$A:$A,MATCH($A587,'Smelter Look-up'!$E:$E,0)))</f>
    </oc>
    <nc r="B58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10" sId="5" odxf="1" dxf="1">
    <oc r="C587">
      <f>IF(LEN(A587)=0,"",INDEX('Smelter Look-up'!$C:$C,MATCH($A587,'Smelter Look-up'!$E:$E,0)))</f>
    </oc>
    <nc r="C587" t="inlineStr">
      <is>
        <t>PT Tinindo Inter Nusa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11" sId="5" odxf="1" dxf="1">
    <nc r="D587" t="inlineStr">
      <is>
        <t>PT Tinindo Inter Nusa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12" sId="5" odxf="1" dxf="1">
    <oc r="E587">
      <f>IF(ISERROR($V587),"",OFFSET('Smelter Look-up'!$D$4,$V587-4,0)&amp;"")</f>
    </oc>
    <nc r="E58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13" sId="5" odxf="1" dxf="1">
    <oc r="F587">
      <f>IF(ISERROR($V587),"",OFFSET('Smelter Look-up'!$E$4,$V587-4,0))</f>
    </oc>
    <nc r="F587" t="inlineStr">
      <is>
        <t>CID001490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14" sId="5" odxf="1" dxf="1">
    <oc r="G587">
      <f>IF(C587=$X$4,"Enter smelter details", IF(ISERROR($V587),"",OFFSET('Smelter Look-up'!$F$4,$V587-4,0)))</f>
    </oc>
    <nc r="G58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15" sId="5" odxf="1" dxf="1">
    <oc r="H587">
      <f>IF(ISERROR($V587),"",OFFSET('Smelter Look-up'!$G$4,$V587-4,0))</f>
    </oc>
    <nc r="H587" t="inlineStr">
      <is>
        <t>Jl. A. Yani No. 46, Pangkal Pinang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16" sId="5" odxf="1" dxf="1">
    <oc r="I587">
      <f>IF(ISERROR($V587),"",OFFSET('Smelter Look-up'!$H$4,$V587-4,0))</f>
    </oc>
    <nc r="I587"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17" sId="5" odxf="1" dxf="1">
    <oc r="J587">
      <f>IF(ISERROR($V587),"",OFFSET('Smelter Look-up'!$I$4,$V587-4,0))</f>
    </oc>
    <nc r="J58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18" sId="5" odxf="1" dxf="1">
    <nc r="K587" t="inlineStr">
      <is>
        <t>Hendry Lie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19" sId="5" odxf="1" dxf="1">
    <nc r="L587" t="inlineStr">
      <is>
        <t>tinindo@tinindo.com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20" sId="5" odxf="1" dxf="1">
    <nc r="M587"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87" start="0" length="0">
    <dxf>
      <alignment vertical="bottom" wrapText="0"/>
      <border outline="0">
        <left/>
        <right/>
        <top/>
        <bottom/>
      </border>
    </dxf>
  </rfmt>
  <rfmt sheetId="5" sqref="O587" start="0" length="0">
    <dxf>
      <alignment vertical="bottom" wrapText="0"/>
      <border outline="0">
        <left/>
        <right/>
        <top/>
        <bottom/>
      </border>
    </dxf>
  </rfmt>
  <rfmt sheetId="5" sqref="P587" start="0" length="0">
    <dxf>
      <fill>
        <patternFill patternType="none"/>
      </fill>
      <alignment horizontal="general" vertical="bottom" wrapText="0"/>
      <border outline="0">
        <left/>
        <right/>
        <top/>
      </border>
    </dxf>
  </rfmt>
  <rfmt sheetId="5" sqref="Q587" start="0" length="0">
    <dxf>
      <alignment vertical="bottom" wrapText="0"/>
      <border outline="0">
        <left/>
        <right/>
        <top/>
        <bottom/>
      </border>
    </dxf>
  </rfmt>
  <rcc rId="6621" sId="5" odxf="1" dxf="1">
    <oc r="B588">
      <f>IF(LEN(A588)=0,"",INDEX('Smelter Look-up'!$A:$A,MATCH($A588,'Smelter Look-up'!$E:$E,0)))</f>
    </oc>
    <nc r="B58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22" sId="5" odxf="1" dxf="1">
    <oc r="C588">
      <f>IF(LEN(A588)=0,"",INDEX('Smelter Look-up'!$C:$C,MATCH($A588,'Smelter Look-up'!$E:$E,0)))</f>
    </oc>
    <nc r="C588" t="inlineStr">
      <is>
        <t>PT Tinindo Inter Nusa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23" sId="5" odxf="1" dxf="1">
    <nc r="D588" t="inlineStr">
      <is>
        <t>PT Tinindo Inter Nusa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24" sId="5" odxf="1" dxf="1">
    <oc r="E588">
      <f>IF(ISERROR($V588),"",OFFSET('Smelter Look-up'!$D$4,$V588-4,0)&amp;"")</f>
    </oc>
    <nc r="E58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25" sId="5" odxf="1" dxf="1">
    <oc r="F588">
      <f>IF(ISERROR($V588),"",OFFSET('Smelter Look-up'!$E$4,$V588-4,0))</f>
    </oc>
    <nc r="F588" t="inlineStr">
      <is>
        <t>CID001490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26" sId="5" odxf="1" dxf="1">
    <oc r="G588">
      <f>IF(C588=$X$4,"Enter smelter details", IF(ISERROR($V588),"",OFFSET('Smelter Look-up'!$F$4,$V588-4,0)))</f>
    </oc>
    <nc r="G58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27" sId="5" odxf="1" dxf="1">
    <oc r="H588">
      <f>IF(ISERROR($V588),"",OFFSET('Smelter Look-up'!$G$4,$V588-4,0))</f>
    </oc>
    <nc r="H588" t="inlineStr">
      <is>
        <t>Ji. A Yani No. 46 Kelurahan Batin Tikal</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28" sId="5" odxf="1" dxf="1">
    <oc r="I588">
      <f>IF(ISERROR($V588),"",OFFSET('Smelter Look-up'!$H$4,$V588-4,0))</f>
    </oc>
    <nc r="I588" t="inlineStr">
      <is>
        <t xml:space="preserve">Pangkalpinang, Bangka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29" sId="5" odxf="1" dxf="1">
    <oc r="J588">
      <f>IF(ISERROR($V588),"",OFFSET('Smelter Look-up'!$I$4,$V588-4,0))</f>
    </oc>
    <nc r="J588" t="inlineStr">
      <is>
        <t>Bangka Belitung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30" sId="5" odxf="1" dxf="1">
    <nc r="K588" t="inlineStr">
      <is>
        <t>Frans Latupapua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31" sId="5" odxf="1" dxf="1">
    <nc r="L588" t="inlineStr">
      <is>
        <t>phone 0717 421489; fax 0717 439064</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32" sId="5" odxf="1" dxf="1">
    <nc r="M588"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33" sId="5" odxf="1" dxf="1">
    <nc r="N58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34" sId="5" odxf="1" dxf="1">
    <nc r="O58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88" start="0" length="0">
    <dxf>
      <fill>
        <patternFill patternType="none"/>
      </fill>
      <alignment horizontal="general" vertical="bottom" wrapText="0"/>
      <border outline="0">
        <left/>
        <right/>
        <top/>
      </border>
    </dxf>
  </rfmt>
  <rfmt sheetId="5" sqref="Q588" start="0" length="0">
    <dxf>
      <alignment vertical="bottom" wrapText="0"/>
      <border outline="0">
        <left/>
        <right/>
        <top/>
        <bottom/>
      </border>
    </dxf>
  </rfmt>
  <rcc rId="6635" sId="5" odxf="1" dxf="1">
    <oc r="B589">
      <f>IF(LEN(A589)=0,"",INDEX('Smelter Look-up'!$A:$A,MATCH($A589,'Smelter Look-up'!$E:$E,0)))</f>
    </oc>
    <nc r="B58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36" sId="5" odxf="1" dxf="1">
    <oc r="C589">
      <f>IF(LEN(A589)=0,"",INDEX('Smelter Look-up'!$C:$C,MATCH($A589,'Smelter Look-up'!$E:$E,0)))</f>
    </oc>
    <nc r="C589" t="inlineStr">
      <is>
        <t>PX Précinox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37" sId="5" odxf="1" dxf="1">
    <nc r="D589" t="inlineStr">
      <is>
        <t>PX Précinox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38" sId="5" odxf="1" dxf="1">
    <oc r="E589">
      <f>IF(ISERROR($V589),"",OFFSET('Smelter Look-up'!$D$4,$V589-4,0)&amp;"")</f>
    </oc>
    <nc r="E589"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39" sId="5" odxf="1" dxf="1">
    <oc r="F589">
      <f>IF(ISERROR($V589),"",OFFSET('Smelter Look-up'!$E$4,$V589-4,0))</f>
    </oc>
    <nc r="F589" t="inlineStr">
      <is>
        <t>CID001498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40" sId="5" odxf="1" dxf="1">
    <oc r="G589">
      <f>IF(C589=$X$4,"Enter smelter details", IF(ISERROR($V589),"",OFFSET('Smelter Look-up'!$F$4,$V589-4,0)))</f>
    </oc>
    <nc r="G58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41" sId="5" odxf="1" dxf="1">
    <oc r="H589">
      <f>IF(ISERROR($V589),"",OFFSET('Smelter Look-up'!$G$4,$V589-4,0))</f>
    </oc>
    <nc r="H58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42" sId="5" odxf="1" dxf="1">
    <oc r="I589">
      <f>IF(ISERROR($V589),"",OFFSET('Smelter Look-up'!$H$4,$V589-4,0))</f>
    </oc>
    <nc r="I589" t="inlineStr">
      <is>
        <t>La Chaux-de-Fonds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43" sId="5" odxf="1" dxf="1">
    <oc r="J589">
      <f>IF(ISERROR($V589),"",OFFSET('Smelter Look-up'!$I$4,$V589-4,0))</f>
    </oc>
    <nc r="J589" t="inlineStr">
      <is>
        <t>Neuchâtel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89" start="0" length="0">
    <dxf>
      <alignment vertical="bottom" wrapText="0"/>
      <border outline="0">
        <left/>
        <right/>
        <top/>
        <bottom/>
      </border>
    </dxf>
  </rfmt>
  <rfmt sheetId="5" sqref="L589" start="0" length="0">
    <dxf>
      <alignment vertical="bottom" wrapText="0"/>
      <border outline="0">
        <left/>
        <right/>
        <top/>
        <bottom/>
      </border>
    </dxf>
  </rfmt>
  <rcc rId="6644" sId="5" odxf="1" dxf="1">
    <nc r="M58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89" start="0" length="0">
    <dxf>
      <alignment vertical="bottom" wrapText="0"/>
      <border outline="0">
        <left/>
        <right/>
        <top/>
        <bottom/>
      </border>
    </dxf>
  </rfmt>
  <rcc rId="6645" sId="5" odxf="1" dxf="1">
    <nc r="O58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89" start="0" length="0">
    <dxf>
      <fill>
        <patternFill patternType="none"/>
      </fill>
      <alignment horizontal="general" vertical="bottom" wrapText="0"/>
      <border outline="0">
        <left/>
        <right/>
        <top/>
      </border>
    </dxf>
  </rfmt>
  <rfmt sheetId="5" sqref="Q589" start="0" length="0">
    <dxf>
      <alignment vertical="bottom" wrapText="0"/>
      <border outline="0">
        <left/>
        <right/>
        <top/>
        <bottom/>
      </border>
    </dxf>
  </rfmt>
  <rcc rId="6646" sId="5" odxf="1" dxf="1">
    <oc r="B590">
      <f>IF(LEN(A590)=0,"",INDEX('Smelter Look-up'!$A:$A,MATCH($A590,'Smelter Look-up'!$E:$E,0)))</f>
    </oc>
    <nc r="B59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47" sId="5" odxf="1" dxf="1">
    <oc r="C590">
      <f>IF(LEN(A590)=0,"",INDEX('Smelter Look-up'!$C:$C,MATCH($A590,'Smelter Look-up'!$E:$E,0)))</f>
    </oc>
    <nc r="C590" t="inlineStr">
      <is>
        <t>PX Précinox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48" sId="5" odxf="1" dxf="1">
    <nc r="D590" t="inlineStr">
      <is>
        <t>PX Précinox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49" sId="5" odxf="1" dxf="1">
    <oc r="E590">
      <f>IF(ISERROR($V590),"",OFFSET('Smelter Look-up'!$D$4,$V590-4,0)&amp;"")</f>
    </oc>
    <nc r="E590"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50" sId="5" odxf="1" dxf="1">
    <oc r="F590">
      <f>IF(ISERROR($V590),"",OFFSET('Smelter Look-up'!$E$4,$V590-4,0))</f>
    </oc>
    <nc r="F590" t="inlineStr">
      <is>
        <t>CID001498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51" sId="5" odxf="1" dxf="1">
    <oc r="G590">
      <f>IF(C590=$X$4,"Enter smelter details", IF(ISERROR($V590),"",OFFSET('Smelter Look-up'!$F$4,$V590-4,0)))</f>
    </oc>
    <nc r="G59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52" sId="5" odxf="1" dxf="1">
    <oc r="H590">
      <f>IF(ISERROR($V590),"",OFFSET('Smelter Look-up'!$G$4,$V590-4,0))</f>
    </oc>
    <nc r="H590" t="inlineStr">
      <is>
        <t>Boulevard des Eplatures 42</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53" sId="5" odxf="1" dxf="1">
    <oc r="I590">
      <f>IF(ISERROR($V590),"",OFFSET('Smelter Look-up'!$H$4,$V590-4,0))</f>
    </oc>
    <nc r="I590" t="inlineStr">
      <is>
        <t>2300 La Chaux-de-Fonds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54" sId="5" odxf="1" dxf="1">
    <oc r="J590">
      <f>IF(ISERROR($V590),"",OFFSET('Smelter Look-up'!$I$4,$V590-4,0))</f>
    </oc>
    <nc r="J590" t="inlineStr">
      <is>
        <t>Switzerland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90" start="0" length="0">
    <dxf>
      <alignment vertical="bottom" wrapText="0"/>
      <border outline="0">
        <left/>
        <right/>
        <top/>
        <bottom/>
      </border>
    </dxf>
  </rfmt>
  <rfmt sheetId="5" sqref="L590" start="0" length="0">
    <dxf>
      <alignment vertical="bottom" wrapText="0"/>
      <border outline="0">
        <left/>
        <right/>
        <top/>
        <bottom/>
      </border>
    </dxf>
  </rfmt>
  <rcc rId="6655" sId="5" odxf="1" dxf="1">
    <nc r="M59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56" sId="5" odxf="1" dxf="1">
    <nc r="N590"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57" sId="5" odxf="1" dxf="1">
    <nc r="O590"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58" sId="5" odxf="1" dxf="1">
    <nc r="P59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90" start="0" length="0">
    <dxf>
      <alignment vertical="bottom" wrapText="0"/>
      <border outline="0">
        <left/>
        <right/>
        <top/>
        <bottom/>
      </border>
    </dxf>
  </rfmt>
  <rcc rId="6659" sId="5" odxf="1" dxf="1">
    <oc r="B591">
      <f>IF(LEN(A591)=0,"",INDEX('Smelter Look-up'!$A:$A,MATCH($A591,'Smelter Look-up'!$E:$E,0)))</f>
    </oc>
    <nc r="B59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60" sId="5" odxf="1" dxf="1">
    <oc r="C591">
      <f>IF(LEN(A591)=0,"",INDEX('Smelter Look-up'!$C:$C,MATCH($A591,'Smelter Look-up'!$E:$E,0)))</f>
    </oc>
    <nc r="C591" t="inlineStr">
      <is>
        <t>PX Précinox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61" sId="5" odxf="1" dxf="1">
    <nc r="D591" t="inlineStr">
      <is>
        <t>PX Précinox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62" sId="5" odxf="1" dxf="1">
    <oc r="E591">
      <f>IF(ISERROR($V591),"",OFFSET('Smelter Look-up'!$D$4,$V591-4,0)&amp;"")</f>
    </oc>
    <nc r="E591"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63" sId="5" odxf="1" dxf="1">
    <oc r="F591">
      <f>IF(ISERROR($V591),"",OFFSET('Smelter Look-up'!$E$4,$V591-4,0))</f>
    </oc>
    <nc r="F591" t="inlineStr">
      <is>
        <t>CID001498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64" sId="5" odxf="1" dxf="1">
    <oc r="G591">
      <f>IF(C591=$X$4,"Enter smelter details", IF(ISERROR($V591),"",OFFSET('Smelter Look-up'!$F$4,$V591-4,0)))</f>
    </oc>
    <nc r="G59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65" sId="5" odxf="1" dxf="1">
    <oc r="H591">
      <f>IF(ISERROR($V591),"",OFFSET('Smelter Look-up'!$G$4,$V591-4,0))</f>
    </oc>
    <nc r="H59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66" sId="5" odxf="1" dxf="1">
    <oc r="I591">
      <f>IF(ISERROR($V591),"",OFFSET('Smelter Look-up'!$H$4,$V591-4,0))</f>
    </oc>
    <nc r="I59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67" sId="5" odxf="1" dxf="1">
    <oc r="J591">
      <f>IF(ISERROR($V591),"",OFFSET('Smelter Look-up'!$I$4,$V591-4,0))</f>
    </oc>
    <nc r="J59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91" start="0" length="0">
    <dxf>
      <alignment vertical="bottom" wrapText="0"/>
      <border outline="0">
        <left/>
        <right/>
        <top/>
        <bottom/>
      </border>
    </dxf>
  </rfmt>
  <rfmt sheetId="5" sqref="L591" start="0" length="0">
    <dxf>
      <alignment vertical="bottom" wrapText="0"/>
      <border outline="0">
        <left/>
        <right/>
        <top/>
        <bottom/>
      </border>
    </dxf>
  </rfmt>
  <rfmt sheetId="5" sqref="M591" start="0" length="0">
    <dxf>
      <alignment vertical="bottom" wrapText="0"/>
      <border outline="0">
        <left/>
        <right/>
        <top/>
        <bottom/>
      </border>
    </dxf>
  </rfmt>
  <rfmt sheetId="5" sqref="N591" start="0" length="0">
    <dxf>
      <alignment vertical="bottom" wrapText="0"/>
      <border outline="0">
        <left/>
        <right/>
        <top/>
        <bottom/>
      </border>
    </dxf>
  </rfmt>
  <rfmt sheetId="5" sqref="O591" start="0" length="0">
    <dxf>
      <alignment vertical="bottom" wrapText="0"/>
      <border outline="0">
        <left/>
        <right/>
        <top/>
        <bottom/>
      </border>
    </dxf>
  </rfmt>
  <rfmt sheetId="5" sqref="P591" start="0" length="0">
    <dxf>
      <fill>
        <patternFill patternType="none"/>
      </fill>
      <alignment horizontal="general" vertical="bottom" wrapText="0"/>
      <border outline="0">
        <left/>
        <right/>
        <top/>
      </border>
    </dxf>
  </rfmt>
  <rfmt sheetId="5" sqref="Q591" start="0" length="0">
    <dxf>
      <alignment vertical="bottom" wrapText="0"/>
      <border outline="0">
        <left/>
        <right/>
        <top/>
        <bottom/>
      </border>
    </dxf>
  </rfmt>
  <rcc rId="6668" sId="5" odxf="1" dxf="1">
    <oc r="B592">
      <f>IF(LEN(A592)=0,"",INDEX('Smelter Look-up'!$A:$A,MATCH($A592,'Smelter Look-up'!$E:$E,0)))</f>
    </oc>
    <nc r="B59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69" sId="5" odxf="1" dxf="1">
    <oc r="C592">
      <f>IF(LEN(A592)=0,"",INDEX('Smelter Look-up'!$C:$C,MATCH($A592,'Smelter Look-up'!$E:$E,0)))</f>
    </oc>
    <nc r="C592" t="inlineStr">
      <is>
        <t>QuantumClean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70" sId="5" odxf="1" dxf="1">
    <nc r="D592" t="inlineStr">
      <is>
        <t>QuantumClean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71" sId="5" odxf="1" dxf="1">
    <oc r="E592">
      <f>IF(ISERROR($V592),"",OFFSET('Smelter Look-up'!$D$4,$V592-4,0)&amp;"")</f>
    </oc>
    <nc r="E59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72" sId="5" odxf="1" dxf="1">
    <oc r="F592">
      <f>IF(ISERROR($V592),"",OFFSET('Smelter Look-up'!$E$4,$V592-4,0))</f>
    </oc>
    <nc r="F592" t="inlineStr">
      <is>
        <t>CID001508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73" sId="5" odxf="1" dxf="1">
    <oc r="G592">
      <f>IF(C592=$X$4,"Enter smelter details", IF(ISERROR($V592),"",OFFSET('Smelter Look-up'!$F$4,$V592-4,0)))</f>
    </oc>
    <nc r="G59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74" sId="5" odxf="1" dxf="1">
    <oc r="H592">
      <f>IF(ISERROR($V592),"",OFFSET('Smelter Look-up'!$G$4,$V592-4,0))</f>
    </oc>
    <nc r="H59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75" sId="5" odxf="1" dxf="1">
    <oc r="I592">
      <f>IF(ISERROR($V592),"",OFFSET('Smelter Look-up'!$H$4,$V592-4,0))</f>
    </oc>
    <nc r="I592" t="inlineStr">
      <is>
        <t>Fremont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76" sId="5" odxf="1" dxf="1">
    <oc r="J592">
      <f>IF(ISERROR($V592),"",OFFSET('Smelter Look-up'!$I$4,$V592-4,0))</f>
    </oc>
    <nc r="J592" t="inlineStr">
      <is>
        <t>California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92" start="0" length="0">
    <dxf>
      <alignment vertical="bottom" wrapText="0"/>
      <border outline="0">
        <left/>
        <right/>
        <top/>
        <bottom/>
      </border>
    </dxf>
  </rfmt>
  <rfmt sheetId="5" sqref="L592" start="0" length="0">
    <dxf>
      <alignment vertical="bottom" wrapText="0"/>
      <border outline="0">
        <left/>
        <right/>
        <top/>
        <bottom/>
      </border>
    </dxf>
  </rfmt>
  <rfmt sheetId="5" sqref="M592" start="0" length="0">
    <dxf>
      <alignment vertical="bottom" wrapText="0"/>
      <border outline="0">
        <left/>
        <right/>
        <top/>
        <bottom/>
      </border>
    </dxf>
  </rfmt>
  <rfmt sheetId="5" sqref="N592" start="0" length="0">
    <dxf>
      <alignment vertical="bottom" wrapText="0"/>
      <border outline="0">
        <left/>
        <right/>
        <top/>
        <bottom/>
      </border>
    </dxf>
  </rfmt>
  <rfmt sheetId="5" sqref="O592" start="0" length="0">
    <dxf>
      <alignment vertical="bottom" wrapText="0"/>
      <border outline="0">
        <left/>
        <right/>
        <top/>
        <bottom/>
      </border>
    </dxf>
  </rfmt>
  <rfmt sheetId="5" sqref="P592" start="0" length="0">
    <dxf>
      <fill>
        <patternFill patternType="none"/>
      </fill>
      <alignment horizontal="general" vertical="bottom" wrapText="0"/>
      <border outline="0">
        <left/>
        <right/>
        <top/>
      </border>
    </dxf>
  </rfmt>
  <rfmt sheetId="5" sqref="Q592" start="0" length="0">
    <dxf>
      <alignment vertical="bottom" wrapText="0"/>
      <border outline="0">
        <left/>
        <right/>
        <top/>
        <bottom/>
      </border>
    </dxf>
  </rfmt>
  <rcc rId="6677" sId="5" odxf="1" dxf="1">
    <oc r="B593">
      <f>IF(LEN(A593)=0,"",INDEX('Smelter Look-up'!$A:$A,MATCH($A593,'Smelter Look-up'!$E:$E,0)))</f>
    </oc>
    <nc r="B59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78" sId="5" odxf="1" dxf="1">
    <oc r="C593">
      <f>IF(LEN(A593)=0,"",INDEX('Smelter Look-up'!$C:$C,MATCH($A593,'Smelter Look-up'!$E:$E,0)))</f>
    </oc>
    <nc r="C593" t="inlineStr">
      <is>
        <t>QuantumClean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79" sId="5" odxf="1" dxf="1">
    <nc r="D593" t="inlineStr">
      <is>
        <t>QuantumClean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80" sId="5" odxf="1" dxf="1">
    <oc r="E593">
      <f>IF(ISERROR($V593),"",OFFSET('Smelter Look-up'!$D$4,$V593-4,0)&amp;"")</f>
    </oc>
    <nc r="E59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81" sId="5" odxf="1" dxf="1">
    <oc r="F593">
      <f>IF(ISERROR($V593),"",OFFSET('Smelter Look-up'!$E$4,$V593-4,0))</f>
    </oc>
    <nc r="F593" t="inlineStr">
      <is>
        <t>CID001508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82" sId="5" odxf="1" dxf="1">
    <oc r="G593">
      <f>IF(C593=$X$4,"Enter smelter details", IF(ISERROR($V593),"",OFFSET('Smelter Look-up'!$F$4,$V593-4,0)))</f>
    </oc>
    <nc r="G59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83" sId="5" odxf="1" dxf="1">
    <oc r="H593">
      <f>IF(ISERROR($V593),"",OFFSET('Smelter Look-up'!$G$4,$V593-4,0))</f>
    </oc>
    <nc r="H593" t="inlineStr">
      <is>
        <t>None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84" sId="5" odxf="1" dxf="1">
    <oc r="I593">
      <f>IF(ISERROR($V593),"",OFFSET('Smelter Look-up'!$H$4,$V593-4,0))</f>
    </oc>
    <nc r="I593" t="inlineStr">
      <is>
        <t>None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85" sId="5" odxf="1" dxf="1">
    <oc r="J593">
      <f>IF(ISERROR($V593),"",OFFSET('Smelter Look-up'!$I$4,$V593-4,0))</f>
    </oc>
    <nc r="J593" t="inlineStr">
      <is>
        <t>None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686" sId="5" odxf="1" dxf="1">
    <nc r="K593" t="inlineStr">
      <is>
        <t>None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87" sId="5" odxf="1" dxf="1">
    <nc r="L593" t="inlineStr">
      <is>
        <t>None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88" sId="5" odxf="1" dxf="1">
    <nc r="M59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89" sId="5" odxf="1" dxf="1">
    <nc r="N593" t="inlineStr">
      <is>
        <t>None -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90" sId="5" odxf="1" dxf="1">
    <nc r="O593" t="inlineStr">
      <is>
        <t>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691" sId="5" odxf="1" dxf="1">
    <nc r="P593"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93" start="0" length="0">
    <dxf>
      <alignment vertical="bottom" wrapText="0"/>
      <border outline="0">
        <left/>
        <right/>
        <top/>
        <bottom/>
      </border>
    </dxf>
  </rfmt>
  <rcc rId="6692" sId="5" odxf="1" dxf="1">
    <oc r="B594">
      <f>IF(LEN(A594)=0,"",INDEX('Smelter Look-up'!$A:$A,MATCH($A594,'Smelter Look-up'!$E:$E,0)))</f>
    </oc>
    <nc r="B59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93" sId="5" odxf="1" dxf="1">
    <oc r="C594">
      <f>IF(LEN(A594)=0,"",INDEX('Smelter Look-up'!$C:$C,MATCH($A594,'Smelter Look-up'!$E:$E,0)))</f>
    </oc>
    <nc r="C594" t="inlineStr">
      <is>
        <t>Rand Refinery (Pty)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694" sId="5" odxf="1" dxf="1">
    <nc r="D594" t="inlineStr">
      <is>
        <t>Rand Refinery (Pty)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95" sId="5" odxf="1" dxf="1">
    <oc r="E594">
      <f>IF(ISERROR($V594),"",OFFSET('Smelter Look-up'!$D$4,$V594-4,0)&amp;"")</f>
    </oc>
    <nc r="E594" t="inlineStr">
      <is>
        <t>SOUTH AFRICA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96" sId="5" odxf="1" dxf="1">
    <oc r="F594">
      <f>IF(ISERROR($V594),"",OFFSET('Smelter Look-up'!$E$4,$V594-4,0))</f>
    </oc>
    <nc r="F594" t="inlineStr">
      <is>
        <t>CID001512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97" sId="5" odxf="1" dxf="1">
    <oc r="G594">
      <f>IF(C594=$X$4,"Enter smelter details", IF(ISERROR($V594),"",OFFSET('Smelter Look-up'!$F$4,$V594-4,0)))</f>
    </oc>
    <nc r="G59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698" sId="5" odxf="1" dxf="1">
    <oc r="H594">
      <f>IF(ISERROR($V594),"",OFFSET('Smelter Look-up'!$G$4,$V594-4,0))</f>
    </oc>
    <nc r="H59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699" sId="5" odxf="1" dxf="1">
    <oc r="I594">
      <f>IF(ISERROR($V594),"",OFFSET('Smelter Look-up'!$H$4,$V594-4,0))</f>
    </oc>
    <nc r="I594" t="inlineStr">
      <is>
        <t>Germiston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00" sId="5" odxf="1" dxf="1">
    <oc r="J594">
      <f>IF(ISERROR($V594),"",OFFSET('Smelter Look-up'!$I$4,$V594-4,0))</f>
    </oc>
    <nc r="J594" t="inlineStr">
      <is>
        <t>Gauteng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94" start="0" length="0">
    <dxf>
      <alignment vertical="bottom" wrapText="0"/>
      <border outline="0">
        <left/>
        <right/>
        <top/>
        <bottom/>
      </border>
    </dxf>
  </rfmt>
  <rfmt sheetId="5" sqref="L594" start="0" length="0">
    <dxf>
      <alignment vertical="bottom" wrapText="0"/>
      <border outline="0">
        <left/>
        <right/>
        <top/>
        <bottom/>
      </border>
    </dxf>
  </rfmt>
  <rcc rId="6701" sId="5" odxf="1" dxf="1">
    <nc r="M59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594" start="0" length="0">
    <dxf>
      <alignment vertical="bottom" wrapText="0"/>
      <border outline="0">
        <left/>
        <right/>
        <top/>
        <bottom/>
      </border>
    </dxf>
  </rfmt>
  <rcc rId="6702" sId="5" odxf="1" dxf="1">
    <nc r="O59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594" start="0" length="0">
    <dxf>
      <fill>
        <patternFill patternType="none"/>
      </fill>
      <alignment horizontal="general" vertical="bottom" wrapText="0"/>
      <border outline="0">
        <left/>
        <right/>
        <top/>
      </border>
    </dxf>
  </rfmt>
  <rfmt sheetId="5" sqref="Q594" start="0" length="0">
    <dxf>
      <alignment vertical="bottom" wrapText="0"/>
      <border outline="0">
        <left/>
        <right/>
        <top/>
        <bottom/>
      </border>
    </dxf>
  </rfmt>
  <rcc rId="6703" sId="5" odxf="1" dxf="1">
    <oc r="B595">
      <f>IF(LEN(A595)=0,"",INDEX('Smelter Look-up'!$A:$A,MATCH($A595,'Smelter Look-up'!$E:$E,0)))</f>
    </oc>
    <nc r="B59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04" sId="5" odxf="1" dxf="1">
    <oc r="C595">
      <f>IF(LEN(A595)=0,"",INDEX('Smelter Look-up'!$C:$C,MATCH($A595,'Smelter Look-up'!$E:$E,0)))</f>
    </oc>
    <nc r="C595" t="inlineStr">
      <is>
        <t>Rand Refinery (Pty)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05" sId="5" odxf="1" dxf="1">
    <nc r="D595" t="inlineStr">
      <is>
        <t>Rand Refinery (Pty)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06" sId="5" odxf="1" dxf="1">
    <oc r="E595">
      <f>IF(ISERROR($V595),"",OFFSET('Smelter Look-up'!$D$4,$V595-4,0)&amp;"")</f>
    </oc>
    <nc r="E595" t="inlineStr">
      <is>
        <t>SOUTH AFRICA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07" sId="5" odxf="1" dxf="1">
    <oc r="F595">
      <f>IF(ISERROR($V595),"",OFFSET('Smelter Look-up'!$E$4,$V595-4,0))</f>
    </oc>
    <nc r="F595" t="inlineStr">
      <is>
        <t>CID001512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08" sId="5" odxf="1" dxf="1">
    <oc r="G595">
      <f>IF(C595=$X$4,"Enter smelter details", IF(ISERROR($V595),"",OFFSET('Smelter Look-up'!$F$4,$V595-4,0)))</f>
    </oc>
    <nc r="G59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09" sId="5" odxf="1" dxf="1">
    <oc r="H595">
      <f>IF(ISERROR($V595),"",OFFSET('Smelter Look-up'!$G$4,$V595-4,0))</f>
    </oc>
    <nc r="H59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10" sId="5" odxf="1" dxf="1">
    <oc r="I595">
      <f>IF(ISERROR($V595),"",OFFSET('Smelter Look-up'!$H$4,$V595-4,0))</f>
    </oc>
    <nc r="I595" t="inlineStr">
      <is>
        <t>Germiston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11" sId="5" odxf="1" dxf="1">
    <oc r="J595">
      <f>IF(ISERROR($V595),"",OFFSET('Smelter Look-up'!$I$4,$V595-4,0))</f>
    </oc>
    <nc r="J595" t="inlineStr">
      <is>
        <t>Gauteng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12" sId="5" odxf="1" dxf="1">
    <nc r="K595" t="inlineStr">
      <is>
        <t>Carina Morgan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13" sId="5" odxf="1" dxf="1">
    <nc r="L595" t="inlineStr">
      <is>
        <t>carinam@gold.co.za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595" start="0" length="0">
    <dxf>
      <alignment vertical="bottom" wrapText="0"/>
      <border outline="0">
        <left/>
        <right/>
        <top/>
        <bottom/>
      </border>
    </dxf>
  </rfmt>
  <rfmt sheetId="5" sqref="N595" start="0" length="0">
    <dxf>
      <alignment vertical="bottom" wrapText="0"/>
      <border outline="0">
        <left/>
        <right/>
        <top/>
        <bottom/>
      </border>
    </dxf>
  </rfmt>
  <rfmt sheetId="5" sqref="O595" start="0" length="0">
    <dxf>
      <alignment vertical="bottom" wrapText="0"/>
      <border outline="0">
        <left/>
        <right/>
        <top/>
        <bottom/>
      </border>
    </dxf>
  </rfmt>
  <rfmt sheetId="5" sqref="P595" start="0" length="0">
    <dxf>
      <fill>
        <patternFill patternType="none"/>
      </fill>
      <alignment horizontal="general" vertical="bottom" wrapText="0"/>
      <border outline="0">
        <left/>
        <right/>
        <top/>
      </border>
    </dxf>
  </rfmt>
  <rcc rId="6714" sId="5" odxf="1" dxf="1">
    <nc r="Q595"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715" sId="5" odxf="1" dxf="1">
    <oc r="B596">
      <f>IF(LEN(A596)=0,"",INDEX('Smelter Look-up'!$A:$A,MATCH($A596,'Smelter Look-up'!$E:$E,0)))</f>
    </oc>
    <nc r="B59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16" sId="5" odxf="1" dxf="1">
    <oc r="C596">
      <f>IF(LEN(A596)=0,"",INDEX('Smelter Look-up'!$C:$C,MATCH($A596,'Smelter Look-up'!$E:$E,0)))</f>
    </oc>
    <nc r="C596" t="inlineStr">
      <is>
        <t>Rand Refinery (Pty)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17" sId="5" odxf="1" dxf="1">
    <nc r="D596" t="inlineStr">
      <is>
        <t>Rand Refinery (Pty)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18" sId="5" odxf="1" dxf="1">
    <oc r="E596">
      <f>IF(ISERROR($V596),"",OFFSET('Smelter Look-up'!$D$4,$V596-4,0)&amp;"")</f>
    </oc>
    <nc r="E596" t="inlineStr">
      <is>
        <t>SOUTH AFRICA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19" sId="5" odxf="1" dxf="1">
    <oc r="F596">
      <f>IF(ISERROR($V596),"",OFFSET('Smelter Look-up'!$E$4,$V596-4,0))</f>
    </oc>
    <nc r="F596" t="inlineStr">
      <is>
        <t>CID001512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20" sId="5" odxf="1" dxf="1">
    <oc r="G596">
      <f>IF(C596=$X$4,"Enter smelter details", IF(ISERROR($V596),"",OFFSET('Smelter Look-up'!$F$4,$V596-4,0)))</f>
    </oc>
    <nc r="G59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21" sId="5" odxf="1" dxf="1">
    <oc r="H596">
      <f>IF(ISERROR($V596),"",OFFSET('Smelter Look-up'!$G$4,$V596-4,0))</f>
    </oc>
    <nc r="H596" t="inlineStr">
      <is>
        <t>Refinery Road, Industries West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22" sId="5" odxf="1" dxf="1">
    <oc r="I596">
      <f>IF(ISERROR($V596),"",OFFSET('Smelter Look-up'!$H$4,$V596-4,0))</f>
    </oc>
    <nc r="I596" t="inlineStr">
      <is>
        <t>Germiston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23" sId="5" odxf="1" dxf="1">
    <oc r="J596">
      <f>IF(ISERROR($V596),"",OFFSET('Smelter Look-up'!$I$4,$V596-4,0))</f>
    </oc>
    <nc r="J596" t="inlineStr">
      <is>
        <t>Gauteng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96" start="0" length="0">
    <dxf>
      <alignment vertical="bottom" wrapText="0"/>
      <border outline="0">
        <left/>
        <right/>
        <top/>
        <bottom/>
      </border>
    </dxf>
  </rfmt>
  <rfmt sheetId="5" sqref="L596" start="0" length="0">
    <dxf>
      <alignment vertical="bottom" wrapText="0"/>
      <border outline="0">
        <left/>
        <right/>
        <top/>
        <bottom/>
      </border>
    </dxf>
  </rfmt>
  <rcc rId="6724" sId="5" odxf="1" dxf="1">
    <nc r="M596"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25" sId="5" odxf="1" dxf="1">
    <nc r="N59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26" sId="5" odxf="1" dxf="1">
    <nc r="O59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27" sId="5" odxf="1" dxf="1">
    <nc r="P59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96" start="0" length="0">
    <dxf>
      <alignment vertical="bottom" wrapText="0"/>
      <border outline="0">
        <left/>
        <right/>
        <top/>
        <bottom/>
      </border>
    </dxf>
  </rfmt>
  <rcc rId="6728" sId="5" odxf="1" dxf="1">
    <oc r="B597">
      <f>IF(LEN(A597)=0,"",INDEX('Smelter Look-up'!$A:$A,MATCH($A597,'Smelter Look-up'!$E:$E,0)))</f>
    </oc>
    <nc r="B59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29" sId="5" odxf="1" dxf="1">
    <oc r="C597">
      <f>IF(LEN(A597)=0,"",INDEX('Smelter Look-up'!$C:$C,MATCH($A597,'Smelter Look-up'!$E:$E,0)))</f>
    </oc>
    <nc r="C597" t="inlineStr">
      <is>
        <t>Rand Refinery (Pty)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30" sId="5" odxf="1" dxf="1">
    <nc r="D597" t="inlineStr">
      <is>
        <t>Rand Refinery (Pty)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31" sId="5" odxf="1" dxf="1">
    <oc r="E597">
      <f>IF(ISERROR($V597),"",OFFSET('Smelter Look-up'!$D$4,$V597-4,0)&amp;"")</f>
    </oc>
    <nc r="E597" t="inlineStr">
      <is>
        <t>SOUTH AFRICA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32" sId="5" odxf="1" dxf="1">
    <oc r="F597">
      <f>IF(ISERROR($V597),"",OFFSET('Smelter Look-up'!$E$4,$V597-4,0))</f>
    </oc>
    <nc r="F597" t="inlineStr">
      <is>
        <t>CID001512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33" sId="5" odxf="1" dxf="1">
    <oc r="G597">
      <f>IF(C597=$X$4,"Enter smelter details", IF(ISERROR($V597),"",OFFSET('Smelter Look-up'!$F$4,$V597-4,0)))</f>
    </oc>
    <nc r="G59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34" sId="5" odxf="1" dxf="1">
    <oc r="H597">
      <f>IF(ISERROR($V597),"",OFFSET('Smelter Look-up'!$G$4,$V597-4,0))</f>
    </oc>
    <nc r="H59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35" sId="5" odxf="1" dxf="1">
    <oc r="I597">
      <f>IF(ISERROR($V597),"",OFFSET('Smelter Look-up'!$H$4,$V597-4,0))</f>
    </oc>
    <nc r="I59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36" sId="5" odxf="1" dxf="1">
    <oc r="J597">
      <f>IF(ISERROR($V597),"",OFFSET('Smelter Look-up'!$I$4,$V597-4,0))</f>
    </oc>
    <nc r="J59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97" start="0" length="0">
    <dxf>
      <alignment vertical="bottom" wrapText="0"/>
      <border outline="0">
        <left/>
        <right/>
        <top/>
        <bottom/>
      </border>
    </dxf>
  </rfmt>
  <rfmt sheetId="5" sqref="L597" start="0" length="0">
    <dxf>
      <alignment vertical="bottom" wrapText="0"/>
      <border outline="0">
        <left/>
        <right/>
        <top/>
        <bottom/>
      </border>
    </dxf>
  </rfmt>
  <rfmt sheetId="5" sqref="M597" start="0" length="0">
    <dxf>
      <alignment vertical="bottom" wrapText="0"/>
      <border outline="0">
        <left/>
        <right/>
        <top/>
        <bottom/>
      </border>
    </dxf>
  </rfmt>
  <rfmt sheetId="5" sqref="N597" start="0" length="0">
    <dxf>
      <alignment vertical="bottom" wrapText="0"/>
      <border outline="0">
        <left/>
        <right/>
        <top/>
        <bottom/>
      </border>
    </dxf>
  </rfmt>
  <rfmt sheetId="5" sqref="O597" start="0" length="0">
    <dxf>
      <alignment vertical="bottom" wrapText="0"/>
      <border outline="0">
        <left/>
        <right/>
        <top/>
        <bottom/>
      </border>
    </dxf>
  </rfmt>
  <rfmt sheetId="5" sqref="P597" start="0" length="0">
    <dxf>
      <fill>
        <patternFill patternType="none"/>
      </fill>
      <alignment horizontal="general" vertical="bottom" wrapText="0"/>
      <border outline="0">
        <left/>
        <right/>
        <top/>
      </border>
    </dxf>
  </rfmt>
  <rfmt sheetId="5" sqref="Q597" start="0" length="0">
    <dxf>
      <alignment vertical="bottom" wrapText="0"/>
      <border outline="0">
        <left/>
        <right/>
        <top/>
        <bottom/>
      </border>
    </dxf>
  </rfmt>
  <rcc rId="6737" sId="5" odxf="1" dxf="1">
    <oc r="B598">
      <f>IF(LEN(A598)=0,"",INDEX('Smelter Look-up'!$A:$A,MATCH($A598,'Smelter Look-up'!$E:$E,0)))</f>
    </oc>
    <nc r="B59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38" sId="5" odxf="1" dxf="1">
    <oc r="C598">
      <f>IF(LEN(A598)=0,"",INDEX('Smelter Look-up'!$C:$C,MATCH($A598,'Smelter Look-up'!$E:$E,0)))</f>
    </oc>
    <nc r="C598" t="inlineStr">
      <is>
        <t>RFH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39" sId="5" odxf="1" dxf="1">
    <nc r="D598" t="inlineStr">
      <is>
        <t>RFH Tantalum Smeltry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40" sId="5" odxf="1" dxf="1">
    <oc r="E598">
      <f>IF(ISERROR($V598),"",OFFSET('Smelter Look-up'!$D$4,$V598-4,0)&amp;"")</f>
    </oc>
    <nc r="E59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41" sId="5" odxf="1" dxf="1">
    <oc r="F598">
      <f>IF(ISERROR($V598),"",OFFSET('Smelter Look-up'!$E$4,$V598-4,0))</f>
    </oc>
    <nc r="F598" t="inlineStr">
      <is>
        <t>CID001522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42" sId="5" odxf="1" dxf="1">
    <oc r="G598">
      <f>IF(C598=$X$4,"Enter smelter details", IF(ISERROR($V598),"",OFFSET('Smelter Look-up'!$F$4,$V598-4,0)))</f>
    </oc>
    <nc r="G59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43" sId="5" odxf="1" dxf="1">
    <oc r="H598">
      <f>IF(ISERROR($V598),"",OFFSET('Smelter Look-up'!$G$4,$V598-4,0))</f>
    </oc>
    <nc r="H598" t="inlineStr">
      <is>
        <t>No.268,Zhongshan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44" sId="5" odxf="1" dxf="1">
    <oc r="I598">
      <f>IF(ISERROR($V598),"",OFFSET('Smelter Look-up'!$H$4,$V598-4,0))</f>
    </oc>
    <nc r="I598" t="inlineStr">
      <is>
        <t>Nanjing, Jiangsu Province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45" sId="5" odxf="1" dxf="1">
    <oc r="J598">
      <f>IF(ISERROR($V598),"",OFFSET('Smelter Look-up'!$I$4,$V598-4,0))</f>
    </oc>
    <nc r="J598" t="inlineStr">
      <is>
        <t>China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46" sId="5" odxf="1" dxf="1">
    <nc r="K598">
      <v>863000000000</v>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47" sId="5" odxf="1" dxf="1">
    <nc r="L598" t="inlineStr">
      <is>
        <t>info@richwinchina.com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48" sId="5" odxf="1" dxf="1">
    <nc r="M59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49" sId="5" odxf="1" dxf="1">
    <nc r="N598" t="inlineStr">
      <is>
        <t>None -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50" sId="5" odxf="1" dxf="1">
    <nc r="O598" t="inlineStr">
      <is>
        <t>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751" sId="5" odxf="1" dxf="1">
    <nc r="P598"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598" start="0" length="0">
    <dxf>
      <alignment vertical="bottom" wrapText="0"/>
      <border outline="0">
        <left/>
        <right/>
        <top/>
        <bottom/>
      </border>
    </dxf>
  </rfmt>
  <rcc rId="6752" sId="5" odxf="1" dxf="1">
    <oc r="B599">
      <f>IF(LEN(A599)=0,"",INDEX('Smelter Look-up'!$A:$A,MATCH($A599,'Smelter Look-up'!$E:$E,0)))</f>
    </oc>
    <nc r="B59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53" sId="5" odxf="1" dxf="1">
    <oc r="C599">
      <f>IF(LEN(A599)=0,"",INDEX('Smelter Look-up'!$C:$C,MATCH($A599,'Smelter Look-up'!$E:$E,0)))</f>
    </oc>
    <nc r="C599"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54" sId="5" odxf="1" dxf="1">
    <nc r="D599"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55" sId="5" odxf="1" dxf="1">
    <oc r="E599">
      <f>IF(ISERROR($V599),"",OFFSET('Smelter Look-up'!$D$4,$V599-4,0)&amp;"")</f>
    </oc>
    <nc r="E599"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56" sId="5" odxf="1" dxf="1">
    <oc r="F599">
      <f>IF(ISERROR($V599),"",OFFSET('Smelter Look-up'!$E$4,$V599-4,0))</f>
    </oc>
    <nc r="F599"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57" sId="5" odxf="1" dxf="1">
    <oc r="G599">
      <f>IF(C599=$X$4,"Enter smelter details", IF(ISERROR($V599),"",OFFSET('Smelter Look-up'!$F$4,$V599-4,0)))</f>
    </oc>
    <nc r="G59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58" sId="5" odxf="1" dxf="1">
    <oc r="H599">
      <f>IF(ISERROR($V599),"",OFFSET('Smelter Look-up'!$G$4,$V599-4,0))</f>
    </oc>
    <nc r="H59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59" sId="5" odxf="1" dxf="1">
    <oc r="I599">
      <f>IF(ISERROR($V599),"",OFFSET('Smelter Look-up'!$H$4,$V599-4,0))</f>
    </oc>
    <nc r="I59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60" sId="5" odxf="1" dxf="1">
    <oc r="J599">
      <f>IF(ISERROR($V599),"",OFFSET('Smelter Look-up'!$I$4,$V599-4,0))</f>
    </oc>
    <nc r="J59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599" start="0" length="0">
    <dxf>
      <alignment vertical="bottom" wrapText="0"/>
      <border outline="0">
        <left/>
        <right/>
        <top/>
        <bottom/>
      </border>
    </dxf>
  </rfmt>
  <rfmt sheetId="5" sqref="L599" start="0" length="0">
    <dxf>
      <alignment vertical="bottom" wrapText="0"/>
      <border outline="0">
        <left/>
        <right/>
        <top/>
        <bottom/>
      </border>
    </dxf>
  </rfmt>
  <rfmt sheetId="5" sqref="M599" start="0" length="0">
    <dxf>
      <alignment vertical="bottom" wrapText="0"/>
      <border outline="0">
        <left/>
        <right/>
        <top/>
        <bottom/>
      </border>
    </dxf>
  </rfmt>
  <rfmt sheetId="5" sqref="N599" start="0" length="0">
    <dxf>
      <alignment vertical="bottom" wrapText="0"/>
      <border outline="0">
        <left/>
        <right/>
        <top/>
        <bottom/>
      </border>
    </dxf>
  </rfmt>
  <rfmt sheetId="5" sqref="O599" start="0" length="0">
    <dxf>
      <alignment vertical="bottom" wrapText="0"/>
      <border outline="0">
        <left/>
        <right/>
        <top/>
        <bottom/>
      </border>
    </dxf>
  </rfmt>
  <rfmt sheetId="5" sqref="P599" start="0" length="0">
    <dxf>
      <fill>
        <patternFill patternType="none"/>
      </fill>
      <alignment horizontal="general" vertical="bottom" wrapText="0"/>
      <border outline="0">
        <left/>
        <right/>
        <top/>
      </border>
    </dxf>
  </rfmt>
  <rfmt sheetId="5" sqref="Q599" start="0" length="0">
    <dxf>
      <alignment vertical="bottom" wrapText="0"/>
      <border outline="0">
        <left/>
        <right/>
        <top/>
        <bottom/>
      </border>
    </dxf>
  </rfmt>
  <rcc rId="6761" sId="5" odxf="1" dxf="1">
    <oc r="B600">
      <f>IF(LEN(A600)=0,"",INDEX('Smelter Look-up'!$A:$A,MATCH($A600,'Smelter Look-up'!$E:$E,0)))</f>
    </oc>
    <nc r="B60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62" sId="5" odxf="1" dxf="1">
    <oc r="C600">
      <f>IF(LEN(A600)=0,"",INDEX('Smelter Look-up'!$C:$C,MATCH($A600,'Smelter Look-up'!$E:$E,0)))</f>
    </oc>
    <nc r="C600"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63" sId="5" odxf="1" dxf="1">
    <nc r="D600"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64" sId="5" odxf="1" dxf="1">
    <oc r="E600">
      <f>IF(ISERROR($V600),"",OFFSET('Smelter Look-up'!$D$4,$V600-4,0)&amp;"")</f>
    </oc>
    <nc r="E600"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65" sId="5" odxf="1" dxf="1">
    <oc r="F600">
      <f>IF(ISERROR($V600),"",OFFSET('Smelter Look-up'!$E$4,$V600-4,0))</f>
    </oc>
    <nc r="F600"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66" sId="5" odxf="1" dxf="1">
    <oc r="G600">
      <f>IF(C600=$X$4,"Enter smelter details", IF(ISERROR($V600),"",OFFSET('Smelter Look-up'!$F$4,$V600-4,0)))</f>
    </oc>
    <nc r="G60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67" sId="5" odxf="1" dxf="1">
    <oc r="H600">
      <f>IF(ISERROR($V600),"",OFFSET('Smelter Look-up'!$G$4,$V600-4,0))</f>
    </oc>
    <nc r="H60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68" sId="5" odxf="1" dxf="1">
    <oc r="I600">
      <f>IF(ISERROR($V600),"",OFFSET('Smelter Look-up'!$H$4,$V600-4,0))</f>
    </oc>
    <nc r="I600" t="inlineStr">
      <is>
        <t>Ottawa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69" sId="5" odxf="1" dxf="1">
    <oc r="J600">
      <f>IF(ISERROR($V600),"",OFFSET('Smelter Look-up'!$I$4,$V600-4,0))</f>
    </oc>
    <nc r="J600"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00" start="0" length="0">
    <dxf>
      <alignment vertical="bottom" wrapText="0"/>
      <border outline="0">
        <left/>
        <right/>
        <top/>
        <bottom/>
      </border>
    </dxf>
  </rfmt>
  <rfmt sheetId="5" sqref="L600" start="0" length="0">
    <dxf>
      <alignment vertical="bottom" wrapText="0"/>
      <border outline="0">
        <left/>
        <right/>
        <top/>
        <bottom/>
      </border>
    </dxf>
  </rfmt>
  <rfmt sheetId="5" sqref="M600" start="0" length="0">
    <dxf>
      <alignment vertical="bottom" wrapText="0"/>
      <border outline="0">
        <left/>
        <right/>
        <top/>
        <bottom/>
      </border>
    </dxf>
  </rfmt>
  <rfmt sheetId="5" sqref="N600" start="0" length="0">
    <dxf>
      <alignment vertical="bottom" wrapText="0"/>
      <border outline="0">
        <left/>
        <right/>
        <top/>
        <bottom/>
      </border>
    </dxf>
  </rfmt>
  <rfmt sheetId="5" sqref="O600" start="0" length="0">
    <dxf>
      <alignment vertical="bottom" wrapText="0"/>
      <border outline="0">
        <left/>
        <right/>
        <top/>
        <bottom/>
      </border>
    </dxf>
  </rfmt>
  <rfmt sheetId="5" sqref="P600" start="0" length="0">
    <dxf>
      <fill>
        <patternFill patternType="none"/>
      </fill>
      <alignment horizontal="general" vertical="bottom" wrapText="0"/>
      <border outline="0">
        <left/>
        <right/>
        <top/>
      </border>
    </dxf>
  </rfmt>
  <rfmt sheetId="5" sqref="Q600" start="0" length="0">
    <dxf>
      <alignment vertical="bottom" wrapText="0"/>
      <border outline="0">
        <left/>
        <right/>
        <top/>
        <bottom/>
      </border>
    </dxf>
  </rfmt>
  <rcc rId="6770" sId="5" odxf="1" dxf="1">
    <oc r="B601">
      <f>IF(LEN(A601)=0,"",INDEX('Smelter Look-up'!$A:$A,MATCH($A601,'Smelter Look-up'!$E:$E,0)))</f>
    </oc>
    <nc r="B60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71" sId="5" odxf="1" dxf="1">
    <oc r="C601">
      <f>IF(LEN(A601)=0,"",INDEX('Smelter Look-up'!$C:$C,MATCH($A601,'Smelter Look-up'!$E:$E,0)))</f>
    </oc>
    <nc r="C601"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72" sId="5" odxf="1" dxf="1">
    <nc r="D601"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73" sId="5" odxf="1" dxf="1">
    <oc r="E601">
      <f>IF(ISERROR($V601),"",OFFSET('Smelter Look-up'!$D$4,$V601-4,0)&amp;"")</f>
    </oc>
    <nc r="E601"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74" sId="5" odxf="1" dxf="1">
    <oc r="F601">
      <f>IF(ISERROR($V601),"",OFFSET('Smelter Look-up'!$E$4,$V601-4,0))</f>
    </oc>
    <nc r="F601"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75" sId="5" odxf="1" dxf="1">
    <oc r="G601">
      <f>IF(C601=$X$4,"Enter smelter details", IF(ISERROR($V601),"",OFFSET('Smelter Look-up'!$F$4,$V601-4,0)))</f>
    </oc>
    <nc r="G60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76" sId="5" odxf="1" dxf="1">
    <oc r="H601">
      <f>IF(ISERROR($V601),"",OFFSET('Smelter Look-up'!$G$4,$V601-4,0))</f>
    </oc>
    <nc r="H60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77" sId="5" odxf="1" dxf="1">
    <oc r="I601">
      <f>IF(ISERROR($V601),"",OFFSET('Smelter Look-up'!$H$4,$V601-4,0))</f>
    </oc>
    <nc r="I601" t="inlineStr">
      <is>
        <t>Ottawa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78" sId="5" odxf="1" dxf="1">
    <oc r="J601">
      <f>IF(ISERROR($V601),"",OFFSET('Smelter Look-up'!$I$4,$V601-4,0))</f>
    </oc>
    <nc r="J601"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01" start="0" length="0">
    <dxf>
      <alignment vertical="bottom" wrapText="0"/>
      <border outline="0">
        <left/>
        <right/>
        <top/>
        <bottom/>
      </border>
    </dxf>
  </rfmt>
  <rfmt sheetId="5" sqref="L601" start="0" length="0">
    <dxf>
      <alignment vertical="bottom" wrapText="0"/>
      <border outline="0">
        <left/>
        <right/>
        <top/>
        <bottom/>
      </border>
    </dxf>
  </rfmt>
  <rfmt sheetId="5" sqref="M601" start="0" length="0">
    <dxf>
      <alignment vertical="bottom" wrapText="0"/>
      <border outline="0">
        <left/>
        <right/>
        <top/>
        <bottom/>
      </border>
    </dxf>
  </rfmt>
  <rfmt sheetId="5" sqref="N601" start="0" length="0">
    <dxf>
      <alignment vertical="bottom" wrapText="0"/>
      <border outline="0">
        <left/>
        <right/>
        <top/>
        <bottom/>
      </border>
    </dxf>
  </rfmt>
  <rfmt sheetId="5" sqref="O601" start="0" length="0">
    <dxf>
      <alignment vertical="bottom" wrapText="0"/>
      <border outline="0">
        <left/>
        <right/>
        <top/>
        <bottom/>
      </border>
    </dxf>
  </rfmt>
  <rfmt sheetId="5" sqref="P601" start="0" length="0">
    <dxf>
      <fill>
        <patternFill patternType="none"/>
      </fill>
      <alignment horizontal="general" vertical="bottom" wrapText="0"/>
      <border outline="0">
        <left/>
        <right/>
        <top/>
      </border>
    </dxf>
  </rfmt>
  <rcc rId="6779" sId="5" odxf="1" dxf="1">
    <nc r="Q601"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780" sId="5" odxf="1" dxf="1">
    <oc r="B602">
      <f>IF(LEN(A602)=0,"",INDEX('Smelter Look-up'!$A:$A,MATCH($A602,'Smelter Look-up'!$E:$E,0)))</f>
    </oc>
    <nc r="B60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81" sId="5" odxf="1" dxf="1">
    <oc r="C602">
      <f>IF(LEN(A602)=0,"",INDEX('Smelter Look-up'!$C:$C,MATCH($A602,'Smelter Look-up'!$E:$E,0)))</f>
    </oc>
    <nc r="C602"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82" sId="5" odxf="1" dxf="1">
    <nc r="D602"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83" sId="5" odxf="1" dxf="1">
    <oc r="E602">
      <f>IF(ISERROR($V602),"",OFFSET('Smelter Look-up'!$D$4,$V602-4,0)&amp;"")</f>
    </oc>
    <nc r="E602"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84" sId="5" odxf="1" dxf="1">
    <oc r="F602">
      <f>IF(ISERROR($V602),"",OFFSET('Smelter Look-up'!$E$4,$V602-4,0))</f>
    </oc>
    <nc r="F602"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85" sId="5" odxf="1" dxf="1">
    <oc r="G602">
      <f>IF(C602=$X$4,"Enter smelter details", IF(ISERROR($V602),"",OFFSET('Smelter Look-up'!$F$4,$V602-4,0)))</f>
    </oc>
    <nc r="G60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86" sId="5" odxf="1" dxf="1">
    <oc r="H602">
      <f>IF(ISERROR($V602),"",OFFSET('Smelter Look-up'!$G$4,$V602-4,0))</f>
    </oc>
    <nc r="H60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87" sId="5" odxf="1" dxf="1">
    <oc r="I602">
      <f>IF(ISERROR($V602),"",OFFSET('Smelter Look-up'!$H$4,$V602-4,0))</f>
    </oc>
    <nc r="I602" t="inlineStr">
      <is>
        <t>Ottawa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88" sId="5" odxf="1" dxf="1">
    <oc r="J602">
      <f>IF(ISERROR($V602),"",OFFSET('Smelter Look-up'!$I$4,$V602-4,0))</f>
    </oc>
    <nc r="J602"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02" start="0" length="0">
    <dxf>
      <alignment vertical="bottom" wrapText="0"/>
      <border outline="0">
        <left/>
        <right/>
        <top/>
        <bottom/>
      </border>
    </dxf>
  </rfmt>
  <rfmt sheetId="5" sqref="L602" start="0" length="0">
    <dxf>
      <alignment vertical="bottom" wrapText="0"/>
      <border outline="0">
        <left/>
        <right/>
        <top/>
        <bottom/>
      </border>
    </dxf>
  </rfmt>
  <rcc rId="6789" sId="5" odxf="1" dxf="1">
    <nc r="M602"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02" start="0" length="0">
    <dxf>
      <alignment vertical="bottom" wrapText="0"/>
      <border outline="0">
        <left/>
        <right/>
        <top/>
        <bottom/>
      </border>
    </dxf>
  </rfmt>
  <rfmt sheetId="5" sqref="O602" start="0" length="0">
    <dxf>
      <alignment vertical="bottom" wrapText="0"/>
      <border outline="0">
        <left/>
        <right/>
        <top/>
        <bottom/>
      </border>
    </dxf>
  </rfmt>
  <rfmt sheetId="5" sqref="P602" start="0" length="0">
    <dxf>
      <fill>
        <patternFill patternType="none"/>
      </fill>
      <alignment horizontal="general" vertical="bottom" wrapText="0"/>
      <border outline="0">
        <left/>
        <right/>
        <top/>
      </border>
    </dxf>
  </rfmt>
  <rcc rId="6790" sId="5" odxf="1" dxf="1">
    <nc r="Q602"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791" sId="5" odxf="1" dxf="1">
    <oc r="B603">
      <f>IF(LEN(A603)=0,"",INDEX('Smelter Look-up'!$A:$A,MATCH($A603,'Smelter Look-up'!$E:$E,0)))</f>
    </oc>
    <nc r="B60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92" sId="5" odxf="1" dxf="1">
    <oc r="C603">
      <f>IF(LEN(A603)=0,"",INDEX('Smelter Look-up'!$C:$C,MATCH($A603,'Smelter Look-up'!$E:$E,0)))</f>
    </oc>
    <nc r="C603"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793" sId="5" odxf="1" dxf="1">
    <nc r="D603"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94" sId="5" odxf="1" dxf="1">
    <oc r="E603">
      <f>IF(ISERROR($V603),"",OFFSET('Smelter Look-up'!$D$4,$V603-4,0)&amp;"")</f>
    </oc>
    <nc r="E603"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95" sId="5" odxf="1" dxf="1">
    <oc r="F603">
      <f>IF(ISERROR($V603),"",OFFSET('Smelter Look-up'!$E$4,$V603-4,0))</f>
    </oc>
    <nc r="F603"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96" sId="5" odxf="1" dxf="1">
    <oc r="G603">
      <f>IF(C603=$X$4,"Enter smelter details", IF(ISERROR($V603),"",OFFSET('Smelter Look-up'!$F$4,$V603-4,0)))</f>
    </oc>
    <nc r="G60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797" sId="5" odxf="1" dxf="1">
    <oc r="H603">
      <f>IF(ISERROR($V603),"",OFFSET('Smelter Look-up'!$G$4,$V603-4,0))</f>
    </oc>
    <nc r="H60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798" sId="5" odxf="1" dxf="1">
    <oc r="I603">
      <f>IF(ISERROR($V603),"",OFFSET('Smelter Look-up'!$H$4,$V603-4,0))</f>
    </oc>
    <nc r="I603" t="inlineStr">
      <is>
        <t>Ottawa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799" sId="5" odxf="1" dxf="1">
    <oc r="J603">
      <f>IF(ISERROR($V603),"",OFFSET('Smelter Look-up'!$I$4,$V603-4,0))</f>
    </oc>
    <nc r="J603"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03" start="0" length="0">
    <dxf>
      <alignment vertical="bottom" wrapText="0"/>
      <border outline="0">
        <left/>
        <right/>
        <top/>
        <bottom/>
      </border>
    </dxf>
  </rfmt>
  <rfmt sheetId="5" sqref="L603" start="0" length="0">
    <dxf>
      <alignment vertical="bottom" wrapText="0"/>
      <border outline="0">
        <left/>
        <right/>
        <top/>
        <bottom/>
      </border>
    </dxf>
  </rfmt>
  <rcc rId="6800" sId="5" odxf="1" dxf="1">
    <nc r="M60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03" start="0" length="0">
    <dxf>
      <alignment vertical="bottom" wrapText="0"/>
      <border outline="0">
        <left/>
        <right/>
        <top/>
        <bottom/>
      </border>
    </dxf>
  </rfmt>
  <rcc rId="6801" sId="5" odxf="1" dxf="1">
    <nc r="O60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03" start="0" length="0">
    <dxf>
      <fill>
        <patternFill patternType="none"/>
      </fill>
      <alignment horizontal="general" vertical="bottom" wrapText="0"/>
      <border outline="0">
        <left/>
        <right/>
        <top/>
      </border>
    </dxf>
  </rfmt>
  <rfmt sheetId="5" sqref="Q603" start="0" length="0">
    <dxf>
      <alignment vertical="bottom" wrapText="0"/>
      <border outline="0">
        <left/>
        <right/>
        <top/>
        <bottom/>
      </border>
    </dxf>
  </rfmt>
  <rcc rId="6802" sId="5" odxf="1" dxf="1">
    <oc r="B604">
      <f>IF(LEN(A604)=0,"",INDEX('Smelter Look-up'!$A:$A,MATCH($A604,'Smelter Look-up'!$E:$E,0)))</f>
    </oc>
    <nc r="B60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03" sId="5" odxf="1" dxf="1">
    <oc r="C604">
      <f>IF(LEN(A604)=0,"",INDEX('Smelter Look-up'!$C:$C,MATCH($A604,'Smelter Look-up'!$E:$E,0)))</f>
    </oc>
    <nc r="C604"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04" sId="5" odxf="1" dxf="1">
    <nc r="D604"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05" sId="5" odxf="1" dxf="1">
    <oc r="E604">
      <f>IF(ISERROR($V604),"",OFFSET('Smelter Look-up'!$D$4,$V604-4,0)&amp;"")</f>
    </oc>
    <nc r="E604"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06" sId="5" odxf="1" dxf="1">
    <oc r="F604">
      <f>IF(ISERROR($V604),"",OFFSET('Smelter Look-up'!$E$4,$V604-4,0))</f>
    </oc>
    <nc r="F604"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07" sId="5" odxf="1" dxf="1">
    <oc r="G604">
      <f>IF(C604=$X$4,"Enter smelter details", IF(ISERROR($V604),"",OFFSET('Smelter Look-up'!$F$4,$V604-4,0)))</f>
    </oc>
    <nc r="G60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08" sId="5" odxf="1" dxf="1">
    <oc r="H604">
      <f>IF(ISERROR($V604),"",OFFSET('Smelter Look-up'!$G$4,$V604-4,0))</f>
    </oc>
    <nc r="H60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09" sId="5" odxf="1" dxf="1">
    <oc r="I604">
      <f>IF(ISERROR($V604),"",OFFSET('Smelter Look-up'!$H$4,$V604-4,0))</f>
    </oc>
    <nc r="I604" t="inlineStr">
      <is>
        <t>Ottawa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10" sId="5" odxf="1" dxf="1">
    <oc r="J604">
      <f>IF(ISERROR($V604),"",OFFSET('Smelter Look-up'!$I$4,$V604-4,0))</f>
    </oc>
    <nc r="J604"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04" start="0" length="0">
    <dxf>
      <alignment vertical="bottom" wrapText="0"/>
      <border outline="0">
        <left/>
        <right/>
        <top/>
        <bottom/>
      </border>
    </dxf>
  </rfmt>
  <rfmt sheetId="5" sqref="L604" start="0" length="0">
    <dxf>
      <alignment vertical="bottom" wrapText="0"/>
      <border outline="0">
        <left/>
        <right/>
        <top/>
        <bottom/>
      </border>
    </dxf>
  </rfmt>
  <rfmt sheetId="5" sqref="M604" start="0" length="0">
    <dxf>
      <alignment vertical="bottom" wrapText="0"/>
      <border outline="0">
        <left/>
        <right/>
        <top/>
        <bottom/>
      </border>
    </dxf>
  </rfmt>
  <rfmt sheetId="5" sqref="N604" start="0" length="0">
    <dxf>
      <alignment vertical="bottom" wrapText="0"/>
      <border outline="0">
        <left/>
        <right/>
        <top/>
        <bottom/>
      </border>
    </dxf>
  </rfmt>
  <rfmt sheetId="5" sqref="O604" start="0" length="0">
    <dxf>
      <alignment vertical="bottom" wrapText="0"/>
      <border outline="0">
        <left/>
        <right/>
        <top/>
        <bottom/>
      </border>
    </dxf>
  </rfmt>
  <rfmt sheetId="5" sqref="P604" start="0" length="0">
    <dxf>
      <fill>
        <patternFill patternType="none"/>
      </fill>
      <alignment horizontal="general" vertical="bottom" wrapText="0"/>
      <border outline="0">
        <left/>
        <right/>
        <top/>
      </border>
    </dxf>
  </rfmt>
  <rcc rId="6811" sId="5" odxf="1" dxf="1">
    <nc r="Q604"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812" sId="5" odxf="1" dxf="1">
    <oc r="B605">
      <f>IF(LEN(A605)=0,"",INDEX('Smelter Look-up'!$A:$A,MATCH($A605,'Smelter Look-up'!$E:$E,0)))</f>
    </oc>
    <nc r="B60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13" sId="5" odxf="1" dxf="1">
    <oc r="C605">
      <f>IF(LEN(A605)=0,"",INDEX('Smelter Look-up'!$C:$C,MATCH($A605,'Smelter Look-up'!$E:$E,0)))</f>
    </oc>
    <nc r="C605"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14" sId="5" odxf="1" dxf="1">
    <nc r="D605"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15" sId="5" odxf="1" dxf="1">
    <oc r="E605">
      <f>IF(ISERROR($V605),"",OFFSET('Smelter Look-up'!$D$4,$V605-4,0)&amp;"")</f>
    </oc>
    <nc r="E605"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16" sId="5" odxf="1" dxf="1">
    <oc r="F605">
      <f>IF(ISERROR($V605),"",OFFSET('Smelter Look-up'!$E$4,$V605-4,0))</f>
    </oc>
    <nc r="F605"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17" sId="5" odxf="1" dxf="1">
    <oc r="G605">
      <f>IF(C605=$X$4,"Enter smelter details", IF(ISERROR($V605),"",OFFSET('Smelter Look-up'!$F$4,$V605-4,0)))</f>
    </oc>
    <nc r="G60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18" sId="5" odxf="1" dxf="1">
    <oc r="H605">
      <f>IF(ISERROR($V605),"",OFFSET('Smelter Look-up'!$G$4,$V605-4,0))</f>
    </oc>
    <nc r="H605" t="inlineStr">
      <is>
        <t>320 Sussex Dr</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19" sId="5" odxf="1" dxf="1">
    <oc r="I605">
      <f>IF(ISERROR($V605),"",OFFSET('Smelter Look-up'!$H$4,$V605-4,0))</f>
    </oc>
    <nc r="I605" t="inlineStr">
      <is>
        <t>Ottawa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20" sId="5" odxf="1" dxf="1">
    <oc r="J605">
      <f>IF(ISERROR($V605),"",OFFSET('Smelter Look-up'!$I$4,$V605-4,0))</f>
    </oc>
    <nc r="J605"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21" sId="5" odxf="1" dxf="1">
    <nc r="K605" t="inlineStr">
      <is>
        <t>David Madge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22" sId="5" odxf="1" dxf="1">
    <nc r="L605" t="inlineStr">
      <is>
        <t xml:space="preserve">David.M@ems.mint.ca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23" sId="5" odxf="1" dxf="1">
    <nc r="M605"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24" sId="5" odxf="1" dxf="1">
    <nc r="N605"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25" sId="5" odxf="1" dxf="1">
    <nc r="O605"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26" sId="5" odxf="1" dxf="1">
    <nc r="P60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05" start="0" length="0">
    <dxf>
      <alignment vertical="bottom" wrapText="0"/>
      <border outline="0">
        <left/>
        <right/>
        <top/>
        <bottom/>
      </border>
    </dxf>
  </rfmt>
  <rcc rId="6827" sId="5" odxf="1" dxf="1">
    <oc r="B606">
      <f>IF(LEN(A606)=0,"",INDEX('Smelter Look-up'!$A:$A,MATCH($A606,'Smelter Look-up'!$E:$E,0)))</f>
    </oc>
    <nc r="B60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28" sId="5" odxf="1" dxf="1">
    <oc r="C606">
      <f>IF(LEN(A606)=0,"",INDEX('Smelter Look-up'!$C:$C,MATCH($A606,'Smelter Look-up'!$E:$E,0)))</f>
    </oc>
    <nc r="C606"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29" sId="5" odxf="1" dxf="1">
    <nc r="D606"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30" sId="5" odxf="1" dxf="1">
    <oc r="E606">
      <f>IF(ISERROR($V606),"",OFFSET('Smelter Look-up'!$D$4,$V606-4,0)&amp;"")</f>
    </oc>
    <nc r="E606"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31" sId="5" odxf="1" dxf="1">
    <oc r="F606">
      <f>IF(ISERROR($V606),"",OFFSET('Smelter Look-up'!$E$4,$V606-4,0))</f>
    </oc>
    <nc r="F606"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32" sId="5" odxf="1" dxf="1">
    <oc r="G606">
      <f>IF(C606=$X$4,"Enter smelter details", IF(ISERROR($V606),"",OFFSET('Smelter Look-up'!$F$4,$V606-4,0)))</f>
    </oc>
    <nc r="G60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33" sId="5" odxf="1" dxf="1">
    <oc r="H606">
      <f>IF(ISERROR($V606),"",OFFSET('Smelter Look-up'!$G$4,$V606-4,0))</f>
    </oc>
    <nc r="H606" t="inlineStr">
      <is>
        <t>320 Sussex Drive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34" sId="5" odxf="1" dxf="1">
    <oc r="I606">
      <f>IF(ISERROR($V606),"",OFFSET('Smelter Look-up'!$H$4,$V606-4,0))</f>
    </oc>
    <nc r="I606" t="inlineStr">
      <is>
        <t>Ottawa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35" sId="5" odxf="1" dxf="1">
    <oc r="J606">
      <f>IF(ISERROR($V606),"",OFFSET('Smelter Look-up'!$I$4,$V606-4,0))</f>
    </oc>
    <nc r="J606"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06" start="0" length="0">
    <dxf>
      <alignment vertical="bottom" wrapText="0"/>
      <border outline="0">
        <left/>
        <right/>
        <top/>
        <bottom/>
      </border>
    </dxf>
  </rfmt>
  <rfmt sheetId="5" sqref="L606" start="0" length="0">
    <dxf>
      <alignment vertical="bottom" wrapText="0"/>
      <border outline="0">
        <left/>
        <right/>
        <top/>
        <bottom/>
      </border>
    </dxf>
  </rfmt>
  <rfmt sheetId="5" sqref="M606" start="0" length="0">
    <dxf>
      <alignment vertical="bottom" wrapText="0"/>
      <border outline="0">
        <left/>
        <right/>
        <top/>
        <bottom/>
      </border>
    </dxf>
  </rfmt>
  <rfmt sheetId="5" sqref="N606" start="0" length="0">
    <dxf>
      <alignment vertical="bottom" wrapText="0"/>
      <border outline="0">
        <left/>
        <right/>
        <top/>
        <bottom/>
      </border>
    </dxf>
  </rfmt>
  <rfmt sheetId="5" sqref="O606" start="0" length="0">
    <dxf>
      <alignment vertical="bottom" wrapText="0"/>
      <border outline="0">
        <left/>
        <right/>
        <top/>
        <bottom/>
      </border>
    </dxf>
  </rfmt>
  <rfmt sheetId="5" sqref="P606" start="0" length="0">
    <dxf>
      <fill>
        <patternFill patternType="none"/>
      </fill>
      <alignment horizontal="general" vertical="bottom" wrapText="0"/>
      <border outline="0">
        <left/>
        <right/>
        <top/>
      </border>
    </dxf>
  </rfmt>
  <rfmt sheetId="5" sqref="Q606" start="0" length="0">
    <dxf>
      <alignment vertical="bottom" wrapText="0"/>
      <border outline="0">
        <left/>
        <right/>
        <top/>
        <bottom/>
      </border>
    </dxf>
  </rfmt>
  <rcc rId="6836" sId="5" odxf="1" dxf="1">
    <oc r="B607">
      <f>IF(LEN(A607)=0,"",INDEX('Smelter Look-up'!$A:$A,MATCH($A607,'Smelter Look-up'!$E:$E,0)))</f>
    </oc>
    <nc r="B60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37" sId="5" odxf="1" dxf="1">
    <oc r="C607">
      <f>IF(LEN(A607)=0,"",INDEX('Smelter Look-up'!$C:$C,MATCH($A607,'Smelter Look-up'!$E:$E,0)))</f>
    </oc>
    <nc r="C607"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38" sId="5" odxf="1" dxf="1">
    <nc r="D607"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39" sId="5" odxf="1" dxf="1">
    <oc r="E607">
      <f>IF(ISERROR($V607),"",OFFSET('Smelter Look-up'!$D$4,$V607-4,0)&amp;"")</f>
    </oc>
    <nc r="E607"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40" sId="5" odxf="1" dxf="1">
    <oc r="F607">
      <f>IF(ISERROR($V607),"",OFFSET('Smelter Look-up'!$E$4,$V607-4,0))</f>
    </oc>
    <nc r="F607"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41" sId="5" odxf="1" dxf="1">
    <oc r="G607">
      <f>IF(C607=$X$4,"Enter smelter details", IF(ISERROR($V607),"",OFFSET('Smelter Look-up'!$F$4,$V607-4,0)))</f>
    </oc>
    <nc r="G60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42" sId="5" odxf="1" dxf="1">
    <oc r="H607">
      <f>IF(ISERROR($V607),"",OFFSET('Smelter Look-up'!$G$4,$V607-4,0))</f>
    </oc>
    <nc r="H607" t="inlineStr">
      <is>
        <t>320 Sussex Drive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43" sId="5" odxf="1" dxf="1">
    <oc r="I607">
      <f>IF(ISERROR($V607),"",OFFSET('Smelter Look-up'!$H$4,$V607-4,0))</f>
    </oc>
    <nc r="I607" t="inlineStr">
      <is>
        <t>Ottawa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44" sId="5" odxf="1" dxf="1">
    <oc r="J607">
      <f>IF(ISERROR($V607),"",OFFSET('Smelter Look-up'!$I$4,$V607-4,0))</f>
    </oc>
    <nc r="J607"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45" sId="5" odxf="1" dxf="1">
    <nc r="K607" t="inlineStr">
      <is>
        <t>Chris Carkner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46" sId="5" odxf="1" dxf="1">
    <nc r="L607" t="inlineStr">
      <is>
        <t>ccarkner@mint.ca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47" sId="5" odxf="1" dxf="1">
    <nc r="M607" t="inlineStr">
      <is>
        <t>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48" sId="5" odxf="1" dxf="1">
    <nc r="N607"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49" sId="5" odxf="1" dxf="1">
    <nc r="O607" t="inlineStr">
      <is>
        <t>Canada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50" sId="5" odxf="1" dxf="1">
    <nc r="P60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07" start="0" length="0">
    <dxf>
      <alignment vertical="bottom" wrapText="0"/>
      <border outline="0">
        <left/>
        <right/>
        <top/>
        <bottom/>
      </border>
    </dxf>
  </rfmt>
  <rcc rId="6851" sId="5" odxf="1" dxf="1">
    <oc r="B608">
      <f>IF(LEN(A608)=0,"",INDEX('Smelter Look-up'!$A:$A,MATCH($A608,'Smelter Look-up'!$E:$E,0)))</f>
    </oc>
    <nc r="B60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52" sId="5" odxf="1" dxf="1">
    <oc r="C608">
      <f>IF(LEN(A608)=0,"",INDEX('Smelter Look-up'!$C:$C,MATCH($A608,'Smelter Look-up'!$E:$E,0)))</f>
    </oc>
    <nc r="C608" t="inlineStr">
      <is>
        <t>Royal Canadian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53" sId="5" odxf="1" dxf="1">
    <nc r="D608" t="inlineStr">
      <is>
        <t>Royal Canadian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54" sId="5" odxf="1" dxf="1">
    <oc r="E608">
      <f>IF(ISERROR($V608),"",OFFSET('Smelter Look-up'!$D$4,$V608-4,0)&amp;"")</f>
    </oc>
    <nc r="E608" t="inlineStr">
      <is>
        <t>CANADA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55" sId="5" odxf="1" dxf="1">
    <oc r="F608">
      <f>IF(ISERROR($V608),"",OFFSET('Smelter Look-up'!$E$4,$V608-4,0))</f>
    </oc>
    <nc r="F608" t="inlineStr">
      <is>
        <t>CID001534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56" sId="5" odxf="1" dxf="1">
    <oc r="G608">
      <f>IF(C608=$X$4,"Enter smelter details", IF(ISERROR($V608),"",OFFSET('Smelter Look-up'!$F$4,$V608-4,0)))</f>
    </oc>
    <nc r="G60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57" sId="5" odxf="1" dxf="1">
    <oc r="H608">
      <f>IF(ISERROR($V608),"",OFFSET('Smelter Look-up'!$G$4,$V608-4,0))</f>
    </oc>
    <nc r="H608" t="inlineStr">
      <is>
        <t>320 Sussex Dr</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58" sId="5" odxf="1" dxf="1">
    <oc r="I608">
      <f>IF(ISERROR($V608),"",OFFSET('Smelter Look-up'!$H$4,$V608-4,0))</f>
    </oc>
    <nc r="I608" t="inlineStr">
      <is>
        <t>Ottawa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59" sId="5" odxf="1" dxf="1">
    <oc r="J608">
      <f>IF(ISERROR($V608),"",OFFSET('Smelter Look-up'!$I$4,$V608-4,0))</f>
    </oc>
    <nc r="J608" t="inlineStr">
      <is>
        <t>Ontario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60" sId="5" odxf="1" dxf="1">
    <nc r="K608" t="inlineStr">
      <is>
        <t>Alex Reeves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861" sId="5" odxf="1" dxf="1">
    <nc r="L608" t="inlineStr">
      <is>
        <t>reeves@mint.ca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608" start="0" length="0">
    <dxf>
      <alignment vertical="bottom" wrapText="0"/>
      <border outline="0">
        <left/>
        <right/>
        <top/>
        <bottom/>
      </border>
    </dxf>
  </rfmt>
  <rfmt sheetId="5" sqref="N608" start="0" length="0">
    <dxf>
      <alignment vertical="bottom" wrapText="0"/>
      <border outline="0">
        <left/>
        <right/>
        <top/>
        <bottom/>
      </border>
    </dxf>
  </rfmt>
  <rfmt sheetId="5" sqref="O608" start="0" length="0">
    <dxf>
      <alignment vertical="bottom" wrapText="0"/>
      <border outline="0">
        <left/>
        <right/>
        <top/>
        <bottom/>
      </border>
    </dxf>
  </rfmt>
  <rfmt sheetId="5" sqref="P608" start="0" length="0">
    <dxf>
      <fill>
        <patternFill patternType="none"/>
      </fill>
      <alignment horizontal="general" vertical="bottom" wrapText="0"/>
      <border outline="0">
        <left/>
        <right/>
        <top/>
      </border>
    </dxf>
  </rfmt>
  <rfmt sheetId="5" sqref="Q608" start="0" length="0">
    <dxf>
      <alignment vertical="bottom" wrapText="0"/>
      <border outline="0">
        <left/>
        <right/>
        <top/>
        <bottom/>
      </border>
    </dxf>
  </rfmt>
  <rcc rId="6862" sId="5" odxf="1" dxf="1">
    <oc r="B609">
      <f>IF(LEN(A609)=0,"",INDEX('Smelter Look-up'!$A:$A,MATCH($A609,'Smelter Look-up'!$E:$E,0)))</f>
    </oc>
    <nc r="B60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63" sId="5" odxf="1" dxf="1">
    <oc r="C609">
      <f>IF(LEN(A609)=0,"",INDEX('Smelter Look-up'!$C:$C,MATCH($A609,'Smelter Look-up'!$E:$E,0)))</f>
    </oc>
    <nc r="C609" t="inlineStr">
      <is>
        <t>Rui Da Hung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64" sId="5" odxf="1" dxf="1">
    <nc r="D609" t="inlineStr">
      <is>
        <t>Rui Da Hung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65" sId="5" odxf="1" dxf="1">
    <oc r="E609">
      <f>IF(ISERROR($V609),"",OFFSET('Smelter Look-up'!$D$4,$V609-4,0)&amp;"")</f>
    </oc>
    <nc r="E609"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66" sId="5" odxf="1" dxf="1">
    <oc r="F609">
      <f>IF(ISERROR($V609),"",OFFSET('Smelter Look-up'!$E$4,$V609-4,0))</f>
    </oc>
    <nc r="F609" t="inlineStr">
      <is>
        <t>CID001539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67" sId="5" odxf="1" dxf="1">
    <oc r="G609">
      <f>IF(C609=$X$4,"Enter smelter details", IF(ISERROR($V609),"",OFFSET('Smelter Look-up'!$F$4,$V609-4,0)))</f>
    </oc>
    <nc r="G60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68" sId="5" odxf="1" dxf="1">
    <oc r="H609">
      <f>IF(ISERROR($V609),"",OFFSET('Smelter Look-up'!$G$4,$V609-4,0))</f>
    </oc>
    <nc r="H60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69" sId="5" odxf="1" dxf="1">
    <oc r="I609">
      <f>IF(ISERROR($V609),"",OFFSET('Smelter Look-up'!$H$4,$V609-4,0))</f>
    </oc>
    <nc r="I609" t="inlineStr">
      <is>
        <t>Longtan Shiang Taoyuang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70" sId="5" odxf="1" dxf="1">
    <oc r="J609">
      <f>IF(ISERROR($V609),"",OFFSET('Smelter Look-up'!$I$4,$V609-4,0))</f>
    </oc>
    <nc r="J609" t="inlineStr">
      <is>
        <t>Taiwan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09" start="0" length="0">
    <dxf>
      <alignment vertical="bottom" wrapText="0"/>
      <border outline="0">
        <left/>
        <right/>
        <top/>
        <bottom/>
      </border>
    </dxf>
  </rfmt>
  <rfmt sheetId="5" sqref="L609" start="0" length="0">
    <dxf>
      <alignment vertical="bottom" wrapText="0"/>
      <border outline="0">
        <left/>
        <right/>
        <top/>
        <bottom/>
      </border>
    </dxf>
  </rfmt>
  <rcc rId="6871" sId="5" odxf="1" dxf="1">
    <nc r="M60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09" start="0" length="0">
    <dxf>
      <alignment vertical="bottom" wrapText="0"/>
      <border outline="0">
        <left/>
        <right/>
        <top/>
        <bottom/>
      </border>
    </dxf>
  </rfmt>
  <rcc rId="6872" sId="5" odxf="1" dxf="1">
    <nc r="O60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09" start="0" length="0">
    <dxf>
      <fill>
        <patternFill patternType="none"/>
      </fill>
      <alignment horizontal="general" vertical="bottom" wrapText="0"/>
      <border outline="0">
        <left/>
        <right/>
        <top/>
      </border>
    </dxf>
  </rfmt>
  <rfmt sheetId="5" sqref="Q609" start="0" length="0">
    <dxf>
      <alignment vertical="bottom" wrapText="0"/>
      <border outline="0">
        <left/>
        <right/>
        <top/>
        <bottom/>
      </border>
    </dxf>
  </rfmt>
  <rcc rId="6873" sId="5" odxf="1" dxf="1">
    <oc r="B610">
      <f>IF(LEN(A610)=0,"",INDEX('Smelter Look-up'!$A:$A,MATCH($A610,'Smelter Look-up'!$E:$E,0)))</f>
    </oc>
    <nc r="B61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74" sId="5" odxf="1" dxf="1">
    <oc r="C610">
      <f>IF(LEN(A610)=0,"",INDEX('Smelter Look-up'!$C:$C,MATCH($A610,'Smelter Look-up'!$E:$E,0)))</f>
    </oc>
    <nc r="C610" t="inlineStr">
      <is>
        <t>Rui Da Hung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75" sId="5" odxf="1" dxf="1">
    <nc r="D610" t="inlineStr">
      <is>
        <t>Rui Da Hung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76" sId="5" odxf="1" dxf="1">
    <oc r="E610">
      <f>IF(ISERROR($V610),"",OFFSET('Smelter Look-up'!$D$4,$V610-4,0)&amp;"")</f>
    </oc>
    <nc r="E610"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77" sId="5" odxf="1" dxf="1">
    <oc r="F610">
      <f>IF(ISERROR($V610),"",OFFSET('Smelter Look-up'!$E$4,$V610-4,0))</f>
    </oc>
    <nc r="F610" t="inlineStr">
      <is>
        <t>CID001539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78" sId="5" odxf="1" dxf="1">
    <oc r="G610">
      <f>IF(C610=$X$4,"Enter smelter details", IF(ISERROR($V610),"",OFFSET('Smelter Look-up'!$F$4,$V610-4,0)))</f>
    </oc>
    <nc r="G61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79" sId="5" odxf="1" dxf="1">
    <oc r="H610">
      <f>IF(ISERROR($V610),"",OFFSET('Smelter Look-up'!$G$4,$V610-4,0))</f>
    </oc>
    <nc r="H61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80" sId="5" odxf="1" dxf="1">
    <oc r="I610">
      <f>IF(ISERROR($V610),"",OFFSET('Smelter Look-up'!$H$4,$V610-4,0))</f>
    </oc>
    <nc r="I610" t="inlineStr">
      <is>
        <t>Longtan Shiang Taoyuang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81" sId="5" odxf="1" dxf="1">
    <oc r="J610">
      <f>IF(ISERROR($V610),"",OFFSET('Smelter Look-up'!$I$4,$V610-4,0))</f>
    </oc>
    <nc r="J610" t="inlineStr">
      <is>
        <t>Taiwan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10" start="0" length="0">
    <dxf>
      <alignment vertical="bottom" wrapText="0"/>
      <border outline="0">
        <left/>
        <right/>
        <top/>
        <bottom/>
      </border>
    </dxf>
  </rfmt>
  <rfmt sheetId="5" sqref="L610" start="0" length="0">
    <dxf>
      <alignment vertical="bottom" wrapText="0"/>
      <border outline="0">
        <left/>
        <right/>
        <top/>
        <bottom/>
      </border>
    </dxf>
  </rfmt>
  <rfmt sheetId="5" sqref="M610" start="0" length="0">
    <dxf>
      <alignment vertical="bottom" wrapText="0"/>
      <border outline="0">
        <left/>
        <right/>
        <top/>
        <bottom/>
      </border>
    </dxf>
  </rfmt>
  <rfmt sheetId="5" sqref="N610" start="0" length="0">
    <dxf>
      <alignment vertical="bottom" wrapText="0"/>
      <border outline="0">
        <left/>
        <right/>
        <top/>
        <bottom/>
      </border>
    </dxf>
  </rfmt>
  <rfmt sheetId="5" sqref="O610" start="0" length="0">
    <dxf>
      <alignment vertical="bottom" wrapText="0"/>
      <border outline="0">
        <left/>
        <right/>
        <top/>
        <bottom/>
      </border>
    </dxf>
  </rfmt>
  <rfmt sheetId="5" sqref="P610" start="0" length="0">
    <dxf>
      <fill>
        <patternFill patternType="none"/>
      </fill>
      <alignment horizontal="general" vertical="bottom" wrapText="0"/>
      <border outline="0">
        <left/>
        <right/>
        <top/>
      </border>
    </dxf>
  </rfmt>
  <rcc rId="6882" sId="5" odxf="1" dxf="1">
    <nc r="Q610"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883" sId="5" odxf="1" dxf="1">
    <oc r="B611">
      <f>IF(LEN(A611)=0,"",INDEX('Smelter Look-up'!$A:$A,MATCH($A611,'Smelter Look-up'!$E:$E,0)))</f>
    </oc>
    <nc r="B61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84" sId="5" odxf="1" dxf="1">
    <oc r="C611">
      <f>IF(LEN(A611)=0,"",INDEX('Smelter Look-up'!$C:$C,MATCH($A611,'Smelter Look-up'!$E:$E,0)))</f>
    </oc>
    <nc r="C611" t="inlineStr">
      <is>
        <t>Rui Da Hung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85" sId="5" odxf="1" dxf="1">
    <nc r="D611" t="inlineStr">
      <is>
        <t>Rui Da Hung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86" sId="5" odxf="1" dxf="1">
    <oc r="E611">
      <f>IF(ISERROR($V611),"",OFFSET('Smelter Look-up'!$D$4,$V611-4,0)&amp;"")</f>
    </oc>
    <nc r="E611"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87" sId="5" odxf="1" dxf="1">
    <oc r="F611">
      <f>IF(ISERROR($V611),"",OFFSET('Smelter Look-up'!$E$4,$V611-4,0))</f>
    </oc>
    <nc r="F611" t="inlineStr">
      <is>
        <t>CID001539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88" sId="5" odxf="1" dxf="1">
    <oc r="G611">
      <f>IF(C611=$X$4,"Enter smelter details", IF(ISERROR($V611),"",OFFSET('Smelter Look-up'!$F$4,$V611-4,0)))</f>
    </oc>
    <nc r="G61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89" sId="5" odxf="1" dxf="1">
    <oc r="H611">
      <f>IF(ISERROR($V611),"",OFFSET('Smelter Look-up'!$G$4,$V611-4,0))</f>
    </oc>
    <nc r="H61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90" sId="5" odxf="1" dxf="1">
    <oc r="I611">
      <f>IF(ISERROR($V611),"",OFFSET('Smelter Look-up'!$H$4,$V611-4,0))</f>
    </oc>
    <nc r="I61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891" sId="5" odxf="1" dxf="1">
    <oc r="J611">
      <f>IF(ISERROR($V611),"",OFFSET('Smelter Look-up'!$I$4,$V611-4,0))</f>
    </oc>
    <nc r="J61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11" start="0" length="0">
    <dxf>
      <alignment vertical="bottom" wrapText="0"/>
      <border outline="0">
        <left/>
        <right/>
        <top/>
        <bottom/>
      </border>
    </dxf>
  </rfmt>
  <rfmt sheetId="5" sqref="L611" start="0" length="0">
    <dxf>
      <alignment vertical="bottom" wrapText="0"/>
      <border outline="0">
        <left/>
        <right/>
        <top/>
        <bottom/>
      </border>
    </dxf>
  </rfmt>
  <rfmt sheetId="5" sqref="M611" start="0" length="0">
    <dxf>
      <alignment vertical="bottom" wrapText="0"/>
      <border outline="0">
        <left/>
        <right/>
        <top/>
        <bottom/>
      </border>
    </dxf>
  </rfmt>
  <rfmt sheetId="5" sqref="N611" start="0" length="0">
    <dxf>
      <alignment vertical="bottom" wrapText="0"/>
      <border outline="0">
        <left/>
        <right/>
        <top/>
        <bottom/>
      </border>
    </dxf>
  </rfmt>
  <rfmt sheetId="5" sqref="O611" start="0" length="0">
    <dxf>
      <alignment vertical="bottom" wrapText="0"/>
      <border outline="0">
        <left/>
        <right/>
        <top/>
        <bottom/>
      </border>
    </dxf>
  </rfmt>
  <rfmt sheetId="5" sqref="P611" start="0" length="0">
    <dxf>
      <fill>
        <patternFill patternType="none"/>
      </fill>
      <alignment horizontal="general" vertical="bottom" wrapText="0"/>
      <border outline="0">
        <left/>
        <right/>
        <top/>
      </border>
    </dxf>
  </rfmt>
  <rfmt sheetId="5" sqref="Q611" start="0" length="0">
    <dxf>
      <alignment vertical="bottom" wrapText="0"/>
      <border outline="0">
        <left/>
        <right/>
        <top/>
        <bottom/>
      </border>
    </dxf>
  </rfmt>
  <rcc rId="6892" sId="5" odxf="1" dxf="1">
    <oc r="B612">
      <f>IF(LEN(A612)=0,"",INDEX('Smelter Look-up'!$A:$A,MATCH($A612,'Smelter Look-up'!$E:$E,0)))</f>
    </oc>
    <nc r="B61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93" sId="5" odxf="1" dxf="1">
    <oc r="C612">
      <f>IF(LEN(A612)=0,"",INDEX('Smelter Look-up'!$C:$C,MATCH($A612,'Smelter Look-up'!$E:$E,0)))</f>
    </oc>
    <nc r="C612" t="inlineStr">
      <is>
        <t>Rui Da Hung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894" sId="5" odxf="1" dxf="1">
    <nc r="D612" t="inlineStr">
      <is>
        <t>Rui Da Hung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95" sId="5" odxf="1" dxf="1">
    <oc r="E612">
      <f>IF(ISERROR($V612),"",OFFSET('Smelter Look-up'!$D$4,$V612-4,0)&amp;"")</f>
    </oc>
    <nc r="E612"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96" sId="5" odxf="1" dxf="1">
    <oc r="F612">
      <f>IF(ISERROR($V612),"",OFFSET('Smelter Look-up'!$E$4,$V612-4,0))</f>
    </oc>
    <nc r="F612" t="inlineStr">
      <is>
        <t>CID001539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97" sId="5" odxf="1" dxf="1">
    <oc r="G612">
      <f>IF(C612=$X$4,"Enter smelter details", IF(ISERROR($V612),"",OFFSET('Smelter Look-up'!$F$4,$V612-4,0)))</f>
    </oc>
    <nc r="G61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898" sId="5" odxf="1" dxf="1">
    <oc r="H612">
      <f>IF(ISERROR($V612),"",OFFSET('Smelter Look-up'!$G$4,$V612-4,0))</f>
    </oc>
    <nc r="H61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899" sId="5" odxf="1" dxf="1">
    <oc r="I612">
      <f>IF(ISERROR($V612),"",OFFSET('Smelter Look-up'!$H$4,$V612-4,0))</f>
    </oc>
    <nc r="I612" t="inlineStr">
      <is>
        <t>Longtan Shiang Taoyuang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00" sId="5" odxf="1" dxf="1">
    <oc r="J612">
      <f>IF(ISERROR($V612),"",OFFSET('Smelter Look-up'!$I$4,$V612-4,0))</f>
    </oc>
    <nc r="J612" t="inlineStr">
      <is>
        <t>Taiwan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12" start="0" length="0">
    <dxf>
      <alignment vertical="bottom" wrapText="0"/>
      <border outline="0">
        <left/>
        <right/>
        <top/>
        <bottom/>
      </border>
    </dxf>
  </rfmt>
  <rfmt sheetId="5" sqref="L612" start="0" length="0">
    <dxf>
      <alignment vertical="bottom" wrapText="0"/>
      <border outline="0">
        <left/>
        <right/>
        <top/>
        <bottom/>
      </border>
    </dxf>
  </rfmt>
  <rfmt sheetId="5" sqref="M612" start="0" length="0">
    <dxf>
      <alignment vertical="bottom" wrapText="0"/>
      <border outline="0">
        <left/>
        <right/>
        <top/>
        <bottom/>
      </border>
    </dxf>
  </rfmt>
  <rfmt sheetId="5" sqref="N612" start="0" length="0">
    <dxf>
      <alignment vertical="bottom" wrapText="0"/>
      <border outline="0">
        <left/>
        <right/>
        <top/>
        <bottom/>
      </border>
    </dxf>
  </rfmt>
  <rfmt sheetId="5" sqref="O612" start="0" length="0">
    <dxf>
      <alignment vertical="bottom" wrapText="0"/>
      <border outline="0">
        <left/>
        <right/>
        <top/>
        <bottom/>
      </border>
    </dxf>
  </rfmt>
  <rfmt sheetId="5" sqref="P612" start="0" length="0">
    <dxf>
      <fill>
        <patternFill patternType="none"/>
      </fill>
      <alignment horizontal="general" vertical="bottom" wrapText="0"/>
      <border outline="0">
        <left/>
        <right/>
        <top/>
      </border>
    </dxf>
  </rfmt>
  <rfmt sheetId="5" sqref="Q612" start="0" length="0">
    <dxf>
      <alignment vertical="bottom" wrapText="0"/>
      <border outline="0">
        <left/>
        <right/>
        <top/>
        <bottom/>
      </border>
    </dxf>
  </rfmt>
  <rcc rId="6901" sId="5" odxf="1" dxf="1">
    <oc r="B613">
      <f>IF(LEN(A613)=0,"",INDEX('Smelter Look-up'!$A:$A,MATCH($A613,'Smelter Look-up'!$E:$E,0)))</f>
    </oc>
    <nc r="B61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02" sId="5" odxf="1" dxf="1">
    <oc r="C613">
      <f>IF(LEN(A613)=0,"",INDEX('Smelter Look-up'!$C:$C,MATCH($A613,'Smelter Look-up'!$E:$E,0)))</f>
    </oc>
    <nc r="C613" t="inlineStr">
      <is>
        <t>Rui Da Hung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03" sId="5" odxf="1" dxf="1">
    <nc r="D613" t="inlineStr">
      <is>
        <t>Rui Da Hung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04" sId="5" odxf="1" dxf="1">
    <oc r="E613">
      <f>IF(ISERROR($V613),"",OFFSET('Smelter Look-up'!$D$4,$V613-4,0)&amp;"")</f>
    </oc>
    <nc r="E613"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05" sId="5" odxf="1" dxf="1">
    <oc r="F613">
      <f>IF(ISERROR($V613),"",OFFSET('Smelter Look-up'!$E$4,$V613-4,0))</f>
    </oc>
    <nc r="F613" t="inlineStr">
      <is>
        <t>CID001539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06" sId="5" odxf="1" dxf="1">
    <oc r="G613">
      <f>IF(C613=$X$4,"Enter smelter details", IF(ISERROR($V613),"",OFFSET('Smelter Look-up'!$F$4,$V613-4,0)))</f>
    </oc>
    <nc r="G61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07" sId="5" odxf="1" dxf="1">
    <oc r="H613">
      <f>IF(ISERROR($V613),"",OFFSET('Smelter Look-up'!$G$4,$V613-4,0))</f>
    </oc>
    <nc r="H613" t="inlineStr">
      <is>
        <t>No.1-1,Lane 139,Gong 5th Rd., Lin 39,</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908" sId="5" odxf="1" dxf="1">
    <oc r="I613">
      <f>IF(ISERROR($V613),"",OFFSET('Smelter Look-up'!$H$4,$V613-4,0))</f>
    </oc>
    <nc r="I613" t="inlineStr">
      <is>
        <t>Wulin Village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09" sId="5" odxf="1" dxf="1">
    <oc r="J613">
      <f>IF(ISERROR($V613),"",OFFSET('Smelter Look-up'!$I$4,$V613-4,0))</f>
    </oc>
    <nc r="J613" t="inlineStr">
      <is>
        <t>Longtan Shiang Taoyuang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10" sId="5" odxf="1" dxf="1">
    <nc r="K613" t="inlineStr">
      <is>
        <t>Martin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11" sId="5" odxf="1" dxf="1">
    <nc r="L613" t="inlineStr">
      <is>
        <t>rdh_11@rdh.com.tw</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12" sId="5" odxf="1" dxf="1">
    <nc r="M613"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13" sId="5" odxf="1" dxf="1">
    <nc r="N61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14" sId="5" odxf="1" dxf="1">
    <nc r="O61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13" start="0" length="0">
    <dxf>
      <fill>
        <patternFill patternType="none"/>
      </fill>
      <alignment horizontal="general" vertical="bottom" wrapText="0"/>
      <border outline="0">
        <left/>
        <right/>
        <top/>
      </border>
    </dxf>
  </rfmt>
  <rfmt sheetId="5" sqref="Q613" start="0" length="0">
    <dxf>
      <alignment vertical="bottom" wrapText="0"/>
      <border outline="0">
        <left/>
        <right/>
        <top/>
        <bottom/>
      </border>
    </dxf>
  </rfmt>
  <rcc rId="6915" sId="5" odxf="1" dxf="1">
    <oc r="B614">
      <f>IF(LEN(A614)=0,"",INDEX('Smelter Look-up'!$A:$A,MATCH($A614,'Smelter Look-up'!$E:$E,0)))</f>
    </oc>
    <nc r="B61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16" sId="5" odxf="1" dxf="1">
    <oc r="C614">
      <f>IF(LEN(A614)=0,"",INDEX('Smelter Look-up'!$C:$C,MATCH($A614,'Smelter Look-up'!$E:$E,0)))</f>
    </oc>
    <nc r="C614" t="inlineStr">
      <is>
        <t>Sabin Metal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17" sId="5" odxf="1" dxf="1">
    <nc r="D614" t="inlineStr">
      <is>
        <t>Sabin Metal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18" sId="5" odxf="1" dxf="1">
    <oc r="E614">
      <f>IF(ISERROR($V614),"",OFFSET('Smelter Look-up'!$D$4,$V614-4,0)&amp;"")</f>
    </oc>
    <nc r="E61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19" sId="5" odxf="1" dxf="1">
    <oc r="F614">
      <f>IF(ISERROR($V614),"",OFFSET('Smelter Look-up'!$E$4,$V614-4,0))</f>
    </oc>
    <nc r="F614" t="inlineStr">
      <is>
        <t>CID001546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20" sId="5" odxf="1" dxf="1">
    <oc r="G614">
      <f>IF(C614=$X$4,"Enter smelter details", IF(ISERROR($V614),"",OFFSET('Smelter Look-up'!$F$4,$V614-4,0)))</f>
    </oc>
    <nc r="G61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21" sId="5" odxf="1" dxf="1">
    <oc r="H614">
      <f>IF(ISERROR($V614),"",OFFSET('Smelter Look-up'!$G$4,$V614-4,0))</f>
    </oc>
    <nc r="H614" t="inlineStr">
      <is>
        <t>300 Pantigo Place, Suite 102</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922" sId="5" odxf="1" dxf="1">
    <oc r="I614">
      <f>IF(ISERROR($V614),"",OFFSET('Smelter Look-up'!$H$4,$V614-4,0))</f>
    </oc>
    <nc r="I614" t="inlineStr">
      <is>
        <t>East Hampton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23" sId="5" odxf="1" dxf="1">
    <oc r="J614">
      <f>IF(ISERROR($V614),"",OFFSET('Smelter Look-up'!$I$4,$V614-4,0))</f>
    </oc>
    <nc r="J614"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14" start="0" length="0">
    <dxf>
      <alignment vertical="bottom" wrapText="0"/>
      <border outline="0">
        <left/>
        <right/>
        <top/>
        <bottom/>
      </border>
    </dxf>
  </rfmt>
  <rcc rId="6924" sId="5" odxf="1" dxf="1">
    <nc r="L614" t="inlineStr">
      <is>
        <t>sales@sabinmetal.com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25" sId="5" odxf="1" dxf="1">
    <nc r="M614"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26" sId="5" odxf="1" dxf="1">
    <nc r="N614"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27" sId="5" odxf="1" dxf="1">
    <nc r="O614" t="inlineStr">
      <is>
        <t>North America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28" sId="5" odxf="1" dxf="1">
    <nc r="P61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14" start="0" length="0">
    <dxf>
      <alignment vertical="bottom" wrapText="0"/>
      <border outline="0">
        <left/>
        <right/>
        <top/>
        <bottom/>
      </border>
    </dxf>
  </rfmt>
  <rcc rId="6929" sId="5" odxf="1" dxf="1">
    <oc r="B615">
      <f>IF(LEN(A615)=0,"",INDEX('Smelter Look-up'!$A:$A,MATCH($A615,'Smelter Look-up'!$E:$E,0)))</f>
    </oc>
    <nc r="B61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30" sId="5" odxf="1" dxf="1">
    <oc r="C615">
      <f>IF(LEN(A615)=0,"",INDEX('Smelter Look-up'!$C:$C,MATCH($A615,'Smelter Look-up'!$E:$E,0)))</f>
    </oc>
    <nc r="C615" t="inlineStr">
      <is>
        <t>Sabin Metal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31" sId="5" odxf="1" dxf="1">
    <nc r="D615" t="inlineStr">
      <is>
        <t>Sabin Metal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32" sId="5" odxf="1" dxf="1">
    <oc r="E615">
      <f>IF(ISERROR($V615),"",OFFSET('Smelter Look-up'!$D$4,$V615-4,0)&amp;"")</f>
    </oc>
    <nc r="E615"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33" sId="5" odxf="1" dxf="1">
    <oc r="F615">
      <f>IF(ISERROR($V615),"",OFFSET('Smelter Look-up'!$E$4,$V615-4,0))</f>
    </oc>
    <nc r="F615" t="inlineStr">
      <is>
        <t>CID001546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34" sId="5" odxf="1" dxf="1">
    <oc r="G615">
      <f>IF(C615=$X$4,"Enter smelter details", IF(ISERROR($V615),"",OFFSET('Smelter Look-up'!$F$4,$V615-4,0)))</f>
    </oc>
    <nc r="G615" t="inlineStr">
      <is>
        <t>1USA075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35" sId="5" odxf="1" dxf="1">
    <oc r="H615">
      <f>IF(ISERROR($V615),"",OFFSET('Smelter Look-up'!$G$4,$V615-4,0))</f>
    </oc>
    <nc r="H615" t="inlineStr">
      <is>
        <t>1647 Wheatland Center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936" sId="5" odxf="1" dxf="1">
    <oc r="I615">
      <f>IF(ISERROR($V615),"",OFFSET('Smelter Look-up'!$H$4,$V615-4,0))</f>
    </oc>
    <nc r="I615" t="inlineStr">
      <is>
        <t>Scottsville, NY 14546</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37" sId="5" odxf="1" dxf="1">
    <oc r="J615">
      <f>IF(ISERROR($V615),"",OFFSET('Smelter Look-up'!$I$4,$V615-4,0))</f>
    </oc>
    <nc r="J61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15" start="0" length="0">
    <dxf>
      <alignment vertical="bottom" wrapText="0"/>
      <border outline="0">
        <left/>
        <right/>
        <top/>
        <bottom/>
      </border>
    </dxf>
  </rfmt>
  <rfmt sheetId="5" sqref="L615" start="0" length="0">
    <dxf>
      <alignment vertical="bottom" wrapText="0"/>
      <border outline="0">
        <left/>
        <right/>
        <top/>
        <bottom/>
      </border>
    </dxf>
  </rfmt>
  <rfmt sheetId="5" sqref="M615" start="0" length="0">
    <dxf>
      <alignment vertical="bottom" wrapText="0"/>
      <border outline="0">
        <left/>
        <right/>
        <top/>
        <bottom/>
      </border>
    </dxf>
  </rfmt>
  <rfmt sheetId="5" sqref="N615" start="0" length="0">
    <dxf>
      <alignment vertical="bottom" wrapText="0"/>
      <border outline="0">
        <left/>
        <right/>
        <top/>
        <bottom/>
      </border>
    </dxf>
  </rfmt>
  <rfmt sheetId="5" sqref="O615" start="0" length="0">
    <dxf>
      <alignment vertical="bottom" wrapText="0"/>
      <border outline="0">
        <left/>
        <right/>
        <top/>
        <bottom/>
      </border>
    </dxf>
  </rfmt>
  <rfmt sheetId="5" sqref="P615" start="0" length="0">
    <dxf>
      <fill>
        <patternFill patternType="none"/>
      </fill>
      <alignment horizontal="general" vertical="bottom" wrapText="0"/>
      <border outline="0">
        <left/>
        <right/>
        <top/>
      </border>
    </dxf>
  </rfmt>
  <rfmt sheetId="5" sqref="Q615" start="0" length="0">
    <dxf>
      <alignment vertical="bottom" wrapText="0"/>
      <border outline="0">
        <left/>
        <right/>
        <top/>
        <bottom/>
      </border>
    </dxf>
  </rfmt>
  <rcc rId="6938" sId="5" odxf="1" dxf="1">
    <oc r="B616">
      <f>IF(LEN(A616)=0,"",INDEX('Smelter Look-up'!$A:$A,MATCH($A616,'Smelter Look-up'!$E:$E,0)))</f>
    </oc>
    <nc r="B61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39" sId="5" odxf="1" dxf="1">
    <oc r="C616">
      <f>IF(LEN(A616)=0,"",INDEX('Smelter Look-up'!$C:$C,MATCH($A616,'Smelter Look-up'!$E:$E,0)))</f>
    </oc>
    <nc r="C616" t="inlineStr">
      <is>
        <t>Samduck Precious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40" sId="5" odxf="1" dxf="1">
    <nc r="D616" t="inlineStr">
      <is>
        <t>Samduck Precious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41" sId="5" odxf="1" dxf="1">
    <oc r="E616">
      <f>IF(ISERROR($V616),"",OFFSET('Smelter Look-up'!$D$4,$V616-4,0)&amp;"")</f>
    </oc>
    <nc r="E616"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42" sId="5" odxf="1" dxf="1">
    <oc r="F616">
      <f>IF(ISERROR($V616),"",OFFSET('Smelter Look-up'!$E$4,$V616-4,0))</f>
    </oc>
    <nc r="F616" t="inlineStr">
      <is>
        <t>CID001555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43" sId="5" odxf="1" dxf="1">
    <oc r="G616">
      <f>IF(C616=$X$4,"Enter smelter details", IF(ISERROR($V616),"",OFFSET('Smelter Look-up'!$F$4,$V616-4,0)))</f>
    </oc>
    <nc r="G61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44" sId="5" odxf="1" dxf="1">
    <oc r="H616">
      <f>IF(ISERROR($V616),"",OFFSET('Smelter Look-up'!$G$4,$V616-4,0))</f>
    </oc>
    <nc r="H61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945" sId="5" odxf="1" dxf="1">
    <oc r="I616">
      <f>IF(ISERROR($V616),"",OFFSET('Smelter Look-up'!$H$4,$V616-4,0))</f>
    </oc>
    <nc r="I616" t="inlineStr">
      <is>
        <t>Namdong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46" sId="5" odxf="1" dxf="1">
    <oc r="J616">
      <f>IF(ISERROR($V616),"",OFFSET('Smelter Look-up'!$I$4,$V616-4,0))</f>
    </oc>
    <nc r="J616" t="inlineStr">
      <is>
        <t>Incheon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16" start="0" length="0">
    <dxf>
      <alignment vertical="bottom" wrapText="0"/>
      <border outline="0">
        <left/>
        <right/>
        <top/>
        <bottom/>
      </border>
    </dxf>
  </rfmt>
  <rfmt sheetId="5" sqref="L616" start="0" length="0">
    <dxf>
      <alignment vertical="bottom" wrapText="0"/>
      <border outline="0">
        <left/>
        <right/>
        <top/>
        <bottom/>
      </border>
    </dxf>
  </rfmt>
  <rcc rId="6947" sId="5" odxf="1" dxf="1">
    <nc r="M616"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16" start="0" length="0">
    <dxf>
      <alignment vertical="bottom" wrapText="0"/>
      <border outline="0">
        <left/>
        <right/>
        <top/>
        <bottom/>
      </border>
    </dxf>
  </rfmt>
  <rcc rId="6948" sId="5" odxf="1" dxf="1">
    <nc r="O61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16" start="0" length="0">
    <dxf>
      <fill>
        <patternFill patternType="none"/>
      </fill>
      <alignment horizontal="general" vertical="bottom" wrapText="0"/>
      <border outline="0">
        <left/>
        <right/>
        <top/>
      </border>
    </dxf>
  </rfmt>
  <rfmt sheetId="5" sqref="Q616" start="0" length="0">
    <dxf>
      <alignment vertical="bottom" wrapText="0"/>
      <border outline="0">
        <left/>
        <right/>
        <top/>
        <bottom/>
      </border>
    </dxf>
  </rfmt>
  <rcc rId="6949" sId="5" odxf="1" dxf="1">
    <oc r="B617">
      <f>IF(LEN(A617)=0,"",INDEX('Smelter Look-up'!$A:$A,MATCH($A617,'Smelter Look-up'!$E:$E,0)))</f>
    </oc>
    <nc r="B61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50" sId="5" odxf="1" dxf="1">
    <oc r="C617">
      <f>IF(LEN(A617)=0,"",INDEX('Smelter Look-up'!$C:$C,MATCH($A617,'Smelter Look-up'!$E:$E,0)))</f>
    </oc>
    <nc r="C617" t="inlineStr">
      <is>
        <t>SAMWON METALS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51" sId="5" odxf="1" dxf="1">
    <nc r="D617" t="inlineStr">
      <is>
        <t>SAMWON METALS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52" sId="5" odxf="1" dxf="1">
    <oc r="E617">
      <f>IF(ISERROR($V617),"",OFFSET('Smelter Look-up'!$D$4,$V617-4,0)&amp;"")</f>
    </oc>
    <nc r="E617"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53" sId="5" odxf="1" dxf="1">
    <oc r="F617">
      <f>IF(ISERROR($V617),"",OFFSET('Smelter Look-up'!$E$4,$V617-4,0))</f>
    </oc>
    <nc r="F617" t="inlineStr">
      <is>
        <t>CID001562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54" sId="5" odxf="1" dxf="1">
    <oc r="G617">
      <f>IF(C617=$X$4,"Enter smelter details", IF(ISERROR($V617),"",OFFSET('Smelter Look-up'!$F$4,$V617-4,0)))</f>
    </oc>
    <nc r="G61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55" sId="5" odxf="1" dxf="1">
    <oc r="H617">
      <f>IF(ISERROR($V617),"",OFFSET('Smelter Look-up'!$G$4,$V617-4,0))</f>
    </oc>
    <nc r="H617" t="inlineStr">
      <is>
        <t>#109gil, gungiro, Seoku, Inchon, Korea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956" sId="5" odxf="1" dxf="1">
    <oc r="I617">
      <f>IF(ISERROR($V617),"",OFFSET('Smelter Look-up'!$H$4,$V617-4,0))</f>
    </oc>
    <nc r="I617" t="inlineStr">
      <is>
        <t>INCHON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57" sId="5" odxf="1" dxf="1">
    <oc r="J617">
      <f>IF(ISERROR($V617),"",OFFSET('Smelter Look-up'!$I$4,$V617-4,0))</f>
    </oc>
    <nc r="J617" t="inlineStr">
      <is>
        <t>Gyeonggi-Do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58" sId="5" odxf="1" dxf="1">
    <nc r="K617" t="inlineStr">
      <is>
        <t>K.H.KANG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59" sId="5" odxf="1" dxf="1">
    <nc r="L617" t="inlineStr">
      <is>
        <t>kena01@hanmail.net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60" sId="5" odxf="1" dxf="1">
    <nc r="M617" t="inlineStr">
      <is>
        <t>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61" sId="5" odxf="1" dxf="1">
    <nc r="N617" t="inlineStr">
      <is>
        <t>Not disclosed, recycle/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62" sId="5" odxf="1" dxf="1">
    <nc r="O617"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17" start="0" length="0">
    <dxf>
      <fill>
        <patternFill patternType="none"/>
      </fill>
      <alignment horizontal="general" vertical="bottom" wrapText="0"/>
      <border outline="0">
        <left/>
        <right/>
        <top/>
      </border>
    </dxf>
  </rfmt>
  <rfmt sheetId="5" sqref="Q617" start="0" length="0">
    <dxf>
      <alignment vertical="bottom" wrapText="0"/>
      <border outline="0">
        <left/>
        <right/>
        <top/>
        <bottom/>
      </border>
    </dxf>
  </rfmt>
  <rcc rId="6963" sId="5" odxf="1" dxf="1">
    <oc r="B618">
      <f>IF(LEN(A618)=0,"",INDEX('Smelter Look-up'!$A:$A,MATCH($A618,'Smelter Look-up'!$E:$E,0)))</f>
    </oc>
    <nc r="B61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64" sId="5" odxf="1" dxf="1">
    <oc r="C618">
      <f>IF(LEN(A618)=0,"",INDEX('Smelter Look-up'!$C:$C,MATCH($A618,'Smelter Look-up'!$E:$E,0)))</f>
    </oc>
    <nc r="C618" t="inlineStr">
      <is>
        <t>SAMWON METALS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65" sId="5" odxf="1" dxf="1">
    <nc r="D618" t="inlineStr">
      <is>
        <t>SAMWON METALS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66" sId="5" odxf="1" dxf="1">
    <oc r="E618">
      <f>IF(ISERROR($V618),"",OFFSET('Smelter Look-up'!$D$4,$V618-4,0)&amp;"")</f>
    </oc>
    <nc r="E618"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67" sId="5" odxf="1" dxf="1">
    <oc r="F618">
      <f>IF(ISERROR($V618),"",OFFSET('Smelter Look-up'!$E$4,$V618-4,0))</f>
    </oc>
    <nc r="F618" t="inlineStr">
      <is>
        <t>CID001562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68" sId="5" odxf="1" dxf="1">
    <oc r="G618">
      <f>IF(C618=$X$4,"Enter smelter details", IF(ISERROR($V618),"",OFFSET('Smelter Look-up'!$F$4,$V618-4,0)))</f>
    </oc>
    <nc r="G61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69" sId="5" odxf="1" dxf="1">
    <oc r="H618">
      <f>IF(ISERROR($V618),"",OFFSET('Smelter Look-up'!$G$4,$V618-4,0))</f>
    </oc>
    <nc r="H61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970" sId="5" odxf="1" dxf="1">
    <oc r="I618">
      <f>IF(ISERROR($V618),"",OFFSET('Smelter Look-up'!$H$4,$V618-4,0))</f>
    </oc>
    <nc r="I61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71" sId="5" odxf="1" dxf="1">
    <oc r="J618">
      <f>IF(ISERROR($V618),"",OFFSET('Smelter Look-up'!$I$4,$V618-4,0))</f>
    </oc>
    <nc r="J61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18" start="0" length="0">
    <dxf>
      <alignment vertical="bottom" wrapText="0"/>
      <border outline="0">
        <left/>
        <right/>
        <top/>
        <bottom/>
      </border>
    </dxf>
  </rfmt>
  <rfmt sheetId="5" sqref="L618" start="0" length="0">
    <dxf>
      <alignment vertical="bottom" wrapText="0"/>
      <border outline="0">
        <left/>
        <right/>
        <top/>
        <bottom/>
      </border>
    </dxf>
  </rfmt>
  <rfmt sheetId="5" sqref="M618" start="0" length="0">
    <dxf>
      <alignment vertical="bottom" wrapText="0"/>
      <border outline="0">
        <left/>
        <right/>
        <top/>
        <bottom/>
      </border>
    </dxf>
  </rfmt>
  <rfmt sheetId="5" sqref="N618" start="0" length="0">
    <dxf>
      <alignment vertical="bottom" wrapText="0"/>
      <border outline="0">
        <left/>
        <right/>
        <top/>
        <bottom/>
      </border>
    </dxf>
  </rfmt>
  <rfmt sheetId="5" sqref="O618" start="0" length="0">
    <dxf>
      <alignment vertical="bottom" wrapText="0"/>
      <border outline="0">
        <left/>
        <right/>
        <top/>
        <bottom/>
      </border>
    </dxf>
  </rfmt>
  <rfmt sheetId="5" sqref="P618" start="0" length="0">
    <dxf>
      <fill>
        <patternFill patternType="none"/>
      </fill>
      <alignment horizontal="general" vertical="bottom" wrapText="0"/>
      <border outline="0">
        <left/>
        <right/>
        <top/>
      </border>
    </dxf>
  </rfmt>
  <rfmt sheetId="5" sqref="Q618" start="0" length="0">
    <dxf>
      <alignment vertical="bottom" wrapText="0"/>
      <border outline="0">
        <left/>
        <right/>
        <top/>
        <bottom/>
      </border>
    </dxf>
  </rfmt>
  <rcc rId="6972" sId="5" odxf="1" dxf="1">
    <oc r="B619">
      <f>IF(LEN(A619)=0,"",INDEX('Smelter Look-up'!$A:$A,MATCH($A619,'Smelter Look-up'!$E:$E,0)))</f>
    </oc>
    <nc r="B61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73" sId="5" odxf="1" dxf="1">
    <oc r="C619">
      <f>IF(LEN(A619)=0,"",INDEX('Smelter Look-up'!$C:$C,MATCH($A619,'Smelter Look-up'!$E:$E,0)))</f>
    </oc>
    <nc r="C619" t="inlineStr">
      <is>
        <t>Schone Edelmetaal B.V.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74" sId="5" odxf="1" dxf="1">
    <nc r="D619" t="inlineStr">
      <is>
        <t>Schone Edelmetaal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75" sId="5" odxf="1" dxf="1">
    <oc r="E619">
      <f>IF(ISERROR($V619),"",OFFSET('Smelter Look-up'!$D$4,$V619-4,0)&amp;"")</f>
    </oc>
    <nc r="E619" t="inlineStr">
      <is>
        <t>NETHERLANDS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76" sId="5" odxf="1" dxf="1">
    <oc r="F619">
      <f>IF(ISERROR($V619),"",OFFSET('Smelter Look-up'!$E$4,$V619-4,0))</f>
    </oc>
    <nc r="F619" t="inlineStr">
      <is>
        <t>CID001573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77" sId="5" odxf="1" dxf="1">
    <oc r="G619">
      <f>IF(C619=$X$4,"Enter smelter details", IF(ISERROR($V619),"",OFFSET('Smelter Look-up'!$F$4,$V619-4,0)))</f>
    </oc>
    <nc r="G61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78" sId="5" odxf="1" dxf="1">
    <oc r="H619">
      <f>IF(ISERROR($V619),"",OFFSET('Smelter Look-up'!$G$4,$V619-4,0))</f>
    </oc>
    <nc r="H619" t="inlineStr">
      <is>
        <t>Broekstraat 31 1000</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979" sId="5" odxf="1" dxf="1">
    <oc r="I619">
      <f>IF(ISERROR($V619),"",OFFSET('Smelter Look-up'!$H$4,$V619-4,0))</f>
    </oc>
    <nc r="I619" t="inlineStr">
      <is>
        <t>Brussels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80" sId="5" odxf="1" dxf="1">
    <oc r="J619">
      <f>IF(ISERROR($V619),"",OFFSET('Smelter Look-up'!$I$4,$V619-4,0))</f>
    </oc>
    <nc r="J619" t="inlineStr">
      <is>
        <t>Belgium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19" start="0" length="0">
    <dxf>
      <alignment vertical="bottom" wrapText="0"/>
      <border outline="0">
        <left/>
        <right/>
        <top/>
        <bottom/>
      </border>
    </dxf>
  </rfmt>
  <rfmt sheetId="5" sqref="L619" start="0" length="0">
    <dxf>
      <alignment vertical="bottom" wrapText="0"/>
      <border outline="0">
        <left/>
        <right/>
        <top/>
        <bottom/>
      </border>
    </dxf>
  </rfmt>
  <rcc rId="6981" sId="5" odxf="1" dxf="1">
    <nc r="M619"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82" sId="5" odxf="1" dxf="1">
    <nc r="N61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6983" sId="5" odxf="1" dxf="1">
    <nc r="O61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19" start="0" length="0">
    <dxf>
      <fill>
        <patternFill patternType="none"/>
      </fill>
      <alignment horizontal="general" vertical="bottom" wrapText="0"/>
      <border outline="0">
        <left/>
        <right/>
        <top/>
      </border>
    </dxf>
  </rfmt>
  <rcc rId="6984" sId="5" odxf="1" dxf="1">
    <nc r="Q619"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6985" sId="5" odxf="1" dxf="1">
    <oc r="B620">
      <f>IF(LEN(A620)=0,"",INDEX('Smelter Look-up'!$A:$A,MATCH($A620,'Smelter Look-up'!$E:$E,0)))</f>
    </oc>
    <nc r="B62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86" sId="5" odxf="1" dxf="1">
    <oc r="C620">
      <f>IF(LEN(A620)=0,"",INDEX('Smelter Look-up'!$C:$C,MATCH($A620,'Smelter Look-up'!$E:$E,0)))</f>
    </oc>
    <nc r="C620" t="inlineStr">
      <is>
        <t>Schone Edelmetaal B.V.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87" sId="5" odxf="1" dxf="1">
    <nc r="D620" t="inlineStr">
      <is>
        <t>Schone Edelmetaal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88" sId="5" odxf="1" dxf="1">
    <oc r="E620">
      <f>IF(ISERROR($V620),"",OFFSET('Smelter Look-up'!$D$4,$V620-4,0)&amp;"")</f>
    </oc>
    <nc r="E620" t="inlineStr">
      <is>
        <t>NETHERLANDS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89" sId="5" odxf="1" dxf="1">
    <oc r="F620">
      <f>IF(ISERROR($V620),"",OFFSET('Smelter Look-up'!$E$4,$V620-4,0))</f>
    </oc>
    <nc r="F620" t="inlineStr">
      <is>
        <t>CID001573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90" sId="5" odxf="1" dxf="1">
    <oc r="G620">
      <f>IF(C620=$X$4,"Enter smelter details", IF(ISERROR($V620),"",OFFSET('Smelter Look-up'!$F$4,$V620-4,0)))</f>
    </oc>
    <nc r="G62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91" sId="5" odxf="1" dxf="1">
    <oc r="H620">
      <f>IF(ISERROR($V620),"",OFFSET('Smelter Look-up'!$G$4,$V620-4,0))</f>
    </oc>
    <nc r="H62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6992" sId="5" odxf="1" dxf="1">
    <oc r="I620">
      <f>IF(ISERROR($V620),"",OFFSET('Smelter Look-up'!$H$4,$V620-4,0))</f>
    </oc>
    <nc r="I62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6993" sId="5" odxf="1" dxf="1">
    <oc r="J620">
      <f>IF(ISERROR($V620),"",OFFSET('Smelter Look-up'!$I$4,$V620-4,0))</f>
    </oc>
    <nc r="J62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20" start="0" length="0">
    <dxf>
      <alignment vertical="bottom" wrapText="0"/>
      <border outline="0">
        <left/>
        <right/>
        <top/>
        <bottom/>
      </border>
    </dxf>
  </rfmt>
  <rfmt sheetId="5" sqref="L620" start="0" length="0">
    <dxf>
      <alignment vertical="bottom" wrapText="0"/>
      <border outline="0">
        <left/>
        <right/>
        <top/>
        <bottom/>
      </border>
    </dxf>
  </rfmt>
  <rfmt sheetId="5" sqref="M620" start="0" length="0">
    <dxf>
      <alignment vertical="bottom" wrapText="0"/>
      <border outline="0">
        <left/>
        <right/>
        <top/>
        <bottom/>
      </border>
    </dxf>
  </rfmt>
  <rfmt sheetId="5" sqref="N620" start="0" length="0">
    <dxf>
      <alignment vertical="bottom" wrapText="0"/>
      <border outline="0">
        <left/>
        <right/>
        <top/>
        <bottom/>
      </border>
    </dxf>
  </rfmt>
  <rfmt sheetId="5" sqref="O620" start="0" length="0">
    <dxf>
      <alignment vertical="bottom" wrapText="0"/>
      <border outline="0">
        <left/>
        <right/>
        <top/>
        <bottom/>
      </border>
    </dxf>
  </rfmt>
  <rfmt sheetId="5" sqref="P620" start="0" length="0">
    <dxf>
      <fill>
        <patternFill patternType="none"/>
      </fill>
      <alignment horizontal="general" vertical="bottom" wrapText="0"/>
      <border outline="0">
        <left/>
        <right/>
        <top/>
      </border>
    </dxf>
  </rfmt>
  <rfmt sheetId="5" sqref="Q620" start="0" length="0">
    <dxf>
      <alignment vertical="bottom" wrapText="0"/>
      <border outline="0">
        <left/>
        <right/>
        <top/>
        <bottom/>
      </border>
    </dxf>
  </rfmt>
  <rcc rId="6994" sId="5" odxf="1" dxf="1">
    <oc r="B621">
      <f>IF(LEN(A621)=0,"",INDEX('Smelter Look-up'!$A:$A,MATCH($A621,'Smelter Look-up'!$E:$E,0)))</f>
    </oc>
    <nc r="B62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95" sId="5" odxf="1" dxf="1">
    <oc r="C621">
      <f>IF(LEN(A621)=0,"",INDEX('Smelter Look-up'!$C:$C,MATCH($A621,'Smelter Look-up'!$E:$E,0)))</f>
    </oc>
    <nc r="C621" t="inlineStr">
      <is>
        <t>SEMPSA Joyería Platería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6996" sId="5" odxf="1" dxf="1">
    <nc r="D621" t="inlineStr">
      <is>
        <t>SEMPSA Joyería Platería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97" sId="5" odxf="1" dxf="1">
    <oc r="E621">
      <f>IF(ISERROR($V621),"",OFFSET('Smelter Look-up'!$D$4,$V621-4,0)&amp;"")</f>
    </oc>
    <nc r="E621" t="inlineStr">
      <is>
        <t>SPAIN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98" sId="5" odxf="1" dxf="1">
    <oc r="F621">
      <f>IF(ISERROR($V621),"",OFFSET('Smelter Look-up'!$E$4,$V621-4,0))</f>
    </oc>
    <nc r="F621" t="inlineStr">
      <is>
        <t>CID001585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6999" sId="5" odxf="1" dxf="1">
    <oc r="G621">
      <f>IF(C621=$X$4,"Enter smelter details", IF(ISERROR($V621),"",OFFSET('Smelter Look-up'!$F$4,$V621-4,0)))</f>
    </oc>
    <nc r="G62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00" sId="5" odxf="1" dxf="1">
    <oc r="H621">
      <f>IF(ISERROR($V621),"",OFFSET('Smelter Look-up'!$G$4,$V621-4,0))</f>
    </oc>
    <nc r="H62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01" sId="5" odxf="1" dxf="1">
    <oc r="I621">
      <f>IF(ISERROR($V621),"",OFFSET('Smelter Look-up'!$H$4,$V621-4,0))</f>
    </oc>
    <nc r="I621" t="inlineStr">
      <is>
        <t>Madrid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02" sId="5" odxf="1" dxf="1">
    <oc r="J621">
      <f>IF(ISERROR($V621),"",OFFSET('Smelter Look-up'!$I$4,$V621-4,0))</f>
    </oc>
    <nc r="J621" t="inlineStr">
      <is>
        <t>Community of Madrid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21" start="0" length="0">
    <dxf>
      <alignment vertical="bottom" wrapText="0"/>
      <border outline="0">
        <left/>
        <right/>
        <top/>
        <bottom/>
      </border>
    </dxf>
  </rfmt>
  <rfmt sheetId="5" sqref="L621" start="0" length="0">
    <dxf>
      <alignment vertical="bottom" wrapText="0"/>
      <border outline="0">
        <left/>
        <right/>
        <top/>
        <bottom/>
      </border>
    </dxf>
  </rfmt>
  <rcc rId="7003" sId="5" odxf="1" dxf="1">
    <nc r="M62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21" start="0" length="0">
    <dxf>
      <alignment vertical="bottom" wrapText="0"/>
      <border outline="0">
        <left/>
        <right/>
        <top/>
        <bottom/>
      </border>
    </dxf>
  </rfmt>
  <rcc rId="7004" sId="5" odxf="1" dxf="1">
    <nc r="O621"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21" start="0" length="0">
    <dxf>
      <fill>
        <patternFill patternType="none"/>
      </fill>
      <alignment horizontal="general" vertical="bottom" wrapText="0"/>
      <border outline="0">
        <left/>
        <right/>
        <top/>
      </border>
    </dxf>
  </rfmt>
  <rfmt sheetId="5" sqref="Q621" start="0" length="0">
    <dxf>
      <alignment vertical="bottom" wrapText="0"/>
      <border outline="0">
        <left/>
        <right/>
        <top/>
        <bottom/>
      </border>
    </dxf>
  </rfmt>
  <rcc rId="7005" sId="5" odxf="1" dxf="1">
    <oc r="B622">
      <f>IF(LEN(A622)=0,"",INDEX('Smelter Look-up'!$A:$A,MATCH($A622,'Smelter Look-up'!$E:$E,0)))</f>
    </oc>
    <nc r="B62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06" sId="5" odxf="1" dxf="1">
    <oc r="C622">
      <f>IF(LEN(A622)=0,"",INDEX('Smelter Look-up'!$C:$C,MATCH($A622,'Smelter Look-up'!$E:$E,0)))</f>
    </oc>
    <nc r="C622" t="inlineStr">
      <is>
        <t>SEMPSA Joyería Platería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007" sId="5" odxf="1" dxf="1">
    <nc r="D622" t="inlineStr">
      <is>
        <t>SEMPSA Joyería Platería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08" sId="5" odxf="1" dxf="1">
    <oc r="E622">
      <f>IF(ISERROR($V622),"",OFFSET('Smelter Look-up'!$D$4,$V622-4,0)&amp;"")</f>
    </oc>
    <nc r="E622" t="inlineStr">
      <is>
        <t>SPAIN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09" sId="5" odxf="1" dxf="1">
    <oc r="F622">
      <f>IF(ISERROR($V622),"",OFFSET('Smelter Look-up'!$E$4,$V622-4,0))</f>
    </oc>
    <nc r="F622" t="inlineStr">
      <is>
        <t>CID001585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10" sId="5" odxf="1" dxf="1">
    <oc r="G622">
      <f>IF(C622=$X$4,"Enter smelter details", IF(ISERROR($V622),"",OFFSET('Smelter Look-up'!$F$4,$V622-4,0)))</f>
    </oc>
    <nc r="G62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11" sId="5" odxf="1" dxf="1">
    <oc r="H622">
      <f>IF(ISERROR($V622),"",OFFSET('Smelter Look-up'!$G$4,$V622-4,0))</f>
    </oc>
    <nc r="H62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12" sId="5" odxf="1" dxf="1">
    <oc r="I622">
      <f>IF(ISERROR($V622),"",OFFSET('Smelter Look-up'!$H$4,$V622-4,0))</f>
    </oc>
    <nc r="I622" t="inlineStr">
      <is>
        <t>Madrid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13" sId="5" odxf="1" dxf="1">
    <oc r="J622">
      <f>IF(ISERROR($V622),"",OFFSET('Smelter Look-up'!$I$4,$V622-4,0))</f>
    </oc>
    <nc r="J622" t="inlineStr">
      <is>
        <t>Community of Madrid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14" sId="5" odxf="1" dxf="1">
    <nc r="K622" t="inlineStr">
      <is>
        <t>Mr. Julian Sarda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15" sId="5" odxf="1" dxf="1">
    <nc r="L622" t="inlineStr">
      <is>
        <t>jsarda@sempsajp.com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622" start="0" length="0">
    <dxf>
      <alignment vertical="bottom" wrapText="0"/>
      <border outline="0">
        <left/>
        <right/>
        <top/>
        <bottom/>
      </border>
    </dxf>
  </rfmt>
  <rfmt sheetId="5" sqref="N622" start="0" length="0">
    <dxf>
      <alignment vertical="bottom" wrapText="0"/>
      <border outline="0">
        <left/>
        <right/>
        <top/>
        <bottom/>
      </border>
    </dxf>
  </rfmt>
  <rfmt sheetId="5" sqref="O622" start="0" length="0">
    <dxf>
      <alignment vertical="bottom" wrapText="0"/>
      <border outline="0">
        <left/>
        <right/>
        <top/>
        <bottom/>
      </border>
    </dxf>
  </rfmt>
  <rfmt sheetId="5" sqref="P622" start="0" length="0">
    <dxf>
      <fill>
        <patternFill patternType="none"/>
      </fill>
      <alignment horizontal="general" vertical="bottom" wrapText="0"/>
      <border outline="0">
        <left/>
        <right/>
        <top/>
      </border>
    </dxf>
  </rfmt>
  <rcc rId="7016" sId="5" odxf="1" dxf="1">
    <nc r="Q62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017" sId="5" odxf="1" dxf="1">
    <oc r="B623">
      <f>IF(LEN(A623)=0,"",INDEX('Smelter Look-up'!$A:$A,MATCH($A623,'Smelter Look-up'!$E:$E,0)))</f>
    </oc>
    <nc r="B62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18" sId="5" odxf="1" dxf="1">
    <oc r="C623">
      <f>IF(LEN(A623)=0,"",INDEX('Smelter Look-up'!$C:$C,MATCH($A623,'Smelter Look-up'!$E:$E,0)))</f>
    </oc>
    <nc r="C623" t="inlineStr">
      <is>
        <t>SEMPSA Joyería Platería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019" sId="5" odxf="1" dxf="1">
    <nc r="D623" t="inlineStr">
      <is>
        <t>SEMPSA Joyería Platería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20" sId="5" odxf="1" dxf="1">
    <oc r="E623">
      <f>IF(ISERROR($V623),"",OFFSET('Smelter Look-up'!$D$4,$V623-4,0)&amp;"")</f>
    </oc>
    <nc r="E623" t="inlineStr">
      <is>
        <t>SPAIN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21" sId="5" odxf="1" dxf="1">
    <oc r="F623">
      <f>IF(ISERROR($V623),"",OFFSET('Smelter Look-up'!$E$4,$V623-4,0))</f>
    </oc>
    <nc r="F623" t="inlineStr">
      <is>
        <t>CID001585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22" sId="5" odxf="1" dxf="1">
    <oc r="G623">
      <f>IF(C623=$X$4,"Enter smelter details", IF(ISERROR($V623),"",OFFSET('Smelter Look-up'!$F$4,$V623-4,0)))</f>
    </oc>
    <nc r="G62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23" sId="5" odxf="1" dxf="1">
    <oc r="H623">
      <f>IF(ISERROR($V623),"",OFFSET('Smelter Look-up'!$G$4,$V623-4,0))</f>
    </oc>
    <nc r="H623" t="inlineStr">
      <is>
        <t>Avda. de la Democracia, 13</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24" sId="5" odxf="1" dxf="1">
    <oc r="I623">
      <f>IF(ISERROR($V623),"",OFFSET('Smelter Look-up'!$H$4,$V623-4,0))</f>
    </oc>
    <nc r="I623" t="inlineStr">
      <is>
        <t>Madrid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25" sId="5" odxf="1" dxf="1">
    <oc r="J623">
      <f>IF(ISERROR($V623),"",OFFSET('Smelter Look-up'!$I$4,$V623-4,0))</f>
    </oc>
    <nc r="J623" t="inlineStr">
      <is>
        <t>Madrid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26" sId="5" odxf="1" dxf="1">
    <nc r="K623" t="inlineStr">
      <is>
        <t>info@sempsajp.com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27" sId="5" odxf="1" dxf="1">
    <nc r="L623" t="inlineStr">
      <is>
        <t>info@sempsajp.com
comprasmetal@sempsajp.com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28" sId="5" odxf="1" dxf="1">
    <nc r="M62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29" sId="5" odxf="1" dxf="1">
    <nc r="N62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30" sId="5" odxf="1" dxf="1">
    <nc r="O62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31" sId="5" odxf="1" dxf="1">
    <nc r="P62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23" start="0" length="0">
    <dxf>
      <alignment vertical="bottom" wrapText="0"/>
      <border outline="0">
        <left/>
        <right/>
        <top/>
        <bottom/>
      </border>
    </dxf>
  </rfmt>
  <rcc rId="7032" sId="5" odxf="1" dxf="1">
    <oc r="B624">
      <f>IF(LEN(A624)=0,"",INDEX('Smelter Look-up'!$A:$A,MATCH($A624,'Smelter Look-up'!$E:$E,0)))</f>
    </oc>
    <nc r="B62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33" sId="5" odxf="1" dxf="1">
    <oc r="C624">
      <f>IF(LEN(A624)=0,"",INDEX('Smelter Look-up'!$C:$C,MATCH($A624,'Smelter Look-up'!$E:$E,0)))</f>
    </oc>
    <nc r="C624" t="inlineStr">
      <is>
        <t>SEMPSA Joyería Platería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034" sId="5" odxf="1" dxf="1">
    <nc r="D624" t="inlineStr">
      <is>
        <t>SEMPSA Joyería Platería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35" sId="5" odxf="1" dxf="1">
    <oc r="E624">
      <f>IF(ISERROR($V624),"",OFFSET('Smelter Look-up'!$D$4,$V624-4,0)&amp;"")</f>
    </oc>
    <nc r="E624" t="inlineStr">
      <is>
        <t>SPAIN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36" sId="5" odxf="1" dxf="1">
    <oc r="F624">
      <f>IF(ISERROR($V624),"",OFFSET('Smelter Look-up'!$E$4,$V624-4,0))</f>
    </oc>
    <nc r="F624" t="inlineStr">
      <is>
        <t>CID001585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37" sId="5" odxf="1" dxf="1">
    <oc r="G624">
      <f>IF(C624=$X$4,"Enter smelter details", IF(ISERROR($V624),"",OFFSET('Smelter Look-up'!$F$4,$V624-4,0)))</f>
    </oc>
    <nc r="G62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38" sId="5" odxf="1" dxf="1">
    <oc r="H624">
      <f>IF(ISERROR($V624),"",OFFSET('Smelter Look-up'!$G$4,$V624-4,0))</f>
    </oc>
    <nc r="H62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39" sId="5" odxf="1" dxf="1">
    <oc r="I624">
      <f>IF(ISERROR($V624),"",OFFSET('Smelter Look-up'!$H$4,$V624-4,0))</f>
    </oc>
    <nc r="I62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40" sId="5" odxf="1" dxf="1">
    <oc r="J624">
      <f>IF(ISERROR($V624),"",OFFSET('Smelter Look-up'!$I$4,$V624-4,0))</f>
    </oc>
    <nc r="J62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24" start="0" length="0">
    <dxf>
      <alignment vertical="bottom" wrapText="0"/>
      <border outline="0">
        <left/>
        <right/>
        <top/>
        <bottom/>
      </border>
    </dxf>
  </rfmt>
  <rfmt sheetId="5" sqref="L624" start="0" length="0">
    <dxf>
      <alignment vertical="bottom" wrapText="0"/>
      <border outline="0">
        <left/>
        <right/>
        <top/>
        <bottom/>
      </border>
    </dxf>
  </rfmt>
  <rfmt sheetId="5" sqref="M624" start="0" length="0">
    <dxf>
      <alignment vertical="bottom" wrapText="0"/>
      <border outline="0">
        <left/>
        <right/>
        <top/>
        <bottom/>
      </border>
    </dxf>
  </rfmt>
  <rfmt sheetId="5" sqref="N624" start="0" length="0">
    <dxf>
      <alignment vertical="bottom" wrapText="0"/>
      <border outline="0">
        <left/>
        <right/>
        <top/>
        <bottom/>
      </border>
    </dxf>
  </rfmt>
  <rfmt sheetId="5" sqref="O624" start="0" length="0">
    <dxf>
      <alignment vertical="bottom" wrapText="0"/>
      <border outline="0">
        <left/>
        <right/>
        <top/>
        <bottom/>
      </border>
    </dxf>
  </rfmt>
  <rfmt sheetId="5" sqref="P624" start="0" length="0">
    <dxf>
      <fill>
        <patternFill patternType="none"/>
      </fill>
      <alignment horizontal="general" vertical="bottom" wrapText="0"/>
      <border outline="0">
        <left/>
        <right/>
        <top/>
      </border>
    </dxf>
  </rfmt>
  <rfmt sheetId="5" sqref="Q624" start="0" length="0">
    <dxf>
      <alignment vertical="bottom" wrapText="0"/>
      <border outline="0">
        <left/>
        <right/>
        <top/>
        <bottom/>
      </border>
    </dxf>
  </rfmt>
  <rcc rId="7041" sId="5" odxf="1" dxf="1">
    <oc r="B625">
      <f>IF(LEN(A625)=0,"",INDEX('Smelter Look-up'!$A:$A,MATCH($A625,'Smelter Look-up'!$E:$E,0)))</f>
    </oc>
    <nc r="B62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42" sId="5" odxf="1" dxf="1">
    <oc r="C625">
      <f>IF(LEN(A625)=0,"",INDEX('Smelter Look-up'!$C:$C,MATCH($A625,'Smelter Look-up'!$E:$E,0)))</f>
    </oc>
    <nc r="C625" t="inlineStr">
      <is>
        <t>SEMPSA Joyería Platería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043" sId="5" odxf="1" dxf="1">
    <nc r="D625" t="inlineStr">
      <is>
        <t>SEMPSA Joyería Platería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44" sId="5" odxf="1" dxf="1">
    <oc r="E625">
      <f>IF(ISERROR($V625),"",OFFSET('Smelter Look-up'!$D$4,$V625-4,0)&amp;"")</f>
    </oc>
    <nc r="E625" t="inlineStr">
      <is>
        <t>SPAIN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45" sId="5" odxf="1" dxf="1">
    <oc r="F625">
      <f>IF(ISERROR($V625),"",OFFSET('Smelter Look-up'!$E$4,$V625-4,0))</f>
    </oc>
    <nc r="F625" t="inlineStr">
      <is>
        <t>CID001585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46" sId="5" odxf="1" dxf="1">
    <oc r="G625">
      <f>IF(C625=$X$4,"Enter smelter details", IF(ISERROR($V625),"",OFFSET('Smelter Look-up'!$F$4,$V625-4,0)))</f>
    </oc>
    <nc r="G62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47" sId="5" odxf="1" dxf="1">
    <oc r="H625">
      <f>IF(ISERROR($V625),"",OFFSET('Smelter Look-up'!$G$4,$V625-4,0))</f>
    </oc>
    <nc r="H62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48" sId="5" odxf="1" dxf="1">
    <oc r="I625">
      <f>IF(ISERROR($V625),"",OFFSET('Smelter Look-up'!$H$4,$V625-4,0))</f>
    </oc>
    <nc r="I625" t="inlineStr">
      <is>
        <t>Madrid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49" sId="5" odxf="1" dxf="1">
    <oc r="J625">
      <f>IF(ISERROR($V625),"",OFFSET('Smelter Look-up'!$I$4,$V625-4,0))</f>
    </oc>
    <nc r="J625" t="inlineStr">
      <is>
        <t>Community of Madrid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25" start="0" length="0">
    <dxf>
      <alignment vertical="bottom" wrapText="0"/>
      <border outline="0">
        <left/>
        <right/>
        <top/>
        <bottom/>
      </border>
    </dxf>
  </rfmt>
  <rfmt sheetId="5" sqref="L625" start="0" length="0">
    <dxf>
      <alignment vertical="bottom" wrapText="0"/>
      <border outline="0">
        <left/>
        <right/>
        <top/>
        <bottom/>
      </border>
    </dxf>
  </rfmt>
  <rfmt sheetId="5" sqref="M625" start="0" length="0">
    <dxf>
      <alignment vertical="bottom" wrapText="0"/>
      <border outline="0">
        <left/>
        <right/>
        <top/>
        <bottom/>
      </border>
    </dxf>
  </rfmt>
  <rfmt sheetId="5" sqref="N625" start="0" length="0">
    <dxf>
      <alignment vertical="bottom" wrapText="0"/>
      <border outline="0">
        <left/>
        <right/>
        <top/>
        <bottom/>
      </border>
    </dxf>
  </rfmt>
  <rfmt sheetId="5" sqref="O625" start="0" length="0">
    <dxf>
      <alignment vertical="bottom" wrapText="0"/>
      <border outline="0">
        <left/>
        <right/>
        <top/>
        <bottom/>
      </border>
    </dxf>
  </rfmt>
  <rfmt sheetId="5" sqref="P625" start="0" length="0">
    <dxf>
      <fill>
        <patternFill patternType="none"/>
      </fill>
      <alignment horizontal="general" vertical="bottom" wrapText="0"/>
      <border outline="0">
        <left/>
        <right/>
        <top/>
      </border>
    </dxf>
  </rfmt>
  <rfmt sheetId="5" sqref="Q625" start="0" length="0">
    <dxf>
      <alignment vertical="bottom" wrapText="0"/>
      <border outline="0">
        <left/>
        <right/>
        <top/>
        <bottom/>
      </border>
    </dxf>
  </rfmt>
  <rcc rId="7050" sId="5" odxf="1" dxf="1">
    <oc r="B626">
      <f>IF(LEN(A626)=0,"",INDEX('Smelter Look-up'!$A:$A,MATCH($A626,'Smelter Look-up'!$E:$E,0)))</f>
    </oc>
    <nc r="B62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51" sId="5" odxf="1" dxf="1">
    <oc r="C626">
      <f>IF(LEN(A626)=0,"",INDEX('Smelter Look-up'!$C:$C,MATCH($A626,'Smelter Look-up'!$E:$E,0)))</f>
    </oc>
    <nc r="C626" t="inlineStr">
      <is>
        <t>Shandong Zhaojin Gold &amp; Silver Refinery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052" sId="5" odxf="1" dxf="1">
    <nc r="D626" t="inlineStr">
      <is>
        <t>Shandong Zhaojin Gold &amp; Silver Refinery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53" sId="5" odxf="1" dxf="1">
    <oc r="E626">
      <f>IF(ISERROR($V626),"",OFFSET('Smelter Look-up'!$D$4,$V626-4,0)&amp;"")</f>
    </oc>
    <nc r="E62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54" sId="5" odxf="1" dxf="1">
    <oc r="F626">
      <f>IF(ISERROR($V626),"",OFFSET('Smelter Look-up'!$E$4,$V626-4,0))</f>
    </oc>
    <nc r="F626" t="inlineStr">
      <is>
        <t>CID001622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55" sId="5" odxf="1" dxf="1">
    <oc r="G626">
      <f>IF(C626=$X$4,"Enter smelter details", IF(ISERROR($V626),"",OFFSET('Smelter Look-up'!$F$4,$V626-4,0)))</f>
    </oc>
    <nc r="G62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56" sId="5" odxf="1" dxf="1">
    <oc r="H626">
      <f>IF(ISERROR($V626),"",OFFSET('Smelter Look-up'!$G$4,$V626-4,0))</f>
    </oc>
    <nc r="H62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57" sId="5" odxf="1" dxf="1">
    <oc r="I626">
      <f>IF(ISERROR($V626),"",OFFSET('Smelter Look-up'!$H$4,$V626-4,0))</f>
    </oc>
    <nc r="I626" t="inlineStr">
      <is>
        <t>Zhaoyuan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58" sId="5" odxf="1" dxf="1">
    <oc r="J626">
      <f>IF(ISERROR($V626),"",OFFSET('Smelter Look-up'!$I$4,$V626-4,0))</f>
    </oc>
    <nc r="J626" t="inlineStr">
      <is>
        <t>Shandong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26" start="0" length="0">
    <dxf>
      <alignment vertical="bottom" wrapText="0"/>
      <border outline="0">
        <left/>
        <right/>
        <top/>
        <bottom/>
      </border>
    </dxf>
  </rfmt>
  <rfmt sheetId="5" sqref="L626" start="0" length="0">
    <dxf>
      <alignment vertical="bottom" wrapText="0"/>
      <border outline="0">
        <left/>
        <right/>
        <top/>
        <bottom/>
      </border>
    </dxf>
  </rfmt>
  <rcc rId="7059" sId="5" odxf="1" dxf="1">
    <nc r="M62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26" start="0" length="0">
    <dxf>
      <alignment vertical="bottom" wrapText="0"/>
      <border outline="0">
        <left/>
        <right/>
        <top/>
        <bottom/>
      </border>
    </dxf>
  </rfmt>
  <rcc rId="7060" sId="5" odxf="1" dxf="1">
    <nc r="O62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26" start="0" length="0">
    <dxf>
      <fill>
        <patternFill patternType="none"/>
      </fill>
      <alignment horizontal="general" vertical="bottom" wrapText="0"/>
      <border outline="0">
        <left/>
        <right/>
        <top/>
      </border>
    </dxf>
  </rfmt>
  <rfmt sheetId="5" sqref="Q626" start="0" length="0">
    <dxf>
      <alignment vertical="bottom" wrapText="0"/>
      <border outline="0">
        <left/>
        <right/>
        <top/>
        <bottom/>
      </border>
    </dxf>
  </rfmt>
  <rcc rId="7061" sId="5" odxf="1" dxf="1">
    <oc r="B627">
      <f>IF(LEN(A627)=0,"",INDEX('Smelter Look-up'!$A:$A,MATCH($A627,'Smelter Look-up'!$E:$E,0)))</f>
    </oc>
    <nc r="B62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62" sId="5" odxf="1" dxf="1">
    <oc r="C627">
      <f>IF(LEN(A627)=0,"",INDEX('Smelter Look-up'!$C:$C,MATCH($A627,'Smelter Look-up'!$E:$E,0)))</f>
    </oc>
    <nc r="C627" t="inlineStr">
      <is>
        <t>Shandong Zhaojin Gold &amp; Silver Refinery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063" sId="5" odxf="1" dxf="1">
    <nc r="D627" t="inlineStr">
      <is>
        <t>Shandong Zhaojin Gold &amp; Silver Refinery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64" sId="5" odxf="1" dxf="1">
    <oc r="E627">
      <f>IF(ISERROR($V627),"",OFFSET('Smelter Look-up'!$D$4,$V627-4,0)&amp;"")</f>
    </oc>
    <nc r="E62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65" sId="5" odxf="1" dxf="1">
    <oc r="F627">
      <f>IF(ISERROR($V627),"",OFFSET('Smelter Look-up'!$E$4,$V627-4,0))</f>
    </oc>
    <nc r="F627" t="inlineStr">
      <is>
        <t>CID001622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66" sId="5" odxf="1" dxf="1">
    <oc r="G627">
      <f>IF(C627=$X$4,"Enter smelter details", IF(ISERROR($V627),"",OFFSET('Smelter Look-up'!$F$4,$V627-4,0)))</f>
    </oc>
    <nc r="G62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67" sId="5" odxf="1" dxf="1">
    <oc r="H627">
      <f>IF(ISERROR($V627),"",OFFSET('Smelter Look-up'!$G$4,$V627-4,0))</f>
    </oc>
    <nc r="H62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68" sId="5" odxf="1" dxf="1">
    <oc r="I627">
      <f>IF(ISERROR($V627),"",OFFSET('Smelter Look-up'!$H$4,$V627-4,0))</f>
    </oc>
    <nc r="I627" t="inlineStr">
      <is>
        <t>Zhaoyuan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69" sId="5" odxf="1" dxf="1">
    <oc r="J627">
      <f>IF(ISERROR($V627),"",OFFSET('Smelter Look-up'!$I$4,$V627-4,0))</f>
    </oc>
    <nc r="J627" t="inlineStr">
      <is>
        <t>Shandong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70" sId="5" odxf="1" dxf="1">
    <nc r="K627" t="inlineStr">
      <is>
        <t>杨晓军</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71" sId="5" odxf="1" dxf="1">
    <nc r="L627" t="inlineStr">
      <is>
        <t>ylb@zhaojin.cn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627" start="0" length="0">
    <dxf>
      <alignment vertical="bottom" wrapText="0"/>
      <border outline="0">
        <left/>
        <right/>
        <top/>
        <bottom/>
      </border>
    </dxf>
  </rfmt>
  <rfmt sheetId="5" sqref="N627" start="0" length="0">
    <dxf>
      <alignment vertical="bottom" wrapText="0"/>
      <border outline="0">
        <left/>
        <right/>
        <top/>
        <bottom/>
      </border>
    </dxf>
  </rfmt>
  <rcc rId="7072" sId="5" odxf="1" dxf="1">
    <nc r="O627"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27" start="0" length="0">
    <dxf>
      <fill>
        <patternFill patternType="none"/>
      </fill>
      <alignment horizontal="general" vertical="bottom" wrapText="0"/>
      <border outline="0">
        <left/>
        <right/>
        <top/>
      </border>
    </dxf>
  </rfmt>
  <rcc rId="7073" sId="5" odxf="1" dxf="1">
    <nc r="Q62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074" sId="5" odxf="1" dxf="1">
    <oc r="B628">
      <f>IF(LEN(A628)=0,"",INDEX('Smelter Look-up'!$A:$A,MATCH($A628,'Smelter Look-up'!$E:$E,0)))</f>
    </oc>
    <nc r="B62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75" sId="5" odxf="1" dxf="1">
    <oc r="C628">
      <f>IF(LEN(A628)=0,"",INDEX('Smelter Look-up'!$C:$C,MATCH($A628,'Smelter Look-up'!$E:$E,0)))</f>
    </oc>
    <nc r="C628" t="inlineStr">
      <is>
        <t>Shandong Zhaojin Gold &amp; Silver Refinery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076" sId="5" odxf="1" dxf="1">
    <nc r="D628" t="inlineStr">
      <is>
        <t>Shandong Zhaojin Gold &amp; Silver Refinery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77" sId="5" odxf="1" dxf="1">
    <oc r="E628">
      <f>IF(ISERROR($V628),"",OFFSET('Smelter Look-up'!$D$4,$V628-4,0)&amp;"")</f>
    </oc>
    <nc r="E62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78" sId="5" odxf="1" dxf="1">
    <oc r="F628">
      <f>IF(ISERROR($V628),"",OFFSET('Smelter Look-up'!$E$4,$V628-4,0))</f>
    </oc>
    <nc r="F628" t="inlineStr">
      <is>
        <t>CID001622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79" sId="5" odxf="1" dxf="1">
    <oc r="G628">
      <f>IF(C628=$X$4,"Enter smelter details", IF(ISERROR($V628),"",OFFSET('Smelter Look-up'!$F$4,$V628-4,0)))</f>
    </oc>
    <nc r="G62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80" sId="5" odxf="1" dxf="1">
    <oc r="H628">
      <f>IF(ISERROR($V628),"",OFFSET('Smelter Look-up'!$G$4,$V628-4,0))</f>
    </oc>
    <nc r="H628" t="inlineStr">
      <is>
        <t>No. 289, Jinhui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81" sId="5" odxf="1" dxf="1">
    <oc r="I628">
      <f>IF(ISERROR($V628),"",OFFSET('Smelter Look-up'!$H$4,$V628-4,0))</f>
    </oc>
    <nc r="I628" t="inlineStr">
      <is>
        <t>Zhaoyuan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82" sId="5" odxf="1" dxf="1">
    <oc r="J628">
      <f>IF(ISERROR($V628),"",OFFSET('Smelter Look-up'!$I$4,$V628-4,0))</f>
    </oc>
    <nc r="J628" t="inlineStr">
      <is>
        <t>Shandong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83" sId="5" odxf="1" dxf="1">
    <nc r="K628" t="inlineStr">
      <is>
        <t>Zhang Mianhui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84" sId="5" odxf="1" dxf="1">
    <nc r="L628" t="inlineStr">
      <is>
        <t>9999@zhaojin.cn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85" sId="5" odxf="1" dxf="1">
    <nc r="M628" t="inlineStr">
      <is>
        <t>LBMA REGISTERED. 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86" sId="5" odxf="1" dxf="1">
    <nc r="N62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087" sId="5" odxf="1" dxf="1">
    <nc r="O62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28" start="0" length="0">
    <dxf>
      <fill>
        <patternFill patternType="none"/>
      </fill>
      <alignment horizontal="general" vertical="bottom" wrapText="0"/>
      <border outline="0">
        <left/>
        <right/>
        <top/>
      </border>
    </dxf>
  </rfmt>
  <rcc rId="7088" sId="5" odxf="1" dxf="1">
    <nc r="Q628"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089" sId="5" odxf="1" dxf="1">
    <oc r="B629">
      <f>IF(LEN(A629)=0,"",INDEX('Smelter Look-up'!$A:$A,MATCH($A629,'Smelter Look-up'!$E:$E,0)))</f>
    </oc>
    <nc r="B62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90" sId="5" odxf="1" dxf="1">
    <oc r="C629">
      <f>IF(LEN(A629)=0,"",INDEX('Smelter Look-up'!$C:$C,MATCH($A629,'Smelter Look-up'!$E:$E,0)))</f>
    </oc>
    <nc r="C629" t="inlineStr">
      <is>
        <t>Shandong Zhaojin Gold &amp; Silver Refinery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091" sId="5" odxf="1" dxf="1">
    <nc r="D629" t="inlineStr">
      <is>
        <t>Shandong Zhaojin Gold &amp; Silver Refinery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92" sId="5" odxf="1" dxf="1">
    <oc r="E629">
      <f>IF(ISERROR($V629),"",OFFSET('Smelter Look-up'!$D$4,$V629-4,0)&amp;"")</f>
    </oc>
    <nc r="E62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93" sId="5" odxf="1" dxf="1">
    <oc r="F629">
      <f>IF(ISERROR($V629),"",OFFSET('Smelter Look-up'!$E$4,$V629-4,0))</f>
    </oc>
    <nc r="F629" t="inlineStr">
      <is>
        <t>CID001622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94" sId="5" odxf="1" dxf="1">
    <oc r="G629">
      <f>IF(C629=$X$4,"Enter smelter details", IF(ISERROR($V629),"",OFFSET('Smelter Look-up'!$F$4,$V629-4,0)))</f>
    </oc>
    <nc r="G62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95" sId="5" odxf="1" dxf="1">
    <oc r="H629">
      <f>IF(ISERROR($V629),"",OFFSET('Smelter Look-up'!$G$4,$V629-4,0))</f>
    </oc>
    <nc r="H62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096" sId="5" odxf="1" dxf="1">
    <oc r="I629">
      <f>IF(ISERROR($V629),"",OFFSET('Smelter Look-up'!$H$4,$V629-4,0))</f>
    </oc>
    <nc r="I62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097" sId="5" odxf="1" dxf="1">
    <oc r="J629">
      <f>IF(ISERROR($V629),"",OFFSET('Smelter Look-up'!$I$4,$V629-4,0))</f>
    </oc>
    <nc r="J62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29" start="0" length="0">
    <dxf>
      <alignment vertical="bottom" wrapText="0"/>
      <border outline="0">
        <left/>
        <right/>
        <top/>
        <bottom/>
      </border>
    </dxf>
  </rfmt>
  <rfmt sheetId="5" sqref="L629" start="0" length="0">
    <dxf>
      <alignment vertical="bottom" wrapText="0"/>
      <border outline="0">
        <left/>
        <right/>
        <top/>
        <bottom/>
      </border>
    </dxf>
  </rfmt>
  <rfmt sheetId="5" sqref="M629" start="0" length="0">
    <dxf>
      <alignment vertical="bottom" wrapText="0"/>
      <border outline="0">
        <left/>
        <right/>
        <top/>
        <bottom/>
      </border>
    </dxf>
  </rfmt>
  <rfmt sheetId="5" sqref="N629" start="0" length="0">
    <dxf>
      <alignment vertical="bottom" wrapText="0"/>
      <border outline="0">
        <left/>
        <right/>
        <top/>
        <bottom/>
      </border>
    </dxf>
  </rfmt>
  <rfmt sheetId="5" sqref="O629" start="0" length="0">
    <dxf>
      <alignment vertical="bottom" wrapText="0"/>
      <border outline="0">
        <left/>
        <right/>
        <top/>
        <bottom/>
      </border>
    </dxf>
  </rfmt>
  <rfmt sheetId="5" sqref="P629" start="0" length="0">
    <dxf>
      <fill>
        <patternFill patternType="none"/>
      </fill>
      <alignment horizontal="general" vertical="bottom" wrapText="0"/>
      <border outline="0">
        <left/>
        <right/>
        <top/>
      </border>
    </dxf>
  </rfmt>
  <rfmt sheetId="5" sqref="Q629" start="0" length="0">
    <dxf>
      <alignment vertical="bottom" wrapText="0"/>
      <border outline="0">
        <left/>
        <right/>
        <top/>
        <bottom/>
      </border>
    </dxf>
  </rfmt>
  <rcc rId="7098" sId="5" odxf="1" dxf="1">
    <oc r="B630">
      <f>IF(LEN(A630)=0,"",INDEX('Smelter Look-up'!$A:$A,MATCH($A630,'Smelter Look-up'!$E:$E,0)))</f>
    </oc>
    <nc r="B63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099" sId="5" odxf="1" dxf="1">
    <oc r="C630">
      <f>IF(LEN(A630)=0,"",INDEX('Smelter Look-up'!$C:$C,MATCH($A630,'Smelter Look-up'!$E:$E,0)))</f>
    </oc>
    <nc r="C630" t="inlineStr">
      <is>
        <t>SOE Shyolkovsky Factory of Secondary Precious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00" sId="5" odxf="1" dxf="1">
    <nc r="D630" t="inlineStr">
      <is>
        <t>SOE Shyolkovsky Factory of Secondary Precious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01" sId="5" odxf="1" dxf="1">
    <oc r="E630">
      <f>IF(ISERROR($V630),"",OFFSET('Smelter Look-up'!$D$4,$V630-4,0)&amp;"")</f>
    </oc>
    <nc r="E630"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02" sId="5" odxf="1" dxf="1">
    <oc r="F630">
      <f>IF(ISERROR($V630),"",OFFSET('Smelter Look-up'!$E$4,$V630-4,0))</f>
    </oc>
    <nc r="F630" t="inlineStr">
      <is>
        <t>CID001756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03" sId="5" odxf="1" dxf="1">
    <oc r="G630">
      <f>IF(C630=$X$4,"Enter smelter details", IF(ISERROR($V630),"",OFFSET('Smelter Look-up'!$F$4,$V630-4,0)))</f>
    </oc>
    <nc r="G63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04" sId="5" odxf="1" dxf="1">
    <oc r="H630">
      <f>IF(ISERROR($V630),"",OFFSET('Smelter Look-up'!$G$4,$V630-4,0))</f>
    </oc>
    <nc r="H63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105" sId="5" odxf="1" dxf="1">
    <oc r="I630">
      <f>IF(ISERROR($V630),"",OFFSET('Smelter Look-up'!$H$4,$V630-4,0))</f>
    </oc>
    <nc r="I63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06" sId="5" odxf="1" dxf="1">
    <oc r="J630">
      <f>IF(ISERROR($V630),"",OFFSET('Smelter Look-up'!$I$4,$V630-4,0))</f>
    </oc>
    <nc r="J63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30" start="0" length="0">
    <dxf>
      <alignment vertical="bottom" wrapText="0"/>
      <border outline="0">
        <left/>
        <right/>
        <top/>
        <bottom/>
      </border>
    </dxf>
  </rfmt>
  <rcc rId="7107" sId="5" odxf="1" dxf="1">
    <nc r="L630" t="inlineStr">
      <is>
        <t xml:space="preserve"> info@zavodvdm.ru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08" sId="5" odxf="1" dxf="1">
    <nc r="M630"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09" sId="5" odxf="1" dxf="1">
    <nc r="N63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10" sId="5" odxf="1" dxf="1">
    <nc r="O63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30" start="0" length="0">
    <dxf>
      <fill>
        <patternFill patternType="none"/>
      </fill>
      <alignment horizontal="general" vertical="bottom" wrapText="0"/>
      <border outline="0">
        <left/>
        <right/>
        <top/>
      </border>
    </dxf>
  </rfmt>
  <rcc rId="7111" sId="5" odxf="1" dxf="1">
    <nc r="Q630"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112" sId="5" odxf="1" dxf="1">
    <oc r="B631">
      <f>IF(LEN(A631)=0,"",INDEX('Smelter Look-up'!$A:$A,MATCH($A631,'Smelter Look-up'!$E:$E,0)))</f>
    </oc>
    <nc r="B63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13" sId="5" odxf="1" dxf="1">
    <oc r="C631">
      <f>IF(LEN(A631)=0,"",INDEX('Smelter Look-up'!$C:$C,MATCH($A631,'Smelter Look-up'!$E:$E,0)))</f>
    </oc>
    <nc r="C631" t="inlineStr">
      <is>
        <t>SOE Shyolkovsky Factory of Secondary Precious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14" sId="5" odxf="1" dxf="1">
    <nc r="D631" t="inlineStr">
      <is>
        <t>SOE Shyolkovsky Factory of Secondary Precious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15" sId="5" odxf="1" dxf="1">
    <oc r="E631">
      <f>IF(ISERROR($V631),"",OFFSET('Smelter Look-up'!$D$4,$V631-4,0)&amp;"")</f>
    </oc>
    <nc r="E631"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16" sId="5" odxf="1" dxf="1">
    <oc r="F631">
      <f>IF(ISERROR($V631),"",OFFSET('Smelter Look-up'!$E$4,$V631-4,0))</f>
    </oc>
    <nc r="F631" t="inlineStr">
      <is>
        <t>CID001756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17" sId="5" odxf="1" dxf="1">
    <oc r="G631">
      <f>IF(C631=$X$4,"Enter smelter details", IF(ISERROR($V631),"",OFFSET('Smelter Look-up'!$F$4,$V631-4,0)))</f>
    </oc>
    <nc r="G63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18" sId="5" odxf="1" dxf="1">
    <oc r="H631">
      <f>IF(ISERROR($V631),"",OFFSET('Smelter Look-up'!$G$4,$V631-4,0))</f>
    </oc>
    <nc r="H63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119" sId="5" odxf="1" dxf="1">
    <oc r="I631">
      <f>IF(ISERROR($V631),"",OFFSET('Smelter Look-up'!$H$4,$V631-4,0))</f>
    </oc>
    <nc r="I63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20" sId="5" odxf="1" dxf="1">
    <oc r="J631">
      <f>IF(ISERROR($V631),"",OFFSET('Smelter Look-up'!$I$4,$V631-4,0))</f>
    </oc>
    <nc r="J63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31" start="0" length="0">
    <dxf>
      <alignment vertical="bottom" wrapText="0"/>
      <border outline="0">
        <left/>
        <right/>
        <top/>
        <bottom/>
      </border>
    </dxf>
  </rfmt>
  <rfmt sheetId="5" sqref="L631" start="0" length="0">
    <dxf>
      <alignment vertical="bottom" wrapText="0"/>
      <border outline="0">
        <left/>
        <right/>
        <top/>
        <bottom/>
      </border>
    </dxf>
  </rfmt>
  <rfmt sheetId="5" sqref="M631" start="0" length="0">
    <dxf>
      <alignment vertical="bottom" wrapText="0"/>
      <border outline="0">
        <left/>
        <right/>
        <top/>
        <bottom/>
      </border>
    </dxf>
  </rfmt>
  <rfmt sheetId="5" sqref="N631" start="0" length="0">
    <dxf>
      <alignment vertical="bottom" wrapText="0"/>
      <border outline="0">
        <left/>
        <right/>
        <top/>
        <bottom/>
      </border>
    </dxf>
  </rfmt>
  <rfmt sheetId="5" sqref="O631" start="0" length="0">
    <dxf>
      <alignment vertical="bottom" wrapText="0"/>
      <border outline="0">
        <left/>
        <right/>
        <top/>
        <bottom/>
      </border>
    </dxf>
  </rfmt>
  <rfmt sheetId="5" sqref="P631" start="0" length="0">
    <dxf>
      <fill>
        <patternFill patternType="none"/>
      </fill>
      <alignment horizontal="general" vertical="bottom" wrapText="0"/>
      <border outline="0">
        <left/>
        <right/>
        <top/>
      </border>
    </dxf>
  </rfmt>
  <rfmt sheetId="5" sqref="Q631" start="0" length="0">
    <dxf>
      <alignment vertical="bottom" wrapText="0"/>
      <border outline="0">
        <left/>
        <right/>
        <top/>
        <bottom/>
      </border>
    </dxf>
  </rfmt>
  <rcc rId="7121" sId="5" odxf="1" dxf="1">
    <oc r="B632">
      <f>IF(LEN(A632)=0,"",INDEX('Smelter Look-up'!$A:$A,MATCH($A632,'Smelter Look-up'!$E:$E,0)))</f>
    </oc>
    <nc r="B63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22" sId="5" odxf="1" dxf="1">
    <oc r="C632">
      <f>IF(LEN(A632)=0,"",INDEX('Smelter Look-up'!$C:$C,MATCH($A632,'Smelter Look-up'!$E:$E,0)))</f>
    </oc>
    <nc r="C632" t="inlineStr">
      <is>
        <t>Soft Metais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23" sId="5" odxf="1" dxf="1">
    <nc r="D632" t="inlineStr">
      <is>
        <t>Soft Metais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24" sId="5" odxf="1" dxf="1">
    <oc r="E632">
      <f>IF(ISERROR($V632),"",OFFSET('Smelter Look-up'!$D$4,$V632-4,0)&amp;"")</f>
    </oc>
    <nc r="E632"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25" sId="5" odxf="1" dxf="1">
    <oc r="F632">
      <f>IF(ISERROR($V632),"",OFFSET('Smelter Look-up'!$E$4,$V632-4,0))</f>
    </oc>
    <nc r="F632" t="inlineStr">
      <is>
        <t>CID001758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26" sId="5" odxf="1" dxf="1">
    <oc r="G632">
      <f>IF(C632=$X$4,"Enter smelter details", IF(ISERROR($V632),"",OFFSET('Smelter Look-up'!$F$4,$V632-4,0)))</f>
    </oc>
    <nc r="G63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27" sId="5" odxf="1" dxf="1">
    <oc r="H632">
      <f>IF(ISERROR($V632),"",OFFSET('Smelter Look-up'!$G$4,$V632-4,0))</f>
    </oc>
    <nc r="H63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128" sId="5" odxf="1" dxf="1">
    <oc r="I632">
      <f>IF(ISERROR($V632),"",OFFSET('Smelter Look-up'!$H$4,$V632-4,0))</f>
    </oc>
    <nc r="I632" t="inlineStr">
      <is>
        <t>Bebedouro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29" sId="5" odxf="1" dxf="1">
    <oc r="J632">
      <f>IF(ISERROR($V632),"",OFFSET('Smelter Look-up'!$I$4,$V632-4,0))</f>
    </oc>
    <nc r="J632" t="inlineStr">
      <is>
        <t>São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32" start="0" length="0">
    <dxf>
      <alignment vertical="bottom" wrapText="0"/>
      <border outline="0">
        <left/>
        <right/>
        <top/>
        <bottom/>
      </border>
    </dxf>
  </rfmt>
  <rfmt sheetId="5" sqref="L632" start="0" length="0">
    <dxf>
      <alignment vertical="bottom" wrapText="0"/>
      <border outline="0">
        <left/>
        <right/>
        <top/>
        <bottom/>
      </border>
    </dxf>
  </rfmt>
  <rcc rId="7130" sId="5" odxf="1" dxf="1">
    <nc r="M63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32" start="0" length="0">
    <dxf>
      <alignment vertical="bottom" wrapText="0"/>
      <border outline="0">
        <left/>
        <right/>
        <top/>
        <bottom/>
      </border>
    </dxf>
  </rfmt>
  <rcc rId="7131" sId="5" odxf="1" dxf="1">
    <nc r="O632"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32" start="0" length="0">
    <dxf>
      <fill>
        <patternFill patternType="none"/>
      </fill>
      <alignment horizontal="general" vertical="bottom" wrapText="0"/>
      <border outline="0">
        <left/>
        <right/>
        <top/>
      </border>
    </dxf>
  </rfmt>
  <rfmt sheetId="5" sqref="Q632" start="0" length="0">
    <dxf>
      <alignment vertical="bottom" wrapText="0"/>
      <border outline="0">
        <left/>
        <right/>
        <top/>
        <bottom/>
      </border>
    </dxf>
  </rfmt>
  <rcc rId="7132" sId="5" odxf="1" dxf="1">
    <oc r="B633">
      <f>IF(LEN(A633)=0,"",INDEX('Smelter Look-up'!$A:$A,MATCH($A633,'Smelter Look-up'!$E:$E,0)))</f>
    </oc>
    <nc r="B63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33" sId="5" odxf="1" dxf="1">
    <oc r="C633">
      <f>IF(LEN(A633)=0,"",INDEX('Smelter Look-up'!$C:$C,MATCH($A633,'Smelter Look-up'!$E:$E,0)))</f>
    </oc>
    <nc r="C633" t="inlineStr">
      <is>
        <t>Soft Metais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34" sId="5" odxf="1" dxf="1">
    <nc r="D633" t="inlineStr">
      <is>
        <t>Soft Metais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35" sId="5" odxf="1" dxf="1">
    <oc r="E633">
      <f>IF(ISERROR($V633),"",OFFSET('Smelter Look-up'!$D$4,$V633-4,0)&amp;"")</f>
    </oc>
    <nc r="E633"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36" sId="5" odxf="1" dxf="1">
    <oc r="F633">
      <f>IF(ISERROR($V633),"",OFFSET('Smelter Look-up'!$E$4,$V633-4,0))</f>
    </oc>
    <nc r="F633" t="inlineStr">
      <is>
        <t>CID001758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37" sId="5" odxf="1" dxf="1">
    <oc r="G633">
      <f>IF(C633=$X$4,"Enter smelter details", IF(ISERROR($V633),"",OFFSET('Smelter Look-up'!$F$4,$V633-4,0)))</f>
    </oc>
    <nc r="G63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38" sId="5" odxf="1" dxf="1">
    <oc r="H633">
      <f>IF(ISERROR($V633),"",OFFSET('Smelter Look-up'!$G$4,$V633-4,0))</f>
    </oc>
    <nc r="H63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139" sId="5" odxf="1" dxf="1">
    <oc r="I633">
      <f>IF(ISERROR($V633),"",OFFSET('Smelter Look-up'!$H$4,$V633-4,0))</f>
    </oc>
    <nc r="I633" t="inlineStr">
      <is>
        <t>Bebedouro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40" sId="5" odxf="1" dxf="1">
    <oc r="J633">
      <f>IF(ISERROR($V633),"",OFFSET('Smelter Look-up'!$I$4,$V633-4,0))</f>
    </oc>
    <nc r="J633" t="inlineStr">
      <is>
        <t>Sao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33" start="0" length="0">
    <dxf>
      <alignment vertical="bottom" wrapText="0"/>
      <border outline="0">
        <left/>
        <right/>
        <top/>
        <bottom/>
      </border>
    </dxf>
  </rfmt>
  <rfmt sheetId="5" sqref="L633" start="0" length="0">
    <dxf>
      <alignment vertical="bottom" wrapText="0"/>
      <border outline="0">
        <left/>
        <right/>
        <top/>
        <bottom/>
      </border>
    </dxf>
  </rfmt>
  <rfmt sheetId="5" sqref="M633" start="0" length="0">
    <dxf>
      <alignment vertical="bottom" wrapText="0"/>
      <border outline="0">
        <left/>
        <right/>
        <top/>
        <bottom/>
      </border>
    </dxf>
  </rfmt>
  <rfmt sheetId="5" sqref="N633" start="0" length="0">
    <dxf>
      <alignment vertical="bottom" wrapText="0"/>
      <border outline="0">
        <left/>
        <right/>
        <top/>
        <bottom/>
      </border>
    </dxf>
  </rfmt>
  <rfmt sheetId="5" sqref="O633" start="0" length="0">
    <dxf>
      <alignment vertical="bottom" wrapText="0"/>
      <border outline="0">
        <left/>
        <right/>
        <top/>
        <bottom/>
      </border>
    </dxf>
  </rfmt>
  <rcc rId="7141" sId="5" odxf="1" dxf="1">
    <nc r="P63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142" sId="5" odxf="1" dxf="1">
    <nc r="Q63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143" sId="5" odxf="1" dxf="1">
    <oc r="B634">
      <f>IF(LEN(A634)=0,"",INDEX('Smelter Look-up'!$A:$A,MATCH($A634,'Smelter Look-up'!$E:$E,0)))</f>
    </oc>
    <nc r="B63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44" sId="5" odxf="1" dxf="1">
    <oc r="C634">
      <f>IF(LEN(A634)=0,"",INDEX('Smelter Look-up'!$C:$C,MATCH($A634,'Smelter Look-up'!$E:$E,0)))</f>
    </oc>
    <nc r="C634" t="inlineStr">
      <is>
        <t>Soft Metais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45" sId="5" odxf="1" dxf="1">
    <nc r="D634" t="inlineStr">
      <is>
        <t>Soft Metais,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46" sId="5" odxf="1" dxf="1">
    <oc r="E634">
      <f>IF(ISERROR($V634),"",OFFSET('Smelter Look-up'!$D$4,$V634-4,0)&amp;"")</f>
    </oc>
    <nc r="E634"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47" sId="5" odxf="1" dxf="1">
    <oc r="F634">
      <f>IF(ISERROR($V634),"",OFFSET('Smelter Look-up'!$E$4,$V634-4,0))</f>
    </oc>
    <nc r="F634" t="inlineStr">
      <is>
        <t>CID001758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48" sId="5" odxf="1" dxf="1">
    <oc r="G634">
      <f>IF(C634=$X$4,"Enter smelter details", IF(ISERROR($V634),"",OFFSET('Smelter Look-up'!$F$4,$V634-4,0)))</f>
    </oc>
    <nc r="G63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49" sId="5" odxf="1" dxf="1">
    <oc r="H634">
      <f>IF(ISERROR($V634),"",OFFSET('Smelter Look-up'!$G$4,$V634-4,0))</f>
    </oc>
    <nc r="H63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150" sId="5" odxf="1" dxf="1">
    <oc r="I634">
      <f>IF(ISERROR($V634),"",OFFSET('Smelter Look-up'!$H$4,$V634-4,0))</f>
    </oc>
    <nc r="I63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51" sId="5" odxf="1" dxf="1">
    <oc r="J634">
      <f>IF(ISERROR($V634),"",OFFSET('Smelter Look-up'!$I$4,$V634-4,0))</f>
    </oc>
    <nc r="J63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34" start="0" length="0">
    <dxf>
      <alignment vertical="bottom" wrapText="0"/>
      <border outline="0">
        <left/>
        <right/>
        <top/>
        <bottom/>
      </border>
    </dxf>
  </rfmt>
  <rfmt sheetId="5" sqref="L634" start="0" length="0">
    <dxf>
      <alignment vertical="bottom" wrapText="0"/>
      <border outline="0">
        <left/>
        <right/>
        <top/>
        <bottom/>
      </border>
    </dxf>
  </rfmt>
  <rfmt sheetId="5" sqref="M634" start="0" length="0">
    <dxf>
      <alignment vertical="bottom" wrapText="0"/>
      <border outline="0">
        <left/>
        <right/>
        <top/>
        <bottom/>
      </border>
    </dxf>
  </rfmt>
  <rfmt sheetId="5" sqref="N634" start="0" length="0">
    <dxf>
      <alignment vertical="bottom" wrapText="0"/>
      <border outline="0">
        <left/>
        <right/>
        <top/>
        <bottom/>
      </border>
    </dxf>
  </rfmt>
  <rfmt sheetId="5" sqref="O634" start="0" length="0">
    <dxf>
      <alignment vertical="bottom" wrapText="0"/>
      <border outline="0">
        <left/>
        <right/>
        <top/>
        <bottom/>
      </border>
    </dxf>
  </rfmt>
  <rfmt sheetId="5" sqref="P634" start="0" length="0">
    <dxf>
      <fill>
        <patternFill patternType="none"/>
      </fill>
      <alignment horizontal="general" vertical="bottom" wrapText="0"/>
      <border outline="0">
        <left/>
        <right/>
        <top/>
      </border>
    </dxf>
  </rfmt>
  <rfmt sheetId="5" sqref="Q634" start="0" length="0">
    <dxf>
      <alignment vertical="bottom" wrapText="0"/>
      <border outline="0">
        <left/>
        <right/>
        <top/>
        <bottom/>
      </border>
    </dxf>
  </rfmt>
  <rcc rId="7152" sId="5" odxf="1" dxf="1">
    <oc r="B635">
      <f>IF(LEN(A635)=0,"",INDEX('Smelter Look-up'!$A:$A,MATCH($A635,'Smelter Look-up'!$E:$E,0)))</f>
    </oc>
    <nc r="B63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53" sId="5" odxf="1" dxf="1">
    <oc r="C635">
      <f>IF(LEN(A635)=0,"",INDEX('Smelter Look-up'!$C:$C,MATCH($A635,'Smelter Look-up'!$E:$E,0)))</f>
    </oc>
    <nc r="C635" t="inlineStr">
      <is>
        <t>Soft Metais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54" sId="5" odxf="1" dxf="1">
    <nc r="D635" t="inlineStr">
      <is>
        <t>Soft Metais,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55" sId="5" odxf="1" dxf="1">
    <oc r="E635">
      <f>IF(ISERROR($V635),"",OFFSET('Smelter Look-up'!$D$4,$V635-4,0)&amp;"")</f>
    </oc>
    <nc r="E635"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56" sId="5" odxf="1" dxf="1">
    <oc r="F635">
      <f>IF(ISERROR($V635),"",OFFSET('Smelter Look-up'!$E$4,$V635-4,0))</f>
    </oc>
    <nc r="F635" t="inlineStr">
      <is>
        <t>CID001758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57" sId="5" odxf="1" dxf="1">
    <oc r="G635">
      <f>IF(C635=$X$4,"Enter smelter details", IF(ISERROR($V635),"",OFFSET('Smelter Look-up'!$F$4,$V635-4,0)))</f>
    </oc>
    <nc r="G63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58" sId="5" odxf="1" dxf="1">
    <oc r="H635">
      <f>IF(ISERROR($V635),"",OFFSET('Smelter Look-up'!$G$4,$V635-4,0))</f>
    </oc>
    <nc r="H635" t="inlineStr">
      <is>
        <t>Av. João Ferreira Penna, 281-Distrito Industrial III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159" sId="5" odxf="1" dxf="1">
    <oc r="I635">
      <f>IF(ISERROR($V635),"",OFFSET('Smelter Look-up'!$H$4,$V635-4,0))</f>
    </oc>
    <nc r="I635" t="inlineStr">
      <is>
        <t>Bebedouro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60" sId="5" odxf="1" dxf="1">
    <oc r="J635">
      <f>IF(ISERROR($V635),"",OFFSET('Smelter Look-up'!$I$4,$V635-4,0))</f>
    </oc>
    <nc r="J635" t="inlineStr">
      <is>
        <t>São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61" sId="5" odxf="1" dxf="1">
    <nc r="K635" t="inlineStr">
      <is>
        <t>Mr. Paulo Toledo de Abreu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62" sId="5" odxf="1" dxf="1">
    <nc r="L635" t="inlineStr">
      <is>
        <t>vendas@softmetais.com.br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63" sId="5" odxf="1" dxf="1">
    <nc r="M635"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64" sId="5" odxf="1" dxf="1">
    <nc r="N63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65" sId="5" odxf="1" dxf="1">
    <nc r="O63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35" start="0" length="0">
    <dxf>
      <fill>
        <patternFill patternType="none"/>
      </fill>
      <alignment horizontal="general" vertical="bottom" wrapText="0"/>
      <border outline="0">
        <left/>
        <right/>
        <top/>
      </border>
    </dxf>
  </rfmt>
  <rfmt sheetId="5" sqref="Q635" start="0" length="0">
    <dxf>
      <alignment vertical="bottom" wrapText="0"/>
      <border outline="0">
        <left/>
        <right/>
        <top/>
        <bottom/>
      </border>
    </dxf>
  </rfmt>
  <rcc rId="7166" sId="5" odxf="1" dxf="1">
    <oc r="B636">
      <f>IF(LEN(A636)=0,"",INDEX('Smelter Look-up'!$A:$A,MATCH($A636,'Smelter Look-up'!$E:$E,0)))</f>
    </oc>
    <nc r="B63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67" sId="5" odxf="1" dxf="1">
    <oc r="C636">
      <f>IF(LEN(A636)=0,"",INDEX('Smelter Look-up'!$C:$C,MATCH($A636,'Smelter Look-up'!$E:$E,0)))</f>
    </oc>
    <nc r="C636" t="inlineStr">
      <is>
        <t>Soft Metais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68" sId="5" odxf="1" dxf="1">
    <nc r="D636" t="inlineStr">
      <is>
        <t>Soft Metais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69" sId="5" odxf="1" dxf="1">
    <oc r="E636">
      <f>IF(ISERROR($V636),"",OFFSET('Smelter Look-up'!$D$4,$V636-4,0)&amp;"")</f>
    </oc>
    <nc r="E636"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70" sId="5" odxf="1" dxf="1">
    <oc r="F636">
      <f>IF(ISERROR($V636),"",OFFSET('Smelter Look-up'!$E$4,$V636-4,0))</f>
    </oc>
    <nc r="F636" t="inlineStr">
      <is>
        <t>CID001758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71" sId="5" odxf="1" dxf="1">
    <oc r="G636">
      <f>IF(C636=$X$4,"Enter smelter details", IF(ISERROR($V636),"",OFFSET('Smelter Look-up'!$F$4,$V636-4,0)))</f>
    </oc>
    <nc r="G63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72" sId="5" odxf="1" dxf="1">
    <oc r="H636">
      <f>IF(ISERROR($V636),"",OFFSET('Smelter Look-up'!$G$4,$V636-4,0))</f>
    </oc>
    <nc r="H63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173" sId="5" odxf="1" dxf="1">
    <oc r="I636">
      <f>IF(ISERROR($V636),"",OFFSET('Smelter Look-up'!$H$4,$V636-4,0))</f>
    </oc>
    <nc r="I636" t="inlineStr">
      <is>
        <t>Bebedouro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74" sId="5" odxf="1" dxf="1">
    <oc r="J636">
      <f>IF(ISERROR($V636),"",OFFSET('Smelter Look-up'!$I$4,$V636-4,0))</f>
    </oc>
    <nc r="J636" t="inlineStr">
      <is>
        <t>Sao Paulo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36" start="0" length="0">
    <dxf>
      <alignment vertical="bottom" wrapText="0"/>
      <border outline="0">
        <left/>
        <right/>
        <top/>
        <bottom/>
      </border>
    </dxf>
  </rfmt>
  <rfmt sheetId="5" sqref="L636" start="0" length="0">
    <dxf>
      <alignment vertical="bottom" wrapText="0"/>
      <border outline="0">
        <left/>
        <right/>
        <top/>
        <bottom/>
      </border>
    </dxf>
  </rfmt>
  <rfmt sheetId="5" sqref="M636" start="0" length="0">
    <dxf>
      <alignment vertical="bottom" wrapText="0"/>
      <border outline="0">
        <left/>
        <right/>
        <top/>
        <bottom/>
      </border>
    </dxf>
  </rfmt>
  <rfmt sheetId="5" sqref="N636" start="0" length="0">
    <dxf>
      <alignment vertical="bottom" wrapText="0"/>
      <border outline="0">
        <left/>
        <right/>
        <top/>
        <bottom/>
      </border>
    </dxf>
  </rfmt>
  <rfmt sheetId="5" sqref="O636" start="0" length="0">
    <dxf>
      <alignment vertical="bottom" wrapText="0"/>
      <border outline="0">
        <left/>
        <right/>
        <top/>
        <bottom/>
      </border>
    </dxf>
  </rfmt>
  <rfmt sheetId="5" sqref="P636" start="0" length="0">
    <dxf>
      <fill>
        <patternFill patternType="none"/>
      </fill>
      <alignment horizontal="general" vertical="bottom" wrapText="0"/>
      <border outline="0">
        <left/>
        <right/>
        <top/>
      </border>
    </dxf>
  </rfmt>
  <rfmt sheetId="5" sqref="Q636" start="0" length="0">
    <dxf>
      <alignment vertical="bottom" wrapText="0"/>
      <border outline="0">
        <left/>
        <right/>
        <top/>
        <bottom/>
      </border>
    </dxf>
  </rfmt>
  <rcc rId="7175" sId="5" odxf="1" dxf="1">
    <oc r="B637">
      <f>IF(LEN(A637)=0,"",INDEX('Smelter Look-up'!$A:$A,MATCH($A637,'Smelter Look-up'!$E:$E,0)))</f>
    </oc>
    <nc r="B63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76" sId="5" odxf="1" dxf="1">
    <oc r="C637">
      <f>IF(LEN(A637)=0,"",INDEX('Smelter Look-up'!$C:$C,MATCH($A637,'Smelter Look-up'!$E:$E,0)))</f>
    </oc>
    <nc r="C637" t="inlineStr">
      <is>
        <t>Solar Applied Materials Technology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77" sId="5" odxf="1" dxf="1">
    <nc r="D637" t="inlineStr">
      <is>
        <t>Solar Applied Materials Technology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78" sId="5" odxf="1" dxf="1">
    <oc r="E637">
      <f>IF(ISERROR($V637),"",OFFSET('Smelter Look-up'!$D$4,$V637-4,0)&amp;"")</f>
    </oc>
    <nc r="E637"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79" sId="5" odxf="1" dxf="1">
    <oc r="F637">
      <f>IF(ISERROR($V637),"",OFFSET('Smelter Look-up'!$E$4,$V637-4,0))</f>
    </oc>
    <nc r="F637" t="inlineStr">
      <is>
        <t>CID001761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80" sId="5" odxf="1" dxf="1">
    <oc r="G637">
      <f>IF(C637=$X$4,"Enter smelter details", IF(ISERROR($V637),"",OFFSET('Smelter Look-up'!$F$4,$V637-4,0)))</f>
    </oc>
    <nc r="G63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81" sId="5" odxf="1" dxf="1">
    <oc r="H637">
      <f>IF(ISERROR($V637),"",OFFSET('Smelter Look-up'!$G$4,$V637-4,0))</f>
    </oc>
    <nc r="H63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182" sId="5" odxf="1" dxf="1">
    <oc r="I637">
      <f>IF(ISERROR($V637),"",OFFSET('Smelter Look-up'!$H$4,$V637-4,0))</f>
    </oc>
    <nc r="I637" t="inlineStr">
      <is>
        <t>Tainan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83" sId="5" odxf="1" dxf="1">
    <oc r="J637">
      <f>IF(ISERROR($V637),"",OFFSET('Smelter Look-up'!$I$4,$V637-4,0))</f>
    </oc>
    <nc r="J637" t="inlineStr">
      <is>
        <t>Taiwan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37" start="0" length="0">
    <dxf>
      <alignment vertical="bottom" wrapText="0"/>
      <border outline="0">
        <left/>
        <right/>
        <top/>
        <bottom/>
      </border>
    </dxf>
  </rfmt>
  <rfmt sheetId="5" sqref="L637" start="0" length="0">
    <dxf>
      <alignment vertical="bottom" wrapText="0"/>
      <border outline="0">
        <left/>
        <right/>
        <top/>
        <bottom/>
      </border>
    </dxf>
  </rfmt>
  <rcc rId="7184" sId="5" odxf="1" dxf="1">
    <nc r="M63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37" start="0" length="0">
    <dxf>
      <alignment vertical="bottom" wrapText="0"/>
      <border outline="0">
        <left/>
        <right/>
        <top/>
        <bottom/>
      </border>
    </dxf>
  </rfmt>
  <rcc rId="7185" sId="5" odxf="1" dxf="1">
    <nc r="O637"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37" start="0" length="0">
    <dxf>
      <fill>
        <patternFill patternType="none"/>
      </fill>
      <alignment horizontal="general" vertical="bottom" wrapText="0"/>
      <border outline="0">
        <left/>
        <right/>
        <top/>
      </border>
    </dxf>
  </rfmt>
  <rfmt sheetId="5" sqref="Q637" start="0" length="0">
    <dxf>
      <alignment vertical="bottom" wrapText="0"/>
      <border outline="0">
        <left/>
        <right/>
        <top/>
        <bottom/>
      </border>
    </dxf>
  </rfmt>
  <rcc rId="7186" sId="5" odxf="1" dxf="1">
    <oc r="B638">
      <f>IF(LEN(A638)=0,"",INDEX('Smelter Look-up'!$A:$A,MATCH($A638,'Smelter Look-up'!$E:$E,0)))</f>
    </oc>
    <nc r="B63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87" sId="5" odxf="1" dxf="1">
    <oc r="C638">
      <f>IF(LEN(A638)=0,"",INDEX('Smelter Look-up'!$C:$C,MATCH($A638,'Smelter Look-up'!$E:$E,0)))</f>
    </oc>
    <nc r="C638" t="inlineStr">
      <is>
        <t>Solar Applied Materials Technology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188" sId="5" odxf="1" dxf="1">
    <nc r="D638" t="inlineStr">
      <is>
        <t>Solar Applied Materials Technology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89" sId="5" odxf="1" dxf="1">
    <oc r="E638">
      <f>IF(ISERROR($V638),"",OFFSET('Smelter Look-up'!$D$4,$V638-4,0)&amp;"")</f>
    </oc>
    <nc r="E638"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90" sId="5" odxf="1" dxf="1">
    <oc r="F638">
      <f>IF(ISERROR($V638),"",OFFSET('Smelter Look-up'!$E$4,$V638-4,0))</f>
    </oc>
    <nc r="F638" t="inlineStr">
      <is>
        <t>CID001761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91" sId="5" odxf="1" dxf="1">
    <oc r="G638">
      <f>IF(C638=$X$4,"Enter smelter details", IF(ISERROR($V638),"",OFFSET('Smelter Look-up'!$F$4,$V638-4,0)))</f>
    </oc>
    <nc r="G63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192" sId="5" odxf="1" dxf="1">
    <oc r="H638">
      <f>IF(ISERROR($V638),"",OFFSET('Smelter Look-up'!$G$4,$V638-4,0))</f>
    </oc>
    <nc r="H63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193" sId="5" odxf="1" dxf="1">
    <oc r="I638">
      <f>IF(ISERROR($V638),"",OFFSET('Smelter Look-up'!$H$4,$V638-4,0))</f>
    </oc>
    <nc r="I638" t="inlineStr">
      <is>
        <t>Tainan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194" sId="5" odxf="1" dxf="1">
    <oc r="J638">
      <f>IF(ISERROR($V638),"",OFFSET('Smelter Look-up'!$I$4,$V638-4,0))</f>
    </oc>
    <nc r="J638" t="inlineStr">
      <is>
        <t>Taiwan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38" start="0" length="0">
    <dxf>
      <alignment vertical="bottom" wrapText="0"/>
      <border outline="0">
        <left/>
        <right/>
        <top/>
        <bottom/>
      </border>
    </dxf>
  </rfmt>
  <rfmt sheetId="5" sqref="L638" start="0" length="0">
    <dxf>
      <alignment vertical="bottom" wrapText="0"/>
      <border outline="0">
        <left/>
        <right/>
        <top/>
        <bottom/>
      </border>
    </dxf>
  </rfmt>
  <rfmt sheetId="5" sqref="M638" start="0" length="0">
    <dxf>
      <alignment vertical="bottom" wrapText="0"/>
      <border outline="0">
        <left/>
        <right/>
        <top/>
        <bottom/>
      </border>
    </dxf>
  </rfmt>
  <rcc rId="7195" sId="5" odxf="1" dxf="1">
    <nc r="N638"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96" sId="5" odxf="1" dxf="1">
    <nc r="O638"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197" sId="5" odxf="1" dxf="1">
    <nc r="P63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198" sId="5" odxf="1" dxf="1">
    <nc r="Q63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199" sId="5" odxf="1" dxf="1">
    <oc r="B639">
      <f>IF(LEN(A639)=0,"",INDEX('Smelter Look-up'!$A:$A,MATCH($A639,'Smelter Look-up'!$E:$E,0)))</f>
    </oc>
    <nc r="B63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00" sId="5" odxf="1" dxf="1">
    <oc r="C639">
      <f>IF(LEN(A639)=0,"",INDEX('Smelter Look-up'!$C:$C,MATCH($A639,'Smelter Look-up'!$E:$E,0)))</f>
    </oc>
    <nc r="C639" t="inlineStr">
      <is>
        <t>Solar Applied Materials Technology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01" sId="5" odxf="1" dxf="1">
    <nc r="D639" t="inlineStr">
      <is>
        <t>Solar Applied Materials Technology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02" sId="5" odxf="1" dxf="1">
    <oc r="E639">
      <f>IF(ISERROR($V639),"",OFFSET('Smelter Look-up'!$D$4,$V639-4,0)&amp;"")</f>
    </oc>
    <nc r="E639"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03" sId="5" odxf="1" dxf="1">
    <oc r="F639">
      <f>IF(ISERROR($V639),"",OFFSET('Smelter Look-up'!$E$4,$V639-4,0))</f>
    </oc>
    <nc r="F639" t="inlineStr">
      <is>
        <t>CID001761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04" sId="5" odxf="1" dxf="1">
    <oc r="G639">
      <f>IF(C639=$X$4,"Enter smelter details", IF(ISERROR($V639),"",OFFSET('Smelter Look-up'!$F$4,$V639-4,0)))</f>
    </oc>
    <nc r="G63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05" sId="5" odxf="1" dxf="1">
    <oc r="H639">
      <f>IF(ISERROR($V639),"",OFFSET('Smelter Look-up'!$G$4,$V639-4,0))</f>
    </oc>
    <nc r="H639" t="inlineStr">
      <is>
        <t>No.1, Gongye 3rd Rd., Annan Dis.</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06" sId="5" odxf="1" dxf="1">
    <oc r="I639">
      <f>IF(ISERROR($V639),"",OFFSET('Smelter Look-up'!$H$4,$V639-4,0))</f>
    </oc>
    <nc r="I639" t="inlineStr">
      <is>
        <t>Tainan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07" sId="5" odxf="1" dxf="1">
    <oc r="J639">
      <f>IF(ISERROR($V639),"",OFFSET('Smelter Look-up'!$I$4,$V639-4,0))</f>
    </oc>
    <nc r="J639" t="inlineStr">
      <is>
        <t>Taiwan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08" sId="5" odxf="1" dxf="1">
    <nc r="K639" t="inlineStr">
      <is>
        <t>Edward Tsai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09" sId="5" odxf="1" dxf="1">
    <nc r="L639" t="inlineStr">
      <is>
        <t>edward.tsai@solartech.com.tw</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10" sId="5" odxf="1" dxf="1">
    <nc r="M63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11" sId="5" odxf="1" dxf="1">
    <nc r="N639"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12" sId="5" odxf="1" dxf="1">
    <nc r="O639"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13" sId="5" odxf="1" dxf="1">
    <nc r="P63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39" start="0" length="0">
    <dxf>
      <alignment vertical="bottom" wrapText="0"/>
      <border outline="0">
        <left/>
        <right/>
        <top/>
        <bottom/>
      </border>
    </dxf>
  </rfmt>
  <rcc rId="7214" sId="5" odxf="1" dxf="1">
    <oc r="B640">
      <f>IF(LEN(A640)=0,"",INDEX('Smelter Look-up'!$A:$A,MATCH($A640,'Smelter Look-up'!$E:$E,0)))</f>
    </oc>
    <nc r="B64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15" sId="5" odxf="1" dxf="1">
    <oc r="C640">
      <f>IF(LEN(A640)=0,"",INDEX('Smelter Look-up'!$C:$C,MATCH($A640,'Smelter Look-up'!$E:$E,0)))</f>
    </oc>
    <nc r="C640" t="inlineStr">
      <is>
        <t>Solar Applied Materials Technology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16" sId="5" odxf="1" dxf="1">
    <nc r="D640" t="inlineStr">
      <is>
        <t>Solar Applied Materials Technology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17" sId="5" odxf="1" dxf="1">
    <oc r="E640">
      <f>IF(ISERROR($V640),"",OFFSET('Smelter Look-up'!$D$4,$V640-4,0)&amp;"")</f>
    </oc>
    <nc r="E640"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18" sId="5" odxf="1" dxf="1">
    <oc r="F640">
      <f>IF(ISERROR($V640),"",OFFSET('Smelter Look-up'!$E$4,$V640-4,0))</f>
    </oc>
    <nc r="F640" t="inlineStr">
      <is>
        <t>CID001761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19" sId="5" odxf="1" dxf="1">
    <oc r="G640">
      <f>IF(C640=$X$4,"Enter smelter details", IF(ISERROR($V640),"",OFFSET('Smelter Look-up'!$F$4,$V640-4,0)))</f>
    </oc>
    <nc r="G64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20" sId="5" odxf="1" dxf="1">
    <oc r="H640">
      <f>IF(ISERROR($V640),"",OFFSET('Smelter Look-up'!$G$4,$V640-4,0))</f>
    </oc>
    <nc r="H64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21" sId="5" odxf="1" dxf="1">
    <oc r="I640">
      <f>IF(ISERROR($V640),"",OFFSET('Smelter Look-up'!$H$4,$V640-4,0))</f>
    </oc>
    <nc r="I64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22" sId="5" odxf="1" dxf="1">
    <oc r="J640">
      <f>IF(ISERROR($V640),"",OFFSET('Smelter Look-up'!$I$4,$V640-4,0))</f>
    </oc>
    <nc r="J64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40" start="0" length="0">
    <dxf>
      <alignment vertical="bottom" wrapText="0"/>
      <border outline="0">
        <left/>
        <right/>
        <top/>
        <bottom/>
      </border>
    </dxf>
  </rfmt>
  <rfmt sheetId="5" sqref="L640" start="0" length="0">
    <dxf>
      <alignment vertical="bottom" wrapText="0"/>
      <border outline="0">
        <left/>
        <right/>
        <top/>
        <bottom/>
      </border>
    </dxf>
  </rfmt>
  <rfmt sheetId="5" sqref="M640" start="0" length="0">
    <dxf>
      <alignment vertical="bottom" wrapText="0"/>
      <border outline="0">
        <left/>
        <right/>
        <top/>
        <bottom/>
      </border>
    </dxf>
  </rfmt>
  <rfmt sheetId="5" sqref="N640" start="0" length="0">
    <dxf>
      <alignment vertical="bottom" wrapText="0"/>
      <border outline="0">
        <left/>
        <right/>
        <top/>
        <bottom/>
      </border>
    </dxf>
  </rfmt>
  <rfmt sheetId="5" sqref="O640" start="0" length="0">
    <dxf>
      <alignment vertical="bottom" wrapText="0"/>
      <border outline="0">
        <left/>
        <right/>
        <top/>
        <bottom/>
      </border>
    </dxf>
  </rfmt>
  <rfmt sheetId="5" sqref="P640" start="0" length="0">
    <dxf>
      <fill>
        <patternFill patternType="none"/>
      </fill>
      <alignment horizontal="general" vertical="bottom" wrapText="0"/>
      <border outline="0">
        <left/>
        <right/>
        <top/>
      </border>
    </dxf>
  </rfmt>
  <rfmt sheetId="5" sqref="Q640" start="0" length="0">
    <dxf>
      <alignment vertical="bottom" wrapText="0"/>
      <border outline="0">
        <left/>
        <right/>
        <top/>
        <bottom/>
      </border>
    </dxf>
  </rfmt>
  <rcc rId="7223" sId="5" odxf="1" dxf="1">
    <oc r="B641">
      <f>IF(LEN(A641)=0,"",INDEX('Smelter Look-up'!$A:$A,MATCH($A641,'Smelter Look-up'!$E:$E,0)))</f>
    </oc>
    <nc r="B64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24" sId="5" odxf="1" dxf="1">
    <oc r="C641">
      <f>IF(LEN(A641)=0,"",INDEX('Smelter Look-up'!$C:$C,MATCH($A641,'Smelter Look-up'!$E:$E,0)))</f>
    </oc>
    <nc r="C641" t="inlineStr">
      <is>
        <t>Solar Applied Materials Technology Corp.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25" sId="5" odxf="1" dxf="1">
    <nc r="D641" t="inlineStr">
      <is>
        <t>Solar Applied Materials Technology Corp.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26" sId="5" odxf="1" dxf="1">
    <oc r="E641">
      <f>IF(ISERROR($V641),"",OFFSET('Smelter Look-up'!$D$4,$V641-4,0)&amp;"")</f>
    </oc>
    <nc r="E641" t="inlineStr">
      <is>
        <t>TAIWAN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27" sId="5" odxf="1" dxf="1">
    <oc r="F641">
      <f>IF(ISERROR($V641),"",OFFSET('Smelter Look-up'!$E$4,$V641-4,0))</f>
    </oc>
    <nc r="F641" t="inlineStr">
      <is>
        <t>CID001761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28" sId="5" odxf="1" dxf="1">
    <oc r="G641">
      <f>IF(C641=$X$4,"Enter smelter details", IF(ISERROR($V641),"",OFFSET('Smelter Look-up'!$F$4,$V641-4,0)))</f>
    </oc>
    <nc r="G64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29" sId="5" odxf="1" dxf="1">
    <oc r="H641">
      <f>IF(ISERROR($V641),"",OFFSET('Smelter Look-up'!$G$4,$V641-4,0))</f>
    </oc>
    <nc r="H641" t="inlineStr">
      <is>
        <t>No.1, Gongye 3rd Rd., Annan Dis.</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30" sId="5" odxf="1" dxf="1">
    <oc r="I641">
      <f>IF(ISERROR($V641),"",OFFSET('Smelter Look-up'!$H$4,$V641-4,0))</f>
    </oc>
    <nc r="I641" t="inlineStr">
      <is>
        <t>Tainan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31" sId="5" odxf="1" dxf="1">
    <oc r="J641">
      <f>IF(ISERROR($V641),"",OFFSET('Smelter Look-up'!$I$4,$V641-4,0))</f>
    </oc>
    <nc r="J641" t="inlineStr">
      <is>
        <t>Taiwan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32" sId="5" odxf="1" dxf="1">
    <nc r="K641" t="inlineStr">
      <is>
        <t>Jessie Yang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33" sId="5" odxf="1" dxf="1">
    <nc r="L641" t="inlineStr">
      <is>
        <t>jessie.yang@solartech.com.tw</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641" start="0" length="0">
    <dxf>
      <alignment vertical="bottom" wrapText="0"/>
      <border outline="0">
        <left/>
        <right/>
        <top/>
        <bottom/>
      </border>
    </dxf>
  </rfmt>
  <rfmt sheetId="5" sqref="N641" start="0" length="0">
    <dxf>
      <alignment vertical="bottom" wrapText="0"/>
      <border outline="0">
        <left/>
        <right/>
        <top/>
        <bottom/>
      </border>
    </dxf>
  </rfmt>
  <rfmt sheetId="5" sqref="O641" start="0" length="0">
    <dxf>
      <alignment vertical="bottom" wrapText="0"/>
      <border outline="0">
        <left/>
        <right/>
        <top/>
        <bottom/>
      </border>
    </dxf>
  </rfmt>
  <rfmt sheetId="5" sqref="P641" start="0" length="0">
    <dxf>
      <fill>
        <patternFill patternType="none"/>
      </fill>
      <alignment horizontal="general" vertical="bottom" wrapText="0"/>
      <border outline="0">
        <left/>
        <right/>
        <top/>
      </border>
    </dxf>
  </rfmt>
  <rfmt sheetId="5" sqref="Q641" start="0" length="0">
    <dxf>
      <alignment vertical="bottom" wrapText="0"/>
      <border outline="0">
        <left/>
        <right/>
        <top/>
        <bottom/>
      </border>
    </dxf>
  </rfmt>
  <rcc rId="7234" sId="5" odxf="1" dxf="1">
    <oc r="B642">
      <f>IF(LEN(A642)=0,"",INDEX('Smelter Look-up'!$A:$A,MATCH($A642,'Smelter Look-up'!$E:$E,0)))</f>
    </oc>
    <nc r="B64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35" sId="5" odxf="1" dxf="1">
    <oc r="C642">
      <f>IF(LEN(A642)=0,"",INDEX('Smelter Look-up'!$C:$C,MATCH($A642,'Smelter Look-up'!$E:$E,0)))</f>
    </oc>
    <nc r="C642" t="inlineStr">
      <is>
        <t>Solikamsk Magnesium Works OAO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36" sId="5" odxf="1" dxf="1">
    <nc r="D642" t="inlineStr">
      <is>
        <t>Solikamsk Magnesium Works OAO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37" sId="5" odxf="1" dxf="1">
    <oc r="E642">
      <f>IF(ISERROR($V642),"",OFFSET('Smelter Look-up'!$D$4,$V642-4,0)&amp;"")</f>
    </oc>
    <nc r="E642"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38" sId="5" odxf="1" dxf="1">
    <oc r="F642">
      <f>IF(ISERROR($V642),"",OFFSET('Smelter Look-up'!$E$4,$V642-4,0))</f>
    </oc>
    <nc r="F642" t="inlineStr">
      <is>
        <t>CID001769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39" sId="5" odxf="1" dxf="1">
    <oc r="G642">
      <f>IF(C642=$X$4,"Enter smelter details", IF(ISERROR($V642),"",OFFSET('Smelter Look-up'!$F$4,$V642-4,0)))</f>
    </oc>
    <nc r="G64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40" sId="5" odxf="1" dxf="1">
    <oc r="H642">
      <f>IF(ISERROR($V642),"",OFFSET('Smelter Look-up'!$G$4,$V642-4,0))</f>
    </oc>
    <nc r="H64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41" sId="5" odxf="1" dxf="1">
    <oc r="I642">
      <f>IF(ISERROR($V642),"",OFFSET('Smelter Look-up'!$H$4,$V642-4,0))</f>
    </oc>
    <nc r="I642" t="inlineStr">
      <is>
        <t>Solikamsk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42" sId="5" odxf="1" dxf="1">
    <oc r="J642">
      <f>IF(ISERROR($V642),"",OFFSET('Smelter Look-up'!$I$4,$V642-4,0))</f>
    </oc>
    <nc r="J642" t="inlineStr">
      <is>
        <t>Perm Krai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42" start="0" length="0">
    <dxf>
      <alignment vertical="bottom" wrapText="0"/>
      <border outline="0">
        <left/>
        <right/>
        <top/>
        <bottom/>
      </border>
    </dxf>
  </rfmt>
  <rfmt sheetId="5" sqref="L642" start="0" length="0">
    <dxf>
      <alignment vertical="bottom" wrapText="0"/>
      <border outline="0">
        <left/>
        <right/>
        <top/>
        <bottom/>
      </border>
    </dxf>
  </rfmt>
  <rfmt sheetId="5" sqref="M642" start="0" length="0">
    <dxf>
      <alignment vertical="bottom" wrapText="0"/>
      <border outline="0">
        <left/>
        <right/>
        <top/>
        <bottom/>
      </border>
    </dxf>
  </rfmt>
  <rfmt sheetId="5" sqref="N642" start="0" length="0">
    <dxf>
      <alignment vertical="bottom" wrapText="0"/>
      <border outline="0">
        <left/>
        <right/>
        <top/>
        <bottom/>
      </border>
    </dxf>
  </rfmt>
  <rfmt sheetId="5" sqref="O642" start="0" length="0">
    <dxf>
      <alignment vertical="bottom" wrapText="0"/>
      <border outline="0">
        <left/>
        <right/>
        <top/>
        <bottom/>
      </border>
    </dxf>
  </rfmt>
  <rfmt sheetId="5" sqref="P642" start="0" length="0">
    <dxf>
      <fill>
        <patternFill patternType="none"/>
      </fill>
      <alignment horizontal="general" vertical="bottom" wrapText="0"/>
      <border outline="0">
        <left/>
        <right/>
        <top/>
      </border>
    </dxf>
  </rfmt>
  <rfmt sheetId="5" sqref="Q642" start="0" length="0">
    <dxf>
      <alignment vertical="bottom" wrapText="0"/>
      <border outline="0">
        <left/>
        <right/>
        <top/>
        <bottom/>
      </border>
    </dxf>
  </rfmt>
  <rcc rId="7243" sId="5" odxf="1" dxf="1">
    <oc r="B643">
      <f>IF(LEN(A643)=0,"",INDEX('Smelter Look-up'!$A:$A,MATCH($A643,'Smelter Look-up'!$E:$E,0)))</f>
    </oc>
    <nc r="B64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44" sId="5" odxf="1" dxf="1">
    <oc r="C643">
      <f>IF(LEN(A643)=0,"",INDEX('Smelter Look-up'!$C:$C,MATCH($A643,'Smelter Look-up'!$E:$E,0)))</f>
    </oc>
    <nc r="C643" t="inlineStr">
      <is>
        <t>Solikamsk Magnesium Works OAO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45" sId="5" odxf="1" dxf="1">
    <nc r="D643" t="inlineStr">
      <is>
        <t>Solikamsk Magnesium Works OAO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46" sId="5" odxf="1" dxf="1">
    <oc r="E643">
      <f>IF(ISERROR($V643),"",OFFSET('Smelter Look-up'!$D$4,$V643-4,0)&amp;"")</f>
    </oc>
    <nc r="E643"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47" sId="5" odxf="1" dxf="1">
    <oc r="F643">
      <f>IF(ISERROR($V643),"",OFFSET('Smelter Look-up'!$E$4,$V643-4,0))</f>
    </oc>
    <nc r="F643" t="inlineStr">
      <is>
        <t>CID001769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48" sId="5" odxf="1" dxf="1">
    <oc r="G643">
      <f>IF(C643=$X$4,"Enter smelter details", IF(ISERROR($V643),"",OFFSET('Smelter Look-up'!$F$4,$V643-4,0)))</f>
    </oc>
    <nc r="G64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49" sId="5" odxf="1" dxf="1">
    <oc r="H643">
      <f>IF(ISERROR($V643),"",OFFSET('Smelter Look-up'!$G$4,$V643-4,0))</f>
    </oc>
    <nc r="H64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50" sId="5" odxf="1" dxf="1">
    <oc r="I643">
      <f>IF(ISERROR($V643),"",OFFSET('Smelter Look-up'!$H$4,$V643-4,0))</f>
    </oc>
    <nc r="I643" t="inlineStr">
      <is>
        <t>Solikamsk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51" sId="5" odxf="1" dxf="1">
    <oc r="J643">
      <f>IF(ISERROR($V643),"",OFFSET('Smelter Look-up'!$I$4,$V643-4,0))</f>
    </oc>
    <nc r="J643" t="inlineStr">
      <is>
        <t>Perm Krai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43" start="0" length="0">
    <dxf>
      <alignment vertical="bottom" wrapText="0"/>
      <border outline="0">
        <left/>
        <right/>
        <top/>
        <bottom/>
      </border>
    </dxf>
  </rfmt>
  <rfmt sheetId="5" sqref="L643" start="0" length="0">
    <dxf>
      <alignment vertical="bottom" wrapText="0"/>
      <border outline="0">
        <left/>
        <right/>
        <top/>
        <bottom/>
      </border>
    </dxf>
  </rfmt>
  <rcc rId="7252" sId="5" odxf="1" dxf="1">
    <nc r="M64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43" start="0" length="0">
    <dxf>
      <alignment vertical="bottom" wrapText="0"/>
      <border outline="0">
        <left/>
        <right/>
        <top/>
        <bottom/>
      </border>
    </dxf>
  </rfmt>
  <rcc rId="7253" sId="5" odxf="1" dxf="1">
    <nc r="O643"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43" start="0" length="0">
    <dxf>
      <fill>
        <patternFill patternType="none"/>
      </fill>
      <alignment horizontal="general" vertical="bottom" wrapText="0"/>
      <border outline="0">
        <left/>
        <right/>
        <top/>
      </border>
    </dxf>
  </rfmt>
  <rfmt sheetId="5" sqref="Q643" start="0" length="0">
    <dxf>
      <alignment vertical="bottom" wrapText="0"/>
      <border outline="0">
        <left/>
        <right/>
        <top/>
        <bottom/>
      </border>
    </dxf>
  </rfmt>
  <rcc rId="7254" sId="5" odxf="1" dxf="1">
    <oc r="B644">
      <f>IF(LEN(A644)=0,"",INDEX('Smelter Look-up'!$A:$A,MATCH($A644,'Smelter Look-up'!$E:$E,0)))</f>
    </oc>
    <nc r="B64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55" sId="5" odxf="1" dxf="1">
    <oc r="C644">
      <f>IF(LEN(A644)=0,"",INDEX('Smelter Look-up'!$C:$C,MATCH($A644,'Smelter Look-up'!$E:$E,0)))</f>
    </oc>
    <nc r="C644" t="inlineStr">
      <is>
        <t>Solikamsk Magnesium Works OAO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56" sId="5" odxf="1" dxf="1">
    <nc r="D644" t="inlineStr">
      <is>
        <t>Solikamsk Magnesium Works OAO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57" sId="5" odxf="1" dxf="1">
    <oc r="E644">
      <f>IF(ISERROR($V644),"",OFFSET('Smelter Look-up'!$D$4,$V644-4,0)&amp;"")</f>
    </oc>
    <nc r="E644"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58" sId="5" odxf="1" dxf="1">
    <oc r="F644">
      <f>IF(ISERROR($V644),"",OFFSET('Smelter Look-up'!$E$4,$V644-4,0))</f>
    </oc>
    <nc r="F644" t="inlineStr">
      <is>
        <t>CID001769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59" sId="5" odxf="1" dxf="1">
    <oc r="G644">
      <f>IF(C644=$X$4,"Enter smelter details", IF(ISERROR($V644),"",OFFSET('Smelter Look-up'!$F$4,$V644-4,0)))</f>
    </oc>
    <nc r="G64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60" sId="5" odxf="1" dxf="1">
    <oc r="H644">
      <f>IF(ISERROR($V644),"",OFFSET('Smelter Look-up'!$G$4,$V644-4,0))</f>
    </oc>
    <nc r="H644" t="inlineStr">
      <is>
        <t>Ul. Pravdy 9</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61" sId="5" odxf="1" dxf="1">
    <oc r="I644">
      <f>IF(ISERROR($V644),"",OFFSET('Smelter Look-up'!$H$4,$V644-4,0))</f>
    </oc>
    <nc r="I644" t="inlineStr">
      <is>
        <t>Solikamsk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62" sId="5" odxf="1" dxf="1">
    <oc r="J644">
      <f>IF(ISERROR($V644),"",OFFSET('Smelter Look-up'!$I$4,$V644-4,0))</f>
    </oc>
    <nc r="J644" t="inlineStr">
      <is>
        <t>Perm Krai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63" sId="5" odxf="1" dxf="1">
    <nc r="K644" t="inlineStr">
      <is>
        <t>Valery Vydrin
Mikhail Ivashov</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64" sId="5" odxf="1" dxf="1">
    <nc r="L644" t="inlineStr">
      <is>
        <t>vgv@szd.ru
ivashov@szd.ru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65" sId="5" odxf="1" dxf="1">
    <nc r="M64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66" sId="5" odxf="1" dxf="1">
    <nc r="N64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67" sId="5" odxf="1" dxf="1">
    <nc r="O644"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68" sId="5" odxf="1" dxf="1">
    <nc r="P64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44" start="0" length="0">
    <dxf>
      <alignment vertical="bottom" wrapText="0"/>
      <border outline="0">
        <left/>
        <right/>
        <top/>
        <bottom/>
      </border>
    </dxf>
  </rfmt>
  <rcc rId="7269" sId="5" odxf="1" dxf="1">
    <oc r="B645">
      <f>IF(LEN(A645)=0,"",INDEX('Smelter Look-up'!$A:$A,MATCH($A645,'Smelter Look-up'!$E:$E,0)))</f>
    </oc>
    <nc r="B64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70" sId="5" odxf="1" dxf="1">
    <oc r="C645">
      <f>IF(LEN(A645)=0,"",INDEX('Smelter Look-up'!$C:$C,MATCH($A645,'Smelter Look-up'!$E:$E,0)))</f>
    </oc>
    <nc r="C645" t="inlineStr">
      <is>
        <t>Sumitomo Metal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71" sId="5" odxf="1" dxf="1">
    <nc r="D645" t="inlineStr">
      <is>
        <t>Sumitomo Metal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72" sId="5" odxf="1" dxf="1">
    <oc r="E645">
      <f>IF(ISERROR($V645),"",OFFSET('Smelter Look-up'!$D$4,$V645-4,0)&amp;"")</f>
    </oc>
    <nc r="E64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73" sId="5" odxf="1" dxf="1">
    <oc r="F645">
      <f>IF(ISERROR($V645),"",OFFSET('Smelter Look-up'!$E$4,$V645-4,0))</f>
    </oc>
    <nc r="F645" t="inlineStr">
      <is>
        <t>CID001798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74" sId="5" odxf="1" dxf="1">
    <oc r="G645">
      <f>IF(C645=$X$4,"Enter smelter details", IF(ISERROR($V645),"",OFFSET('Smelter Look-up'!$F$4,$V645-4,0)))</f>
    </oc>
    <nc r="G64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75" sId="5" odxf="1" dxf="1">
    <oc r="H645">
      <f>IF(ISERROR($V645),"",OFFSET('Smelter Look-up'!$G$4,$V645-4,0))</f>
    </oc>
    <nc r="H645" t="inlineStr">
      <is>
        <t>145-1, Funaya-Aza-Shinchi-Out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76" sId="5" odxf="1" dxf="1">
    <oc r="I645">
      <f>IF(ISERROR($V645),"",OFFSET('Smelter Look-up'!$H$4,$V645-4,0))</f>
    </oc>
    <nc r="I645" t="inlineStr">
      <is>
        <t>Saijo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77" sId="5" odxf="1" dxf="1">
    <oc r="J645">
      <f>IF(ISERROR($V645),"",OFFSET('Smelter Look-up'!$I$4,$V645-4,0))</f>
    </oc>
    <nc r="J645" t="inlineStr">
      <is>
        <t>Ehime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78" sId="5" odxf="1" dxf="1">
    <nc r="K645" t="inlineStr">
      <is>
        <t>(+81)3-3436-7701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79" sId="5" odxf="1" dxf="1">
    <nc r="L645"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80" sId="5" odxf="1" dxf="1">
    <nc r="M645"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81" sId="5" odxf="1" dxf="1">
    <nc r="N645"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82" sId="5" odxf="1" dxf="1">
    <nc r="O645"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283" sId="5" odxf="1" dxf="1">
    <nc r="P645"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284" sId="5" odxf="1" dxf="1">
    <nc r="Q645"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285" sId="5" odxf="1" dxf="1">
    <oc r="B646">
      <f>IF(LEN(A646)=0,"",INDEX('Smelter Look-up'!$A:$A,MATCH($A646,'Smelter Look-up'!$E:$E,0)))</f>
    </oc>
    <nc r="B64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86" sId="5" odxf="1" dxf="1">
    <oc r="C646">
      <f>IF(LEN(A646)=0,"",INDEX('Smelter Look-up'!$C:$C,MATCH($A646,'Smelter Look-up'!$E:$E,0)))</f>
    </oc>
    <nc r="C646" t="inlineStr">
      <is>
        <t>Sumitomo Metal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87" sId="5" odxf="1" dxf="1">
    <nc r="D646" t="inlineStr">
      <is>
        <t>Sumitomo Metal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88" sId="5" odxf="1" dxf="1">
    <oc r="E646">
      <f>IF(ISERROR($V646),"",OFFSET('Smelter Look-up'!$D$4,$V646-4,0)&amp;"")</f>
    </oc>
    <nc r="E64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89" sId="5" odxf="1" dxf="1">
    <oc r="F646">
      <f>IF(ISERROR($V646),"",OFFSET('Smelter Look-up'!$E$4,$V646-4,0))</f>
    </oc>
    <nc r="F646" t="inlineStr">
      <is>
        <t>CID001798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90" sId="5" odxf="1" dxf="1">
    <oc r="G646">
      <f>IF(C646=$X$4,"Enter smelter details", IF(ISERROR($V646),"",OFFSET('Smelter Look-up'!$F$4,$V646-4,0)))</f>
    </oc>
    <nc r="G64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91" sId="5" odxf="1" dxf="1">
    <oc r="H646">
      <f>IF(ISERROR($V646),"",OFFSET('Smelter Look-up'!$G$4,$V646-4,0))</f>
    </oc>
    <nc r="H64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292" sId="5" odxf="1" dxf="1">
    <oc r="I646">
      <f>IF(ISERROR($V646),"",OFFSET('Smelter Look-up'!$H$4,$V646-4,0))</f>
    </oc>
    <nc r="I646" t="inlineStr">
      <is>
        <t>Saijo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293" sId="5" odxf="1" dxf="1">
    <oc r="J646">
      <f>IF(ISERROR($V646),"",OFFSET('Smelter Look-up'!$I$4,$V646-4,0))</f>
    </oc>
    <nc r="J646" t="inlineStr">
      <is>
        <t>Ehime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46" start="0" length="0">
    <dxf>
      <alignment vertical="bottom" wrapText="0"/>
      <border outline="0">
        <left/>
        <right/>
        <top/>
        <bottom/>
      </border>
    </dxf>
  </rfmt>
  <rfmt sheetId="5" sqref="L646" start="0" length="0">
    <dxf>
      <alignment vertical="bottom" wrapText="0"/>
      <border outline="0">
        <left/>
        <right/>
        <top/>
        <bottom/>
      </border>
    </dxf>
  </rfmt>
  <rcc rId="7294" sId="5" odxf="1" dxf="1">
    <nc r="M64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46" start="0" length="0">
    <dxf>
      <alignment vertical="bottom" wrapText="0"/>
      <border outline="0">
        <left/>
        <right/>
        <top/>
        <bottom/>
      </border>
    </dxf>
  </rfmt>
  <rcc rId="7295" sId="5" odxf="1" dxf="1">
    <nc r="O64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46" start="0" length="0">
    <dxf>
      <fill>
        <patternFill patternType="none"/>
      </fill>
      <alignment horizontal="general" vertical="bottom" wrapText="0"/>
      <border outline="0">
        <left/>
        <right/>
        <top/>
      </border>
    </dxf>
  </rfmt>
  <rfmt sheetId="5" sqref="Q646" start="0" length="0">
    <dxf>
      <alignment vertical="bottom" wrapText="0"/>
      <border outline="0">
        <left/>
        <right/>
        <top/>
        <bottom/>
      </border>
    </dxf>
  </rfmt>
  <rcc rId="7296" sId="5" odxf="1" dxf="1">
    <oc r="B647">
      <f>IF(LEN(A647)=0,"",INDEX('Smelter Look-up'!$A:$A,MATCH($A647,'Smelter Look-up'!$E:$E,0)))</f>
    </oc>
    <nc r="B64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97" sId="5" odxf="1" dxf="1">
    <oc r="C647">
      <f>IF(LEN(A647)=0,"",INDEX('Smelter Look-up'!$C:$C,MATCH($A647,'Smelter Look-up'!$E:$E,0)))</f>
    </oc>
    <nc r="C647" t="inlineStr">
      <is>
        <t>Sumitomo Metal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298" sId="5" odxf="1" dxf="1">
    <nc r="D647" t="inlineStr">
      <is>
        <t>Sumitomo Metal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299" sId="5" odxf="1" dxf="1">
    <oc r="E647">
      <f>IF(ISERROR($V647),"",OFFSET('Smelter Look-up'!$D$4,$V647-4,0)&amp;"")</f>
    </oc>
    <nc r="E64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00" sId="5" odxf="1" dxf="1">
    <oc r="F647">
      <f>IF(ISERROR($V647),"",OFFSET('Smelter Look-up'!$E$4,$V647-4,0))</f>
    </oc>
    <nc r="F647" t="inlineStr">
      <is>
        <t>CID001798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01" sId="5" odxf="1" dxf="1">
    <oc r="G647">
      <f>IF(C647=$X$4,"Enter smelter details", IF(ISERROR($V647),"",OFFSET('Smelter Look-up'!$F$4,$V647-4,0)))</f>
    </oc>
    <nc r="G64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02" sId="5" odxf="1" dxf="1">
    <oc r="H647">
      <f>IF(ISERROR($V647),"",OFFSET('Smelter Look-up'!$G$4,$V647-4,0))</f>
    </oc>
    <nc r="H64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03" sId="5" odxf="1" dxf="1">
    <oc r="I647">
      <f>IF(ISERROR($V647),"",OFFSET('Smelter Look-up'!$H$4,$V647-4,0))</f>
    </oc>
    <nc r="I647" t="inlineStr">
      <is>
        <t>Saijo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04" sId="5" odxf="1" dxf="1">
    <oc r="J647">
      <f>IF(ISERROR($V647),"",OFFSET('Smelter Look-up'!$I$4,$V647-4,0))</f>
    </oc>
    <nc r="J647" t="inlineStr">
      <is>
        <t>Ehime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47" start="0" length="0">
    <dxf>
      <alignment vertical="bottom" wrapText="0"/>
      <border outline="0">
        <left/>
        <right/>
        <top/>
        <bottom/>
      </border>
    </dxf>
  </rfmt>
  <rfmt sheetId="5" sqref="L647" start="0" length="0">
    <dxf>
      <alignment vertical="bottom" wrapText="0"/>
      <border outline="0">
        <left/>
        <right/>
        <top/>
        <bottom/>
      </border>
    </dxf>
  </rfmt>
  <rfmt sheetId="5" sqref="M647" start="0" length="0">
    <dxf>
      <alignment vertical="bottom" wrapText="0"/>
      <border outline="0">
        <left/>
        <right/>
        <top/>
        <bottom/>
      </border>
    </dxf>
  </rfmt>
  <rfmt sheetId="5" sqref="N647" start="0" length="0">
    <dxf>
      <alignment vertical="bottom" wrapText="0"/>
      <border outline="0">
        <left/>
        <right/>
        <top/>
        <bottom/>
      </border>
    </dxf>
  </rfmt>
  <rfmt sheetId="5" sqref="O647" start="0" length="0">
    <dxf>
      <alignment vertical="bottom" wrapText="0"/>
      <border outline="0">
        <left/>
        <right/>
        <top/>
        <bottom/>
      </border>
    </dxf>
  </rfmt>
  <rfmt sheetId="5" sqref="P647" start="0" length="0">
    <dxf>
      <fill>
        <patternFill patternType="none"/>
      </fill>
      <alignment horizontal="general" vertical="bottom" wrapText="0"/>
      <border outline="0">
        <left/>
        <right/>
        <top/>
      </border>
    </dxf>
  </rfmt>
  <rcc rId="7305" sId="5" odxf="1" dxf="1">
    <nc r="Q64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306" sId="5" odxf="1" dxf="1">
    <oc r="B648">
      <f>IF(LEN(A648)=0,"",INDEX('Smelter Look-up'!$A:$A,MATCH($A648,'Smelter Look-up'!$E:$E,0)))</f>
    </oc>
    <nc r="B64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07" sId="5" odxf="1" dxf="1">
    <oc r="C648">
      <f>IF(LEN(A648)=0,"",INDEX('Smelter Look-up'!$C:$C,MATCH($A648,'Smelter Look-up'!$E:$E,0)))</f>
    </oc>
    <nc r="C648" t="inlineStr">
      <is>
        <t>Sumitomo Metal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08" sId="5" odxf="1" dxf="1">
    <nc r="D648" t="inlineStr">
      <is>
        <t>Sumitomo Metal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09" sId="5" odxf="1" dxf="1">
    <oc r="E648">
      <f>IF(ISERROR($V648),"",OFFSET('Smelter Look-up'!$D$4,$V648-4,0)&amp;"")</f>
    </oc>
    <nc r="E64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10" sId="5" odxf="1" dxf="1">
    <oc r="F648">
      <f>IF(ISERROR($V648),"",OFFSET('Smelter Look-up'!$E$4,$V648-4,0))</f>
    </oc>
    <nc r="F648" t="inlineStr">
      <is>
        <t>CID001798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11" sId="5" odxf="1" dxf="1">
    <oc r="G648">
      <f>IF(C648=$X$4,"Enter smelter details", IF(ISERROR($V648),"",OFFSET('Smelter Look-up'!$F$4,$V648-4,0)))</f>
    </oc>
    <nc r="G64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12" sId="5" odxf="1" dxf="1">
    <oc r="H648">
      <f>IF(ISERROR($V648),"",OFFSET('Smelter Look-up'!$G$4,$V648-4,0))</f>
    </oc>
    <nc r="H648" t="inlineStr">
      <is>
        <t>145-1 Funaya-aza-shinnchi-Otsu</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13" sId="5" odxf="1" dxf="1">
    <oc r="I648">
      <f>IF(ISERROR($V648),"",OFFSET('Smelter Look-up'!$H$4,$V648-4,0))</f>
    </oc>
    <nc r="I648" t="inlineStr">
      <is>
        <t>Saijo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14" sId="5" odxf="1" dxf="1">
    <oc r="J648">
      <f>IF(ISERROR($V648),"",OFFSET('Smelter Look-up'!$I$4,$V648-4,0))</f>
    </oc>
    <nc r="J648" t="inlineStr">
      <is>
        <t>Ehime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48" start="0" length="0">
    <dxf>
      <alignment vertical="bottom" wrapText="0"/>
      <border outline="0">
        <left/>
        <right/>
        <top/>
        <bottom/>
      </border>
    </dxf>
  </rfmt>
  <rfmt sheetId="5" sqref="L648" start="0" length="0">
    <dxf>
      <alignment vertical="bottom" wrapText="0"/>
      <border outline="0">
        <left/>
        <right/>
        <top/>
        <bottom/>
      </border>
    </dxf>
  </rfmt>
  <rfmt sheetId="5" sqref="M648" start="0" length="0">
    <dxf>
      <alignment vertical="bottom" wrapText="0"/>
      <border outline="0">
        <left/>
        <right/>
        <top/>
        <bottom/>
      </border>
    </dxf>
  </rfmt>
  <rcc rId="7315" sId="5" odxf="1" dxf="1">
    <nc r="N648" t="inlineStr">
      <is>
        <t>Hishikari Mine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16" sId="5" odxf="1" dxf="1">
    <nc r="O648" t="inlineStr">
      <is>
        <t>Japan, 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17" sId="5" odxf="1" dxf="1">
    <nc r="P64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48" start="0" length="0">
    <dxf>
      <alignment vertical="bottom" wrapText="0"/>
      <border outline="0">
        <left/>
        <right/>
        <top/>
        <bottom/>
      </border>
    </dxf>
  </rfmt>
  <rcc rId="7318" sId="5" odxf="1" dxf="1">
    <oc r="B649">
      <f>IF(LEN(A649)=0,"",INDEX('Smelter Look-up'!$A:$A,MATCH($A649,'Smelter Look-up'!$E:$E,0)))</f>
    </oc>
    <nc r="B64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19" sId="5" odxf="1" dxf="1">
    <oc r="C649">
      <f>IF(LEN(A649)=0,"",INDEX('Smelter Look-up'!$C:$C,MATCH($A649,'Smelter Look-up'!$E:$E,0)))</f>
    </oc>
    <nc r="C649" t="inlineStr">
      <is>
        <t>Sumitomo Metal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20" sId="5" odxf="1" dxf="1">
    <nc r="D649" t="inlineStr">
      <is>
        <t>Sumitomo Metal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21" sId="5" odxf="1" dxf="1">
    <oc r="E649">
      <f>IF(ISERROR($V649),"",OFFSET('Smelter Look-up'!$D$4,$V649-4,0)&amp;"")</f>
    </oc>
    <nc r="E64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22" sId="5" odxf="1" dxf="1">
    <oc r="F649">
      <f>IF(ISERROR($V649),"",OFFSET('Smelter Look-up'!$E$4,$V649-4,0))</f>
    </oc>
    <nc r="F649" t="inlineStr">
      <is>
        <t>CID001798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23" sId="5" odxf="1" dxf="1">
    <oc r="G649">
      <f>IF(C649=$X$4,"Enter smelter details", IF(ISERROR($V649),"",OFFSET('Smelter Look-up'!$F$4,$V649-4,0)))</f>
    </oc>
    <nc r="G64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24" sId="5" odxf="1" dxf="1">
    <oc r="H649">
      <f>IF(ISERROR($V649),"",OFFSET('Smelter Look-up'!$G$4,$V649-4,0))</f>
    </oc>
    <nc r="H649" t="inlineStr">
      <is>
        <t>145-1 Funaya-Aza-Shinchi-Out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25" sId="5" odxf="1" dxf="1">
    <oc r="I649">
      <f>IF(ISERROR($V649),"",OFFSET('Smelter Look-up'!$H$4,$V649-4,0))</f>
    </oc>
    <nc r="I649" t="inlineStr">
      <is>
        <t>Saijyo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26" sId="5" odxf="1" dxf="1">
    <oc r="J649">
      <f>IF(ISERROR($V649),"",OFFSET('Smelter Look-up'!$I$4,$V649-4,0))</f>
    </oc>
    <nc r="J649" t="inlineStr">
      <is>
        <t>Ehime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27" sId="5" odxf="1" dxf="1">
    <nc r="K649" t="inlineStr">
      <is>
        <t>Mikito Suzuki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28" sId="5" odxf="1" dxf="1">
    <nc r="L649" t="inlineStr">
      <is>
        <t>mikito.suzuki@sumitomocorp.com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29" sId="5" odxf="1" dxf="1">
    <nc r="M64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30" sId="5" odxf="1" dxf="1">
    <nc r="N64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31" sId="5" odxf="1" dxf="1">
    <nc r="O64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32" sId="5" odxf="1" dxf="1">
    <nc r="P64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49" start="0" length="0">
    <dxf>
      <alignment vertical="bottom" wrapText="0"/>
      <border outline="0">
        <left/>
        <right/>
        <top/>
        <bottom/>
      </border>
    </dxf>
  </rfmt>
  <rcc rId="7333" sId="5" odxf="1" dxf="1">
    <oc r="B650">
      <f>IF(LEN(A650)=0,"",INDEX('Smelter Look-up'!$A:$A,MATCH($A650,'Smelter Look-up'!$E:$E,0)))</f>
    </oc>
    <nc r="B65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34" sId="5" odxf="1" dxf="1">
    <oc r="C650">
      <f>IF(LEN(A650)=0,"",INDEX('Smelter Look-up'!$C:$C,MATCH($A650,'Smelter Look-up'!$E:$E,0)))</f>
    </oc>
    <nc r="C650" t="inlineStr">
      <is>
        <t>Sumitomo Metal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35" sId="5" odxf="1" dxf="1">
    <nc r="D650" t="inlineStr">
      <is>
        <t>Sumitomo Metal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36" sId="5" odxf="1" dxf="1">
    <oc r="E650">
      <f>IF(ISERROR($V650),"",OFFSET('Smelter Look-up'!$D$4,$V650-4,0)&amp;"")</f>
    </oc>
    <nc r="E65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37" sId="5" odxf="1" dxf="1">
    <oc r="F650">
      <f>IF(ISERROR($V650),"",OFFSET('Smelter Look-up'!$E$4,$V650-4,0))</f>
    </oc>
    <nc r="F650" t="inlineStr">
      <is>
        <t>CID001798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38" sId="5" odxf="1" dxf="1">
    <oc r="G650">
      <f>IF(C650=$X$4,"Enter smelter details", IF(ISERROR($V650),"",OFFSET('Smelter Look-up'!$F$4,$V650-4,0)))</f>
    </oc>
    <nc r="G65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39" sId="5" odxf="1" dxf="1">
    <oc r="H650">
      <f>IF(ISERROR($V650),"",OFFSET('Smelter Look-up'!$G$4,$V650-4,0))</f>
    </oc>
    <nc r="H65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40" sId="5" odxf="1" dxf="1">
    <oc r="I650">
      <f>IF(ISERROR($V650),"",OFFSET('Smelter Look-up'!$H$4,$V650-4,0))</f>
    </oc>
    <nc r="I65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41" sId="5" odxf="1" dxf="1">
    <oc r="J650">
      <f>IF(ISERROR($V650),"",OFFSET('Smelter Look-up'!$I$4,$V650-4,0))</f>
    </oc>
    <nc r="J65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50" start="0" length="0">
    <dxf>
      <alignment vertical="bottom" wrapText="0"/>
      <border outline="0">
        <left/>
        <right/>
        <top/>
        <bottom/>
      </border>
    </dxf>
  </rfmt>
  <rfmt sheetId="5" sqref="L650" start="0" length="0">
    <dxf>
      <alignment vertical="bottom" wrapText="0"/>
      <border outline="0">
        <left/>
        <right/>
        <top/>
        <bottom/>
      </border>
    </dxf>
  </rfmt>
  <rfmt sheetId="5" sqref="M650" start="0" length="0">
    <dxf>
      <alignment vertical="bottom" wrapText="0"/>
      <border outline="0">
        <left/>
        <right/>
        <top/>
        <bottom/>
      </border>
    </dxf>
  </rfmt>
  <rfmt sheetId="5" sqref="N650" start="0" length="0">
    <dxf>
      <alignment vertical="bottom" wrapText="0"/>
      <border outline="0">
        <left/>
        <right/>
        <top/>
        <bottom/>
      </border>
    </dxf>
  </rfmt>
  <rfmt sheetId="5" sqref="O650" start="0" length="0">
    <dxf>
      <alignment vertical="bottom" wrapText="0"/>
      <border outline="0">
        <left/>
        <right/>
        <top/>
        <bottom/>
      </border>
    </dxf>
  </rfmt>
  <rfmt sheetId="5" sqref="P650" start="0" length="0">
    <dxf>
      <fill>
        <patternFill patternType="none"/>
      </fill>
      <alignment horizontal="general" vertical="bottom" wrapText="0"/>
      <border outline="0">
        <left/>
        <right/>
        <top/>
      </border>
    </dxf>
  </rfmt>
  <rfmt sheetId="5" sqref="Q650" start="0" length="0">
    <dxf>
      <alignment vertical="bottom" wrapText="0"/>
      <border outline="0">
        <left/>
        <right/>
        <top/>
        <bottom/>
      </border>
    </dxf>
  </rfmt>
  <rcc rId="7342" sId="5" odxf="1" dxf="1">
    <oc r="B651">
      <f>IF(LEN(A651)=0,"",INDEX('Smelter Look-up'!$A:$A,MATCH($A651,'Smelter Look-up'!$E:$E,0)))</f>
    </oc>
    <nc r="B65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43" sId="5" odxf="1" dxf="1">
    <oc r="C651">
      <f>IF(LEN(A651)=0,"",INDEX('Smelter Look-up'!$C:$C,MATCH($A651,'Smelter Look-up'!$E:$E,0)))</f>
    </oc>
    <nc r="C651" t="inlineStr">
      <is>
        <t>Sumitomo Metal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44" sId="5" odxf="1" dxf="1">
    <nc r="D651" t="inlineStr">
      <is>
        <t>Sumitomo Metal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45" sId="5" odxf="1" dxf="1">
    <oc r="E651">
      <f>IF(ISERROR($V651),"",OFFSET('Smelter Look-up'!$D$4,$V651-4,0)&amp;"")</f>
    </oc>
    <nc r="E65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46" sId="5" odxf="1" dxf="1">
    <oc r="F651">
      <f>IF(ISERROR($V651),"",OFFSET('Smelter Look-up'!$E$4,$V651-4,0))</f>
    </oc>
    <nc r="F651" t="inlineStr">
      <is>
        <t>CID001798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47" sId="5" odxf="1" dxf="1">
    <oc r="G651">
      <f>IF(C651=$X$4,"Enter smelter details", IF(ISERROR($V651),"",OFFSET('Smelter Look-up'!$F$4,$V651-4,0)))</f>
    </oc>
    <nc r="G65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48" sId="5" odxf="1" dxf="1">
    <oc r="H651">
      <f>IF(ISERROR($V651),"",OFFSET('Smelter Look-up'!$G$4,$V651-4,0))</f>
    </oc>
    <nc r="H651" t="inlineStr">
      <is>
        <t>145-1, Funaya-Aza-Shinchi-Otsu</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49" sId="5" odxf="1" dxf="1">
    <oc r="I651">
      <f>IF(ISERROR($V651),"",OFFSET('Smelter Look-up'!$H$4,$V651-4,0))</f>
    </oc>
    <nc r="I651" t="inlineStr">
      <is>
        <t>Saijo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50" sId="5" odxf="1" dxf="1">
    <oc r="J651">
      <f>IF(ISERROR($V651),"",OFFSET('Smelter Look-up'!$I$4,$V651-4,0))</f>
    </oc>
    <nc r="J651" t="inlineStr">
      <is>
        <t>Ehime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51" sId="5" odxf="1" dxf="1">
    <nc r="K651"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52" sId="5" odxf="1" dxf="1">
    <nc r="L651"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651" start="0" length="0">
    <dxf>
      <alignment vertical="bottom" wrapText="0"/>
      <border outline="0">
        <left/>
        <right/>
        <top/>
        <bottom/>
      </border>
    </dxf>
  </rfmt>
  <rfmt sheetId="5" sqref="N651" start="0" length="0">
    <dxf>
      <alignment vertical="bottom" wrapText="0"/>
      <border outline="0">
        <left/>
        <right/>
        <top/>
        <bottom/>
      </border>
    </dxf>
  </rfmt>
  <rfmt sheetId="5" sqref="O651" start="0" length="0">
    <dxf>
      <alignment vertical="bottom" wrapText="0"/>
      <border outline="0">
        <left/>
        <right/>
        <top/>
        <bottom/>
      </border>
    </dxf>
  </rfmt>
  <rfmt sheetId="5" sqref="P651" start="0" length="0">
    <dxf>
      <fill>
        <patternFill patternType="none"/>
      </fill>
      <alignment horizontal="general" vertical="bottom" wrapText="0"/>
      <border outline="0">
        <left/>
        <right/>
        <top/>
      </border>
    </dxf>
  </rfmt>
  <rfmt sheetId="5" sqref="Q651" start="0" length="0">
    <dxf>
      <alignment vertical="bottom" wrapText="0"/>
      <border outline="0">
        <left/>
        <right/>
        <top/>
        <bottom/>
      </border>
    </dxf>
  </rfmt>
  <rcc rId="7353" sId="5" odxf="1" dxf="1">
    <oc r="B652">
      <f>IF(LEN(A652)=0,"",INDEX('Smelter Look-up'!$A:$A,MATCH($A652,'Smelter Look-up'!$E:$E,0)))</f>
    </oc>
    <nc r="B65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54" sId="5" odxf="1" dxf="1">
    <oc r="C652">
      <f>IF(LEN(A652)=0,"",INDEX('Smelter Look-up'!$C:$C,MATCH($A652,'Smelter Look-up'!$E:$E,0)))</f>
    </oc>
    <nc r="C652" t="inlineStr">
      <is>
        <t>Sumitomo Metal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55" sId="5" odxf="1" dxf="1">
    <nc r="D652" t="inlineStr">
      <is>
        <t>Sumitomo Metal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56" sId="5" odxf="1" dxf="1">
    <oc r="E652">
      <f>IF(ISERROR($V652),"",OFFSET('Smelter Look-up'!$D$4,$V652-4,0)&amp;"")</f>
    </oc>
    <nc r="E65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57" sId="5" odxf="1" dxf="1">
    <oc r="F652">
      <f>IF(ISERROR($V652),"",OFFSET('Smelter Look-up'!$E$4,$V652-4,0))</f>
    </oc>
    <nc r="F652" t="inlineStr">
      <is>
        <t>CID001798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58" sId="5" odxf="1" dxf="1">
    <oc r="G652">
      <f>IF(C652=$X$4,"Enter smelter details", IF(ISERROR($V652),"",OFFSET('Smelter Look-up'!$F$4,$V652-4,0)))</f>
    </oc>
    <nc r="G65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59" sId="5" odxf="1" dxf="1">
    <oc r="H652">
      <f>IF(ISERROR($V652),"",OFFSET('Smelter Look-up'!$G$4,$V652-4,0))</f>
    </oc>
    <nc r="H652" t="inlineStr">
      <is>
        <t>145-1, Funaya-Aza-Shinchi-Otu, Saijyo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60" sId="5" odxf="1" dxf="1">
    <oc r="I652">
      <f>IF(ISERROR($V652),"",OFFSET('Smelter Look-up'!$H$4,$V652-4,0))</f>
    </oc>
    <nc r="I652" t="inlineStr">
      <is>
        <t>Saijo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61" sId="5" odxf="1" dxf="1">
    <oc r="J652">
      <f>IF(ISERROR($V652),"",OFFSET('Smelter Look-up'!$I$4,$V652-4,0))</f>
    </oc>
    <nc r="J652" t="inlineStr">
      <is>
        <t>Ehime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62" sId="5" odxf="1" dxf="1">
    <nc r="K652" t="inlineStr">
      <is>
        <t>Mikito Suzuki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63" sId="5" odxf="1" dxf="1">
    <nc r="L652" t="inlineStr">
      <is>
        <t>mikito.suzuki@sumitomocorp.com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652" start="0" length="0">
    <dxf>
      <alignment vertical="bottom" wrapText="0"/>
      <border outline="0">
        <left/>
        <right/>
        <top/>
        <bottom/>
      </border>
    </dxf>
  </rfmt>
  <rfmt sheetId="5" sqref="N652" start="0" length="0">
    <dxf>
      <alignment vertical="bottom" wrapText="0"/>
      <border outline="0">
        <left/>
        <right/>
        <top/>
        <bottom/>
      </border>
    </dxf>
  </rfmt>
  <rfmt sheetId="5" sqref="O652" start="0" length="0">
    <dxf>
      <alignment vertical="bottom" wrapText="0"/>
      <border outline="0">
        <left/>
        <right/>
        <top/>
        <bottom/>
      </border>
    </dxf>
  </rfmt>
  <rfmt sheetId="5" sqref="P652" start="0" length="0">
    <dxf>
      <fill>
        <patternFill patternType="none"/>
      </fill>
      <alignment horizontal="general" vertical="bottom" wrapText="0"/>
      <border outline="0">
        <left/>
        <right/>
        <top/>
      </border>
    </dxf>
  </rfmt>
  <rfmt sheetId="5" sqref="Q652" start="0" length="0">
    <dxf>
      <alignment vertical="bottom" wrapText="0"/>
      <border outline="0">
        <left/>
        <right/>
        <top/>
        <bottom/>
      </border>
    </dxf>
  </rfmt>
  <rcc rId="7364" sId="5" odxf="1" dxf="1">
    <oc r="B653">
      <f>IF(LEN(A653)=0,"",INDEX('Smelter Look-up'!$A:$A,MATCH($A653,'Smelter Look-up'!$E:$E,0)))</f>
    </oc>
    <nc r="B65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65" sId="5" odxf="1" dxf="1">
    <oc r="C653">
      <f>IF(LEN(A653)=0,"",INDEX('Smelter Look-up'!$C:$C,MATCH($A653,'Smelter Look-up'!$E:$E,0)))</f>
    </oc>
    <nc r="C653" t="inlineStr">
      <is>
        <t>Taki Chemicals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66" sId="5" odxf="1" dxf="1">
    <nc r="D653" t="inlineStr">
      <is>
        <t>Taki Chemicals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67" sId="5" odxf="1" dxf="1">
    <oc r="E653">
      <f>IF(ISERROR($V653),"",OFFSET('Smelter Look-up'!$D$4,$V653-4,0)&amp;"")</f>
    </oc>
    <nc r="E65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68" sId="5" odxf="1" dxf="1">
    <oc r="F653">
      <f>IF(ISERROR($V653),"",OFFSET('Smelter Look-up'!$E$4,$V653-4,0))</f>
    </oc>
    <nc r="F653" t="inlineStr">
      <is>
        <t>CID001869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69" sId="5" odxf="1" dxf="1">
    <oc r="G653">
      <f>IF(C653=$X$4,"Enter smelter details", IF(ISERROR($V653),"",OFFSET('Smelter Look-up'!$F$4,$V653-4,0)))</f>
    </oc>
    <nc r="G65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70" sId="5" odxf="1" dxf="1">
    <oc r="H653">
      <f>IF(ISERROR($V653),"",OFFSET('Smelter Look-up'!$G$4,$V653-4,0))</f>
    </oc>
    <nc r="H65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71" sId="5" odxf="1" dxf="1">
    <oc r="I653">
      <f>IF(ISERROR($V653),"",OFFSET('Smelter Look-up'!$H$4,$V653-4,0))</f>
    </oc>
    <nc r="I653" t="inlineStr">
      <is>
        <t>Harima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72" sId="5" odxf="1" dxf="1">
    <oc r="J653">
      <f>IF(ISERROR($V653),"",OFFSET('Smelter Look-up'!$I$4,$V653-4,0))</f>
    </oc>
    <nc r="J653"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53" start="0" length="0">
    <dxf>
      <alignment vertical="bottom" wrapText="0"/>
      <border outline="0">
        <left/>
        <right/>
        <top/>
        <bottom/>
      </border>
    </dxf>
  </rfmt>
  <rfmt sheetId="5" sqref="L653" start="0" length="0">
    <dxf>
      <alignment vertical="bottom" wrapText="0"/>
      <border outline="0">
        <left/>
        <right/>
        <top/>
        <bottom/>
      </border>
    </dxf>
  </rfmt>
  <rfmt sheetId="5" sqref="M653" start="0" length="0">
    <dxf>
      <alignment vertical="bottom" wrapText="0"/>
      <border outline="0">
        <left/>
        <right/>
        <top/>
        <bottom/>
      </border>
    </dxf>
  </rfmt>
  <rfmt sheetId="5" sqref="N653" start="0" length="0">
    <dxf>
      <alignment vertical="bottom" wrapText="0"/>
      <border outline="0">
        <left/>
        <right/>
        <top/>
        <bottom/>
      </border>
    </dxf>
  </rfmt>
  <rfmt sheetId="5" sqref="O653" start="0" length="0">
    <dxf>
      <alignment vertical="bottom" wrapText="0"/>
      <border outline="0">
        <left/>
        <right/>
        <top/>
        <bottom/>
      </border>
    </dxf>
  </rfmt>
  <rfmt sheetId="5" sqref="P653" start="0" length="0">
    <dxf>
      <fill>
        <patternFill patternType="none"/>
      </fill>
      <alignment horizontal="general" vertical="bottom" wrapText="0"/>
      <border outline="0">
        <left/>
        <right/>
        <top/>
      </border>
    </dxf>
  </rfmt>
  <rfmt sheetId="5" sqref="Q653" start="0" length="0">
    <dxf>
      <alignment vertical="bottom" wrapText="0"/>
      <border outline="0">
        <left/>
        <right/>
        <top/>
        <bottom/>
      </border>
    </dxf>
  </rfmt>
  <rcc rId="7373" sId="5" odxf="1" dxf="1">
    <oc r="B654">
      <f>IF(LEN(A654)=0,"",INDEX('Smelter Look-up'!$A:$A,MATCH($A654,'Smelter Look-up'!$E:$E,0)))</f>
    </oc>
    <nc r="B65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74" sId="5" odxf="1" dxf="1">
    <oc r="C654">
      <f>IF(LEN(A654)=0,"",INDEX('Smelter Look-up'!$C:$C,MATCH($A654,'Smelter Look-up'!$E:$E,0)))</f>
    </oc>
    <nc r="C654" t="inlineStr">
      <is>
        <t>Taki Chemicals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75" sId="5" odxf="1" dxf="1">
    <nc r="D654" t="inlineStr">
      <is>
        <t>Taki Chemicals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76" sId="5" odxf="1" dxf="1">
    <oc r="E654">
      <f>IF(ISERROR($V654),"",OFFSET('Smelter Look-up'!$D$4,$V654-4,0)&amp;"")</f>
    </oc>
    <nc r="E65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77" sId="5" odxf="1" dxf="1">
    <oc r="F654">
      <f>IF(ISERROR($V654),"",OFFSET('Smelter Look-up'!$E$4,$V654-4,0))</f>
    </oc>
    <nc r="F654" t="inlineStr">
      <is>
        <t>CID001869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78" sId="5" odxf="1" dxf="1">
    <oc r="G654">
      <f>IF(C654=$X$4,"Enter smelter details", IF(ISERROR($V654),"",OFFSET('Smelter Look-up'!$F$4,$V654-4,0)))</f>
    </oc>
    <nc r="G65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79" sId="5" odxf="1" dxf="1">
    <oc r="H654">
      <f>IF(ISERROR($V654),"",OFFSET('Smelter Look-up'!$G$4,$V654-4,0))</f>
    </oc>
    <nc r="H65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80" sId="5" odxf="1" dxf="1">
    <oc r="I654">
      <f>IF(ISERROR($V654),"",OFFSET('Smelter Look-up'!$H$4,$V654-4,0))</f>
    </oc>
    <nc r="I654" t="inlineStr">
      <is>
        <t>Harima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81" sId="5" odxf="1" dxf="1">
    <oc r="J654">
      <f>IF(ISERROR($V654),"",OFFSET('Smelter Look-up'!$I$4,$V654-4,0))</f>
    </oc>
    <nc r="J654"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54" start="0" length="0">
    <dxf>
      <alignment vertical="bottom" wrapText="0"/>
      <border outline="0">
        <left/>
        <right/>
        <top/>
        <bottom/>
      </border>
    </dxf>
  </rfmt>
  <rfmt sheetId="5" sqref="L654" start="0" length="0">
    <dxf>
      <alignment vertical="bottom" wrapText="0"/>
      <border outline="0">
        <left/>
        <right/>
        <top/>
        <bottom/>
      </border>
    </dxf>
  </rfmt>
  <rcc rId="7382" sId="5" odxf="1" dxf="1">
    <nc r="M65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54" start="0" length="0">
    <dxf>
      <alignment vertical="bottom" wrapText="0"/>
      <border outline="0">
        <left/>
        <right/>
        <top/>
        <bottom/>
      </border>
    </dxf>
  </rfmt>
  <rcc rId="7383" sId="5" odxf="1" dxf="1">
    <nc r="O654"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54" start="0" length="0">
    <dxf>
      <fill>
        <patternFill patternType="none"/>
      </fill>
      <alignment horizontal="general" vertical="bottom" wrapText="0"/>
      <border outline="0">
        <left/>
        <right/>
        <top/>
      </border>
    </dxf>
  </rfmt>
  <rfmt sheetId="5" sqref="Q654" start="0" length="0">
    <dxf>
      <alignment vertical="bottom" wrapText="0"/>
      <border outline="0">
        <left/>
        <right/>
        <top/>
        <bottom/>
      </border>
    </dxf>
  </rfmt>
  <rcc rId="7384" sId="5" odxf="1" dxf="1">
    <oc r="B655">
      <f>IF(LEN(A655)=0,"",INDEX('Smelter Look-up'!$A:$A,MATCH($A655,'Smelter Look-up'!$E:$E,0)))</f>
    </oc>
    <nc r="B655"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85" sId="5" odxf="1" dxf="1">
    <oc r="C655">
      <f>IF(LEN(A655)=0,"",INDEX('Smelter Look-up'!$C:$C,MATCH($A655,'Smelter Look-up'!$E:$E,0)))</f>
    </oc>
    <nc r="C655" t="inlineStr">
      <is>
        <t>Taki Chemicals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86" sId="5" odxf="1" dxf="1">
    <nc r="D655" t="inlineStr">
      <is>
        <t>Taki Chemicals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87" sId="5" odxf="1" dxf="1">
    <oc r="E655">
      <f>IF(ISERROR($V655),"",OFFSET('Smelter Look-up'!$D$4,$V655-4,0)&amp;"")</f>
    </oc>
    <nc r="E65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88" sId="5" odxf="1" dxf="1">
    <oc r="F655">
      <f>IF(ISERROR($V655),"",OFFSET('Smelter Look-up'!$E$4,$V655-4,0))</f>
    </oc>
    <nc r="F655" t="inlineStr">
      <is>
        <t>CID001869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89" sId="5" odxf="1" dxf="1">
    <oc r="G655">
      <f>IF(C655=$X$4,"Enter smelter details", IF(ISERROR($V655),"",OFFSET('Smelter Look-up'!$F$4,$V655-4,0)))</f>
    </oc>
    <nc r="G65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90" sId="5" odxf="1" dxf="1">
    <oc r="H655">
      <f>IF(ISERROR($V655),"",OFFSET('Smelter Look-up'!$G$4,$V655-4,0))</f>
    </oc>
    <nc r="H655" t="inlineStr">
      <is>
        <t>346 Miyanishi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391" sId="5" odxf="1" dxf="1">
    <oc r="I655">
      <f>IF(ISERROR($V655),"",OFFSET('Smelter Look-up'!$H$4,$V655-4,0))</f>
    </oc>
    <nc r="I655" t="inlineStr">
      <is>
        <t>Harima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392" sId="5" odxf="1" dxf="1">
    <oc r="J655">
      <f>IF(ISERROR($V655),"",OFFSET('Smelter Look-up'!$I$4,$V655-4,0))</f>
    </oc>
    <nc r="J655" t="inlineStr">
      <is>
        <t>Hyogo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55" start="0" length="0">
    <dxf>
      <alignment vertical="bottom" wrapText="0"/>
      <border outline="0">
        <left/>
        <right/>
        <top/>
        <bottom/>
      </border>
    </dxf>
  </rfmt>
  <rfmt sheetId="5" sqref="L655" start="0" length="0">
    <dxf>
      <alignment vertical="bottom" wrapText="0"/>
      <border outline="0">
        <left/>
        <right/>
        <top/>
        <bottom/>
      </border>
    </dxf>
  </rfmt>
  <rcc rId="7393" sId="5" odxf="1" dxf="1">
    <nc r="M655"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94" sId="5" odxf="1" dxf="1">
    <nc r="N655"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95" sId="5" odxf="1" dxf="1">
    <nc r="O655"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396" sId="5" odxf="1" dxf="1">
    <nc r="P65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55" start="0" length="0">
    <dxf>
      <alignment vertical="bottom" wrapText="0"/>
      <border outline="0">
        <left/>
        <right/>
        <top/>
        <bottom/>
      </border>
    </dxf>
  </rfmt>
  <rcc rId="7397" sId="5" odxf="1" dxf="1">
    <oc r="B656">
      <f>IF(LEN(A656)=0,"",INDEX('Smelter Look-up'!$A:$A,MATCH($A656,'Smelter Look-up'!$E:$E,0)))</f>
    </oc>
    <nc r="B65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398" sId="5" odxf="1" dxf="1">
    <oc r="C656">
      <f>IF(LEN(A656)=0,"",INDEX('Smelter Look-up'!$C:$C,MATCH($A656,'Smelter Look-up'!$E:$E,0)))</f>
    </oc>
    <nc r="C656" t="inlineStr">
      <is>
        <t>Tanaka Denshi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399" sId="5" odxf="1" dxf="1">
    <nc r="D656"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00" sId="5" odxf="1" dxf="1">
    <oc r="E656">
      <f>IF(ISERROR($V656),"",OFFSET('Smelter Look-up'!$D$4,$V656-4,0)&amp;"")</f>
    </oc>
    <nc r="E65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01" sId="5" odxf="1" dxf="1">
    <oc r="F656">
      <f>IF(ISERROR($V656),"",OFFSET('Smelter Look-up'!$E$4,$V656-4,0))</f>
    </oc>
    <nc r="F656"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02" sId="5" odxf="1" dxf="1">
    <oc r="G656">
      <f>IF(C656=$X$4,"Enter smelter details", IF(ISERROR($V656),"",OFFSET('Smelter Look-up'!$F$4,$V656-4,0)))</f>
    </oc>
    <nc r="G65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03" sId="5" odxf="1" dxf="1">
    <oc r="H656">
      <f>IF(ISERROR($V656),"",OFFSET('Smelter Look-up'!$G$4,$V656-4,0))</f>
    </oc>
    <nc r="H65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04" sId="5" odxf="1" dxf="1">
    <oc r="I656">
      <f>IF(ISERROR($V656),"",OFFSET('Smelter Look-up'!$H$4,$V656-4,0))</f>
    </oc>
    <nc r="I656"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05" sId="5" odxf="1" dxf="1">
    <oc r="J656">
      <f>IF(ISERROR($V656),"",OFFSET('Smelter Look-up'!$I$4,$V656-4,0))</f>
    </oc>
    <nc r="J656"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56" start="0" length="0">
    <dxf>
      <alignment vertical="bottom" wrapText="0"/>
      <border outline="0">
        <left/>
        <right/>
        <top/>
        <bottom/>
      </border>
    </dxf>
  </rfmt>
  <rfmt sheetId="5" sqref="L656" start="0" length="0">
    <dxf>
      <alignment vertical="bottom" wrapText="0"/>
      <border outline="0">
        <left/>
        <right/>
        <top/>
        <bottom/>
      </border>
    </dxf>
  </rfmt>
  <rfmt sheetId="5" sqref="M656" start="0" length="0">
    <dxf>
      <alignment vertical="bottom" wrapText="0"/>
      <border outline="0">
        <left/>
        <right/>
        <top/>
        <bottom/>
      </border>
    </dxf>
  </rfmt>
  <rfmt sheetId="5" sqref="N656" start="0" length="0">
    <dxf>
      <alignment vertical="bottom" wrapText="0"/>
      <border outline="0">
        <left/>
        <right/>
        <top/>
        <bottom/>
      </border>
    </dxf>
  </rfmt>
  <rfmt sheetId="5" sqref="O656" start="0" length="0">
    <dxf>
      <alignment vertical="bottom" wrapText="0"/>
      <border outline="0">
        <left/>
        <right/>
        <top/>
        <bottom/>
      </border>
    </dxf>
  </rfmt>
  <rfmt sheetId="5" sqref="P656" start="0" length="0">
    <dxf>
      <fill>
        <patternFill patternType="none"/>
      </fill>
      <alignment horizontal="general" vertical="bottom" wrapText="0"/>
      <border outline="0">
        <left/>
        <right/>
        <top/>
      </border>
    </dxf>
  </rfmt>
  <rcc rId="7406" sId="5" odxf="1" dxf="1">
    <nc r="Q656"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407" sId="5" odxf="1" dxf="1">
    <oc r="B657">
      <f>IF(LEN(A657)=0,"",INDEX('Smelter Look-up'!$A:$A,MATCH($A657,'Smelter Look-up'!$E:$E,0)))</f>
    </oc>
    <nc r="B65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08" sId="5" odxf="1" dxf="1">
    <oc r="C657">
      <f>IF(LEN(A657)=0,"",INDEX('Smelter Look-up'!$C:$C,MATCH($A657,'Smelter Look-up'!$E:$E,0)))</f>
    </oc>
    <nc r="C657" t="inlineStr">
      <is>
        <t>Tanaka Denshi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409" sId="5" odxf="1" dxf="1">
    <nc r="D657"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10" sId="5" odxf="1" dxf="1">
    <oc r="E657">
      <f>IF(ISERROR($V657),"",OFFSET('Smelter Look-up'!$D$4,$V657-4,0)&amp;"")</f>
    </oc>
    <nc r="E65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11" sId="5" odxf="1" dxf="1">
    <oc r="F657">
      <f>IF(ISERROR($V657),"",OFFSET('Smelter Look-up'!$E$4,$V657-4,0))</f>
    </oc>
    <nc r="F657"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12" sId="5" odxf="1" dxf="1">
    <oc r="G657">
      <f>IF(C657=$X$4,"Enter smelter details", IF(ISERROR($V657),"",OFFSET('Smelter Look-up'!$F$4,$V657-4,0)))</f>
    </oc>
    <nc r="G65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13" sId="5" odxf="1" dxf="1">
    <oc r="H657">
      <f>IF(ISERROR($V657),"",OFFSET('Smelter Look-up'!$G$4,$V657-4,0))</f>
    </oc>
    <nc r="H65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14" sId="5" odxf="1" dxf="1">
    <oc r="I657">
      <f>IF(ISERROR($V657),"",OFFSET('Smelter Look-up'!$H$4,$V657-4,0))</f>
    </oc>
    <nc r="I657"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15" sId="5" odxf="1" dxf="1">
    <oc r="J657">
      <f>IF(ISERROR($V657),"",OFFSET('Smelter Look-up'!$I$4,$V657-4,0))</f>
    </oc>
    <nc r="J657"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57" start="0" length="0">
    <dxf>
      <alignment vertical="bottom" wrapText="0"/>
      <border outline="0">
        <left/>
        <right/>
        <top/>
        <bottom/>
      </border>
    </dxf>
  </rfmt>
  <rfmt sheetId="5" sqref="L657" start="0" length="0">
    <dxf>
      <alignment vertical="bottom" wrapText="0"/>
      <border outline="0">
        <left/>
        <right/>
        <top/>
        <bottom/>
      </border>
    </dxf>
  </rfmt>
  <rcc rId="7416" sId="5" odxf="1" dxf="1">
    <nc r="M657"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57" start="0" length="0">
    <dxf>
      <alignment vertical="bottom" wrapText="0"/>
      <border outline="0">
        <left/>
        <right/>
        <top/>
        <bottom/>
      </border>
    </dxf>
  </rfmt>
  <rfmt sheetId="5" sqref="O657" start="0" length="0">
    <dxf>
      <alignment vertical="bottom" wrapText="0"/>
      <border outline="0">
        <left/>
        <right/>
        <top/>
        <bottom/>
      </border>
    </dxf>
  </rfmt>
  <rfmt sheetId="5" sqref="P657" start="0" length="0">
    <dxf>
      <fill>
        <patternFill patternType="none"/>
      </fill>
      <alignment horizontal="general" vertical="bottom" wrapText="0"/>
      <border outline="0">
        <left/>
        <right/>
        <top/>
      </border>
    </dxf>
  </rfmt>
  <rcc rId="7417" sId="5" odxf="1" dxf="1">
    <nc r="Q657"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418" sId="5" odxf="1" dxf="1">
    <oc r="B658">
      <f>IF(LEN(A658)=0,"",INDEX('Smelter Look-up'!$A:$A,MATCH($A658,'Smelter Look-up'!$E:$E,0)))</f>
    </oc>
    <nc r="B65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19" sId="5" odxf="1" dxf="1">
    <oc r="C658">
      <f>IF(LEN(A658)=0,"",INDEX('Smelter Look-up'!$C:$C,MATCH($A658,'Smelter Look-up'!$E:$E,0)))</f>
    </oc>
    <nc r="C658" t="inlineStr">
      <is>
        <t>Tanaka Kikinzoku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420" sId="5" odxf="1" dxf="1">
    <nc r="D658"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21" sId="5" odxf="1" dxf="1">
    <oc r="E658">
      <f>IF(ISERROR($V658),"",OFFSET('Smelter Look-up'!$D$4,$V658-4,0)&amp;"")</f>
    </oc>
    <nc r="E65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22" sId="5" odxf="1" dxf="1">
    <oc r="F658">
      <f>IF(ISERROR($V658),"",OFFSET('Smelter Look-up'!$E$4,$V658-4,0))</f>
    </oc>
    <nc r="F658"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23" sId="5" odxf="1" dxf="1">
    <oc r="G658">
      <f>IF(C658=$X$4,"Enter smelter details", IF(ISERROR($V658),"",OFFSET('Smelter Look-up'!$F$4,$V658-4,0)))</f>
    </oc>
    <nc r="G65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24" sId="5" odxf="1" dxf="1">
    <oc r="H658">
      <f>IF(ISERROR($V658),"",OFFSET('Smelter Look-up'!$G$4,$V658-4,0))</f>
    </oc>
    <nc r="H65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25" sId="5" odxf="1" dxf="1">
    <oc r="I658">
      <f>IF(ISERROR($V658),"",OFFSET('Smelter Look-up'!$H$4,$V658-4,0))</f>
    </oc>
    <nc r="I658"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26" sId="5" odxf="1" dxf="1">
    <oc r="J658">
      <f>IF(ISERROR($V658),"",OFFSET('Smelter Look-up'!$I$4,$V658-4,0))</f>
    </oc>
    <nc r="J658"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58" start="0" length="0">
    <dxf>
      <alignment vertical="bottom" wrapText="0"/>
      <border outline="0">
        <left/>
        <right/>
        <top/>
        <bottom/>
      </border>
    </dxf>
  </rfmt>
  <rfmt sheetId="5" sqref="L658" start="0" length="0">
    <dxf>
      <alignment vertical="bottom" wrapText="0"/>
      <border outline="0">
        <left/>
        <right/>
        <top/>
        <bottom/>
      </border>
    </dxf>
  </rfmt>
  <rfmt sheetId="5" sqref="M658" start="0" length="0">
    <dxf>
      <alignment vertical="bottom" wrapText="0"/>
      <border outline="0">
        <left/>
        <right/>
        <top/>
        <bottom/>
      </border>
    </dxf>
  </rfmt>
  <rfmt sheetId="5" sqref="N658" start="0" length="0">
    <dxf>
      <alignment vertical="bottom" wrapText="0"/>
      <border outline="0">
        <left/>
        <right/>
        <top/>
        <bottom/>
      </border>
    </dxf>
  </rfmt>
  <rfmt sheetId="5" sqref="O658" start="0" length="0">
    <dxf>
      <alignment vertical="bottom" wrapText="0"/>
      <border outline="0">
        <left/>
        <right/>
        <top/>
        <bottom/>
      </border>
    </dxf>
  </rfmt>
  <rfmt sheetId="5" sqref="P658" start="0" length="0">
    <dxf>
      <fill>
        <patternFill patternType="none"/>
      </fill>
      <alignment horizontal="general" vertical="bottom" wrapText="0"/>
      <border outline="0">
        <left/>
        <right/>
        <top/>
      </border>
    </dxf>
  </rfmt>
  <rfmt sheetId="5" sqref="Q658" start="0" length="0">
    <dxf>
      <alignment vertical="bottom" wrapText="0"/>
      <border outline="0">
        <left/>
        <right/>
        <top/>
        <bottom/>
      </border>
    </dxf>
  </rfmt>
  <rcc rId="7427" sId="5" odxf="1" dxf="1">
    <oc r="B659">
      <f>IF(LEN(A659)=0,"",INDEX('Smelter Look-up'!$A:$A,MATCH($A659,'Smelter Look-up'!$E:$E,0)))</f>
    </oc>
    <nc r="B65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28" sId="5" odxf="1" dxf="1">
    <oc r="C659">
      <f>IF(LEN(A659)=0,"",INDEX('Smelter Look-up'!$C:$C,MATCH($A659,'Smelter Look-up'!$E:$E,0)))</f>
    </oc>
    <nc r="C659" t="inlineStr">
      <is>
        <t>Tanaka Kikinzoku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429" sId="5" odxf="1" dxf="1">
    <nc r="D659"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30" sId="5" odxf="1" dxf="1">
    <oc r="E659">
      <f>IF(ISERROR($V659),"",OFFSET('Smelter Look-up'!$D$4,$V659-4,0)&amp;"")</f>
    </oc>
    <nc r="E65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31" sId="5" odxf="1" dxf="1">
    <oc r="F659">
      <f>IF(ISERROR($V659),"",OFFSET('Smelter Look-up'!$E$4,$V659-4,0))</f>
    </oc>
    <nc r="F659"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32" sId="5" odxf="1" dxf="1">
    <oc r="G659">
      <f>IF(C659=$X$4,"Enter smelter details", IF(ISERROR($V659),"",OFFSET('Smelter Look-up'!$F$4,$V659-4,0)))</f>
    </oc>
    <nc r="G65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33" sId="5" odxf="1" dxf="1">
    <oc r="H659">
      <f>IF(ISERROR($V659),"",OFFSET('Smelter Look-up'!$G$4,$V659-4,0))</f>
    </oc>
    <nc r="H659" t="inlineStr">
      <is>
        <t>2014, Nagatoro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34" sId="5" odxf="1" dxf="1">
    <oc r="I659">
      <f>IF(ISERROR($V659),"",OFFSET('Smelter Look-up'!$H$4,$V659-4,0))</f>
    </oc>
    <nc r="I659"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35" sId="5" odxf="1" dxf="1">
    <oc r="J659">
      <f>IF(ISERROR($V659),"",OFFSET('Smelter Look-up'!$I$4,$V659-4,0))</f>
    </oc>
    <nc r="J659"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36" sId="5" odxf="1" dxf="1">
    <nc r="K659" t="inlineStr">
      <is>
        <t>(+81)3-6311-5511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37" sId="5" odxf="1" dxf="1">
    <nc r="L659"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38" sId="5" odxf="1" dxf="1">
    <nc r="M659"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39" sId="5" odxf="1" dxf="1">
    <nc r="N659"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40" sId="5" odxf="1" dxf="1">
    <nc r="O659"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41" sId="5" odxf="1" dxf="1">
    <nc r="P65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442" sId="5" odxf="1" dxf="1">
    <nc r="Q659"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443" sId="5" odxf="1" dxf="1">
    <oc r="B660">
      <f>IF(LEN(A660)=0,"",INDEX('Smelter Look-up'!$A:$A,MATCH($A660,'Smelter Look-up'!$E:$E,0)))</f>
    </oc>
    <nc r="B66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44" sId="5" odxf="1" dxf="1">
    <oc r="C660">
      <f>IF(LEN(A660)=0,"",INDEX('Smelter Look-up'!$C:$C,MATCH($A660,'Smelter Look-up'!$E:$E,0)))</f>
    </oc>
    <nc r="C660" t="inlineStr">
      <is>
        <t>Tanaka Kikinzoku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445" sId="5" odxf="1" dxf="1">
    <nc r="D660"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46" sId="5" odxf="1" dxf="1">
    <oc r="E660">
      <f>IF(ISERROR($V660),"",OFFSET('Smelter Look-up'!$D$4,$V660-4,0)&amp;"")</f>
    </oc>
    <nc r="E66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47" sId="5" odxf="1" dxf="1">
    <oc r="F660">
      <f>IF(ISERROR($V660),"",OFFSET('Smelter Look-up'!$E$4,$V660-4,0))</f>
    </oc>
    <nc r="F660"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48" sId="5" odxf="1" dxf="1">
    <oc r="G660">
      <f>IF(C660=$X$4,"Enter smelter details", IF(ISERROR($V660),"",OFFSET('Smelter Look-up'!$F$4,$V660-4,0)))</f>
    </oc>
    <nc r="G66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49" sId="5" odxf="1" dxf="1">
    <oc r="H660">
      <f>IF(ISERROR($V660),"",OFFSET('Smelter Look-up'!$G$4,$V660-4,0))</f>
    </oc>
    <nc r="H66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50" sId="5" odxf="1" dxf="1">
    <oc r="I660">
      <f>IF(ISERROR($V660),"",OFFSET('Smelter Look-up'!$H$4,$V660-4,0))</f>
    </oc>
    <nc r="I660"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51" sId="5" odxf="1" dxf="1">
    <oc r="J660">
      <f>IF(ISERROR($V660),"",OFFSET('Smelter Look-up'!$I$4,$V660-4,0))</f>
    </oc>
    <nc r="J660"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60" start="0" length="0">
    <dxf>
      <alignment vertical="bottom" wrapText="0"/>
      <border outline="0">
        <left/>
        <right/>
        <top/>
        <bottom/>
      </border>
    </dxf>
  </rfmt>
  <rfmt sheetId="5" sqref="L660" start="0" length="0">
    <dxf>
      <alignment vertical="bottom" wrapText="0"/>
      <border outline="0">
        <left/>
        <right/>
        <top/>
        <bottom/>
      </border>
    </dxf>
  </rfmt>
  <rcc rId="7452" sId="5" odxf="1" dxf="1">
    <nc r="M66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60" start="0" length="0">
    <dxf>
      <alignment vertical="bottom" wrapText="0"/>
      <border outline="0">
        <left/>
        <right/>
        <top/>
        <bottom/>
      </border>
    </dxf>
  </rfmt>
  <rcc rId="7453" sId="5" odxf="1" dxf="1">
    <nc r="O660"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60" start="0" length="0">
    <dxf>
      <fill>
        <patternFill patternType="none"/>
      </fill>
      <alignment horizontal="general" vertical="bottom" wrapText="0"/>
      <border outline="0">
        <left/>
        <right/>
        <top/>
      </border>
    </dxf>
  </rfmt>
  <rfmt sheetId="5" sqref="Q660" start="0" length="0">
    <dxf>
      <alignment vertical="bottom" wrapText="0"/>
      <border outline="0">
        <left/>
        <right/>
        <top/>
        <bottom/>
      </border>
    </dxf>
  </rfmt>
  <rcc rId="7454" sId="5" odxf="1" dxf="1">
    <oc r="B661">
      <f>IF(LEN(A661)=0,"",INDEX('Smelter Look-up'!$A:$A,MATCH($A661,'Smelter Look-up'!$E:$E,0)))</f>
    </oc>
    <nc r="B66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55" sId="5" odxf="1" dxf="1">
    <oc r="C661">
      <f>IF(LEN(A661)=0,"",INDEX('Smelter Look-up'!$C:$C,MATCH($A661,'Smelter Look-up'!$E:$E,0)))</f>
    </oc>
    <nc r="C661" t="inlineStr">
      <is>
        <t>Tanaka Kikinzoku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456" sId="5" odxf="1" dxf="1">
    <nc r="D661"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57" sId="5" odxf="1" dxf="1">
    <oc r="E661">
      <f>IF(ISERROR($V661),"",OFFSET('Smelter Look-up'!$D$4,$V661-4,0)&amp;"")</f>
    </oc>
    <nc r="E66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58" sId="5" odxf="1" dxf="1">
    <oc r="F661">
      <f>IF(ISERROR($V661),"",OFFSET('Smelter Look-up'!$E$4,$V661-4,0))</f>
    </oc>
    <nc r="F661"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59" sId="5" odxf="1" dxf="1">
    <oc r="G661">
      <f>IF(C661=$X$4,"Enter smelter details", IF(ISERROR($V661),"",OFFSET('Smelter Look-up'!$F$4,$V661-4,0)))</f>
    </oc>
    <nc r="G66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60" sId="5" odxf="1" dxf="1">
    <oc r="H661">
      <f>IF(ISERROR($V661),"",OFFSET('Smelter Look-up'!$G$4,$V661-4,0))</f>
    </oc>
    <nc r="H66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61" sId="5" odxf="1" dxf="1">
    <oc r="I661">
      <f>IF(ISERROR($V661),"",OFFSET('Smelter Look-up'!$H$4,$V661-4,0))</f>
    </oc>
    <nc r="I661"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62" sId="5" odxf="1" dxf="1">
    <oc r="J661">
      <f>IF(ISERROR($V661),"",OFFSET('Smelter Look-up'!$I$4,$V661-4,0))</f>
    </oc>
    <nc r="J661"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61" start="0" length="0">
    <dxf>
      <alignment vertical="bottom" wrapText="0"/>
      <border outline="0">
        <left/>
        <right/>
        <top/>
        <bottom/>
      </border>
    </dxf>
  </rfmt>
  <rfmt sheetId="5" sqref="L661" start="0" length="0">
    <dxf>
      <alignment vertical="bottom" wrapText="0"/>
      <border outline="0">
        <left/>
        <right/>
        <top/>
        <bottom/>
      </border>
    </dxf>
  </rfmt>
  <rfmt sheetId="5" sqref="M661" start="0" length="0">
    <dxf>
      <alignment vertical="bottom" wrapText="0"/>
      <border outline="0">
        <left/>
        <right/>
        <top/>
        <bottom/>
      </border>
    </dxf>
  </rfmt>
  <rfmt sheetId="5" sqref="N661" start="0" length="0">
    <dxf>
      <alignment vertical="bottom" wrapText="0"/>
      <border outline="0">
        <left/>
        <right/>
        <top/>
        <bottom/>
      </border>
    </dxf>
  </rfmt>
  <rfmt sheetId="5" sqref="O661" start="0" length="0">
    <dxf>
      <alignment vertical="bottom" wrapText="0"/>
      <border outline="0">
        <left/>
        <right/>
        <top/>
        <bottom/>
      </border>
    </dxf>
  </rfmt>
  <rfmt sheetId="5" sqref="P661" start="0" length="0">
    <dxf>
      <fill>
        <patternFill patternType="none"/>
      </fill>
      <alignment horizontal="general" vertical="bottom" wrapText="0"/>
      <border outline="0">
        <left/>
        <right/>
        <top/>
      </border>
    </dxf>
  </rfmt>
  <rcc rId="7463" sId="5" odxf="1" dxf="1">
    <nc r="Q661"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464" sId="5" odxf="1" dxf="1">
    <oc r="B662">
      <f>IF(LEN(A662)=0,"",INDEX('Smelter Look-up'!$A:$A,MATCH($A662,'Smelter Look-up'!$E:$E,0)))</f>
    </oc>
    <nc r="B66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65" sId="5" odxf="1" dxf="1">
    <oc r="C662">
      <f>IF(LEN(A662)=0,"",INDEX('Smelter Look-up'!$C:$C,MATCH($A662,'Smelter Look-up'!$E:$E,0)))</f>
    </oc>
    <nc r="C662" t="inlineStr">
      <is>
        <t>Tanaka Kikinzoku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466" sId="5" odxf="1" dxf="1">
    <nc r="D662"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67" sId="5" odxf="1" dxf="1">
    <oc r="E662">
      <f>IF(ISERROR($V662),"",OFFSET('Smelter Look-up'!$D$4,$V662-4,0)&amp;"")</f>
    </oc>
    <nc r="E66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68" sId="5" odxf="1" dxf="1">
    <oc r="F662">
      <f>IF(ISERROR($V662),"",OFFSET('Smelter Look-up'!$E$4,$V662-4,0))</f>
    </oc>
    <nc r="F662"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69" sId="5" odxf="1" dxf="1">
    <oc r="G662">
      <f>IF(C662=$X$4,"Enter smelter details", IF(ISERROR($V662),"",OFFSET('Smelter Look-up'!$F$4,$V662-4,0)))</f>
    </oc>
    <nc r="G66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70" sId="5" odxf="1" dxf="1">
    <oc r="H662">
      <f>IF(ISERROR($V662),"",OFFSET('Smelter Look-up'!$G$4,$V662-4,0))</f>
    </oc>
    <nc r="H662" t="inlineStr">
      <is>
        <t>nagatoro2-14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71" sId="5" odxf="1" dxf="1">
    <oc r="I662">
      <f>IF(ISERROR($V662),"",OFFSET('Smelter Look-up'!$H$4,$V662-4,0))</f>
    </oc>
    <nc r="I662"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72" sId="5" odxf="1" dxf="1">
    <oc r="J662">
      <f>IF(ISERROR($V662),"",OFFSET('Smelter Look-up'!$I$4,$V662-4,0))</f>
    </oc>
    <nc r="J662"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73" sId="5" odxf="1" dxf="1">
    <nc r="K662" t="inlineStr">
      <is>
        <t>Akihiko Okuda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74" sId="5" odxf="1" dxf="1">
    <nc r="L662" t="inlineStr">
      <is>
        <t>okuda@ml.tanaka.co.jp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75" sId="5" odxf="1" dxf="1">
    <nc r="M662" t="inlineStr">
      <is>
        <t>CFS Compliant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76" sId="5" odxf="1" dxf="1">
    <nc r="N66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77" sId="5" odxf="1" dxf="1">
    <nc r="O66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78" sId="5" odxf="1" dxf="1">
    <nc r="P66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62" start="0" length="0">
    <dxf>
      <alignment vertical="bottom" wrapText="0"/>
      <border outline="0">
        <left/>
        <right/>
        <top/>
        <bottom/>
      </border>
    </dxf>
  </rfmt>
  <rcc rId="7479" sId="5" odxf="1" dxf="1">
    <oc r="B663">
      <f>IF(LEN(A663)=0,"",INDEX('Smelter Look-up'!$A:$A,MATCH($A663,'Smelter Look-up'!$E:$E,0)))</f>
    </oc>
    <nc r="B66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80" sId="5" odxf="1" dxf="1">
    <oc r="C663">
      <f>IF(LEN(A663)=0,"",INDEX('Smelter Look-up'!$C:$C,MATCH($A663,'Smelter Look-up'!$E:$E,0)))</f>
    </oc>
    <nc r="C663" t="inlineStr">
      <is>
        <t>Tanaka kikinzoku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481" sId="5" odxf="1" dxf="1">
    <nc r="D663"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82" sId="5" odxf="1" dxf="1">
    <oc r="E663">
      <f>IF(ISERROR($V663),"",OFFSET('Smelter Look-up'!$D$4,$V663-4,0)&amp;"")</f>
    </oc>
    <nc r="E66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83" sId="5" odxf="1" dxf="1">
    <oc r="F663">
      <f>IF(ISERROR($V663),"",OFFSET('Smelter Look-up'!$E$4,$V663-4,0))</f>
    </oc>
    <nc r="F663"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84" sId="5" odxf="1" dxf="1">
    <oc r="G663">
      <f>IF(C663=$X$4,"Enter smelter details", IF(ISERROR($V663),"",OFFSET('Smelter Look-up'!$F$4,$V663-4,0)))</f>
    </oc>
    <nc r="G66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85" sId="5" odxf="1" dxf="1">
    <oc r="H663">
      <f>IF(ISERROR($V663),"",OFFSET('Smelter Look-up'!$G$4,$V663-4,0))</f>
    </oc>
    <nc r="H66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86" sId="5" odxf="1" dxf="1">
    <oc r="I663">
      <f>IF(ISERROR($V663),"",OFFSET('Smelter Look-up'!$H$4,$V663-4,0))</f>
    </oc>
    <nc r="I663"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87" sId="5" odxf="1" dxf="1">
    <oc r="J663">
      <f>IF(ISERROR($V663),"",OFFSET('Smelter Look-up'!$I$4,$V663-4,0))</f>
    </oc>
    <nc r="J663"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63" start="0" length="0">
    <dxf>
      <alignment vertical="bottom" wrapText="0"/>
      <border outline="0">
        <left/>
        <right/>
        <top/>
        <bottom/>
      </border>
    </dxf>
  </rfmt>
  <rfmt sheetId="5" sqref="L663" start="0" length="0">
    <dxf>
      <alignment vertical="bottom" wrapText="0"/>
      <border outline="0">
        <left/>
        <right/>
        <top/>
        <bottom/>
      </border>
    </dxf>
  </rfmt>
  <rfmt sheetId="5" sqref="M663" start="0" length="0">
    <dxf>
      <alignment vertical="bottom" wrapText="0"/>
      <border outline="0">
        <left/>
        <right/>
        <top/>
        <bottom/>
      </border>
    </dxf>
  </rfmt>
  <rfmt sheetId="5" sqref="N663" start="0" length="0">
    <dxf>
      <alignment vertical="bottom" wrapText="0"/>
      <border outline="0">
        <left/>
        <right/>
        <top/>
        <bottom/>
      </border>
    </dxf>
  </rfmt>
  <rfmt sheetId="5" sqref="O663" start="0" length="0">
    <dxf>
      <alignment vertical="bottom" wrapText="0"/>
      <border outline="0">
        <left/>
        <right/>
        <top/>
        <bottom/>
      </border>
    </dxf>
  </rfmt>
  <rfmt sheetId="5" sqref="P663" start="0" length="0">
    <dxf>
      <fill>
        <patternFill patternType="none"/>
      </fill>
      <alignment horizontal="general" vertical="bottom" wrapText="0"/>
      <border outline="0">
        <left/>
        <right/>
        <top/>
      </border>
    </dxf>
  </rfmt>
  <rfmt sheetId="5" sqref="Q663" start="0" length="0">
    <dxf>
      <alignment vertical="bottom" wrapText="0"/>
      <border outline="0">
        <left/>
        <right/>
        <top/>
        <bottom/>
      </border>
    </dxf>
  </rfmt>
  <rcc rId="7488" sId="5" odxf="1" dxf="1">
    <oc r="B664">
      <f>IF(LEN(A664)=0,"",INDEX('Smelter Look-up'!$A:$A,MATCH($A664,'Smelter Look-up'!$E:$E,0)))</f>
    </oc>
    <nc r="B66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89" sId="5" odxf="1" dxf="1">
    <oc r="C664">
      <f>IF(LEN(A664)=0,"",INDEX('Smelter Look-up'!$C:$C,MATCH($A664,'Smelter Look-up'!$E:$E,0)))</f>
    </oc>
    <nc r="C664" t="inlineStr">
      <is>
        <t>Tanaka Kikinzoku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490" sId="5" odxf="1" dxf="1">
    <nc r="D664"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91" sId="5" odxf="1" dxf="1">
    <oc r="E664">
      <f>IF(ISERROR($V664),"",OFFSET('Smelter Look-up'!$D$4,$V664-4,0)&amp;"")</f>
    </oc>
    <nc r="E66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92" sId="5" odxf="1" dxf="1">
    <oc r="F664">
      <f>IF(ISERROR($V664),"",OFFSET('Smelter Look-up'!$E$4,$V664-4,0))</f>
    </oc>
    <nc r="F664"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93" sId="5" odxf="1" dxf="1">
    <oc r="G664">
      <f>IF(C664=$X$4,"Enter smelter details", IF(ISERROR($V664),"",OFFSET('Smelter Look-up'!$F$4,$V664-4,0)))</f>
    </oc>
    <nc r="G66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494" sId="5" odxf="1" dxf="1">
    <oc r="H664">
      <f>IF(ISERROR($V664),"",OFFSET('Smelter Look-up'!$G$4,$V664-4,0))</f>
    </oc>
    <nc r="H664" t="inlineStr">
      <is>
        <t>Nagatoro2-14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495" sId="5" odxf="1" dxf="1">
    <oc r="I664">
      <f>IF(ISERROR($V664),"",OFFSET('Smelter Look-up'!$H$4,$V664-4,0))</f>
    </oc>
    <nc r="I664" t="inlineStr">
      <is>
        <t>Hiratukasi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96" sId="5" odxf="1" dxf="1">
    <oc r="J664">
      <f>IF(ISERROR($V664),"",OFFSET('Smelter Look-up'!$I$4,$V664-4,0))</f>
    </oc>
    <nc r="J664" t="inlineStr">
      <is>
        <t>Kanagawaken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497" sId="5" odxf="1" dxf="1">
    <nc r="K664" t="inlineStr">
      <is>
        <t>Akihiko Okuda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98" sId="5" odxf="1" dxf="1">
    <nc r="L664" t="inlineStr">
      <is>
        <t>okuda@ml.tanaka.co.jp/kw6</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499" sId="5" odxf="1" dxf="1">
    <nc r="M66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500" sId="5" odxf="1" dxf="1">
    <nc r="N66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501" sId="5" odxf="1" dxf="1">
    <nc r="O66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502" sId="5" odxf="1" dxf="1">
    <nc r="P66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64" start="0" length="0">
    <dxf>
      <alignment vertical="bottom" wrapText="0"/>
      <border outline="0">
        <left/>
        <right/>
        <top/>
        <bottom/>
      </border>
    </dxf>
  </rfmt>
  <rcc rId="7503" sId="5" odxf="1" dxf="1">
    <oc r="B665">
      <f>IF(LEN(A665)=0,"",INDEX('Smelter Look-up'!$A:$A,MATCH($A665,'Smelter Look-up'!$E:$E,0)))</f>
    </oc>
    <nc r="B66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04" sId="5" odxf="1" dxf="1">
    <oc r="C665">
      <f>IF(LEN(A665)=0,"",INDEX('Smelter Look-up'!$C:$C,MATCH($A665,'Smelter Look-up'!$E:$E,0)))</f>
    </oc>
    <nc r="C665" t="inlineStr">
      <is>
        <t>Tanaka Denshi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05" sId="5" odxf="1" dxf="1">
    <nc r="D665"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06" sId="5" odxf="1" dxf="1">
    <oc r="E665">
      <f>IF(ISERROR($V665),"",OFFSET('Smelter Look-up'!$D$4,$V665-4,0)&amp;"")</f>
    </oc>
    <nc r="E66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07" sId="5" odxf="1" dxf="1">
    <oc r="F665">
      <f>IF(ISERROR($V665),"",OFFSET('Smelter Look-up'!$E$4,$V665-4,0))</f>
    </oc>
    <nc r="F665"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08" sId="5" odxf="1" dxf="1">
    <oc r="G665">
      <f>IF(C665=$X$4,"Enter smelter details", IF(ISERROR($V665),"",OFFSET('Smelter Look-up'!$F$4,$V665-4,0)))</f>
    </oc>
    <nc r="G66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09" sId="5" odxf="1" dxf="1">
    <oc r="H665">
      <f>IF(ISERROR($V665),"",OFFSET('Smelter Look-up'!$G$4,$V665-4,0))</f>
    </oc>
    <nc r="H66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510" sId="5" odxf="1" dxf="1">
    <oc r="I665">
      <f>IF(ISERROR($V665),"",OFFSET('Smelter Look-up'!$H$4,$V665-4,0))</f>
    </oc>
    <nc r="I66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11" sId="5" odxf="1" dxf="1">
    <oc r="J665">
      <f>IF(ISERROR($V665),"",OFFSET('Smelter Look-up'!$I$4,$V665-4,0))</f>
    </oc>
    <nc r="J66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65" start="0" length="0">
    <dxf>
      <alignment vertical="bottom" wrapText="0"/>
      <border outline="0">
        <left/>
        <right/>
        <top/>
        <bottom/>
      </border>
    </dxf>
  </rfmt>
  <rfmt sheetId="5" sqref="L665" start="0" length="0">
    <dxf>
      <alignment vertical="bottom" wrapText="0"/>
      <border outline="0">
        <left/>
        <right/>
        <top/>
        <bottom/>
      </border>
    </dxf>
  </rfmt>
  <rfmt sheetId="5" sqref="M665" start="0" length="0">
    <dxf>
      <alignment vertical="bottom" wrapText="0"/>
      <border outline="0">
        <left/>
        <right/>
        <top/>
        <bottom/>
      </border>
    </dxf>
  </rfmt>
  <rfmt sheetId="5" sqref="N665" start="0" length="0">
    <dxf>
      <alignment vertical="bottom" wrapText="0"/>
      <border outline="0">
        <left/>
        <right/>
        <top/>
        <bottom/>
      </border>
    </dxf>
  </rfmt>
  <rfmt sheetId="5" sqref="O665" start="0" length="0">
    <dxf>
      <alignment vertical="bottom" wrapText="0"/>
      <border outline="0">
        <left/>
        <right/>
        <top/>
        <bottom/>
      </border>
    </dxf>
  </rfmt>
  <rfmt sheetId="5" sqref="P665" start="0" length="0">
    <dxf>
      <fill>
        <patternFill patternType="none"/>
      </fill>
      <alignment horizontal="general" vertical="bottom" wrapText="0"/>
      <border outline="0">
        <left/>
        <right/>
        <top/>
      </border>
    </dxf>
  </rfmt>
  <rcc rId="7512" sId="5" odxf="1" dxf="1">
    <nc r="Q665"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513" sId="5" odxf="1" dxf="1">
    <oc r="B666">
      <f>IF(LEN(A666)=0,"",INDEX('Smelter Look-up'!$A:$A,MATCH($A666,'Smelter Look-up'!$E:$E,0)))</f>
    </oc>
    <nc r="B66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14" sId="5" odxf="1" dxf="1">
    <oc r="C666">
      <f>IF(LEN(A666)=0,"",INDEX('Smelter Look-up'!$C:$C,MATCH($A666,'Smelter Look-up'!$E:$E,0)))</f>
    </oc>
    <nc r="C666" t="inlineStr">
      <is>
        <t>Tanaka Denshi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15" sId="5" odxf="1" dxf="1">
    <nc r="D666"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16" sId="5" odxf="1" dxf="1">
    <oc r="E666">
      <f>IF(ISERROR($V666),"",OFFSET('Smelter Look-up'!$D$4,$V666-4,0)&amp;"")</f>
    </oc>
    <nc r="E66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17" sId="5" odxf="1" dxf="1">
    <oc r="F666">
      <f>IF(ISERROR($V666),"",OFFSET('Smelter Look-up'!$E$4,$V666-4,0))</f>
    </oc>
    <nc r="F666"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18" sId="5" odxf="1" dxf="1">
    <oc r="G666">
      <f>IF(C666=$X$4,"Enter smelter details", IF(ISERROR($V666),"",OFFSET('Smelter Look-up'!$F$4,$V666-4,0)))</f>
    </oc>
    <nc r="G66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19" sId="5" odxf="1" dxf="1">
    <oc r="H666">
      <f>IF(ISERROR($V666),"",OFFSET('Smelter Look-up'!$G$4,$V666-4,0))</f>
    </oc>
    <nc r="H66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520" sId="5" odxf="1" dxf="1">
    <oc r="I666">
      <f>IF(ISERROR($V666),"",OFFSET('Smelter Look-up'!$H$4,$V666-4,0))</f>
    </oc>
    <nc r="I66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21" sId="5" odxf="1" dxf="1">
    <oc r="J666">
      <f>IF(ISERROR($V666),"",OFFSET('Smelter Look-up'!$I$4,$V666-4,0))</f>
    </oc>
    <nc r="J66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66" start="0" length="0">
    <dxf>
      <alignment vertical="bottom" wrapText="0"/>
      <border outline="0">
        <left/>
        <right/>
        <top/>
        <bottom/>
      </border>
    </dxf>
  </rfmt>
  <rfmt sheetId="5" sqref="L666" start="0" length="0">
    <dxf>
      <alignment vertical="bottom" wrapText="0"/>
      <border outline="0">
        <left/>
        <right/>
        <top/>
        <bottom/>
      </border>
    </dxf>
  </rfmt>
  <rfmt sheetId="5" sqref="M666" start="0" length="0">
    <dxf>
      <alignment vertical="bottom" wrapText="0"/>
      <border outline="0">
        <left/>
        <right/>
        <top/>
        <bottom/>
      </border>
    </dxf>
  </rfmt>
  <rfmt sheetId="5" sqref="N666" start="0" length="0">
    <dxf>
      <alignment vertical="bottom" wrapText="0"/>
      <border outline="0">
        <left/>
        <right/>
        <top/>
        <bottom/>
      </border>
    </dxf>
  </rfmt>
  <rfmt sheetId="5" sqref="O666" start="0" length="0">
    <dxf>
      <alignment vertical="bottom" wrapText="0"/>
      <border outline="0">
        <left/>
        <right/>
        <top/>
        <bottom/>
      </border>
    </dxf>
  </rfmt>
  <rfmt sheetId="5" sqref="P666" start="0" length="0">
    <dxf>
      <fill>
        <patternFill patternType="none"/>
      </fill>
      <alignment horizontal="general" vertical="bottom" wrapText="0"/>
      <border outline="0">
        <left/>
        <right/>
        <top/>
      </border>
    </dxf>
  </rfmt>
  <rfmt sheetId="5" sqref="Q666" start="0" length="0">
    <dxf>
      <alignment vertical="bottom" wrapText="0"/>
      <border outline="0">
        <left/>
        <right/>
        <top/>
        <bottom/>
      </border>
    </dxf>
  </rfmt>
  <rcc rId="7522" sId="5" odxf="1" dxf="1">
    <oc r="B667">
      <f>IF(LEN(A667)=0,"",INDEX('Smelter Look-up'!$A:$A,MATCH($A667,'Smelter Look-up'!$E:$E,0)))</f>
    </oc>
    <nc r="B66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23" sId="5" odxf="1" dxf="1">
    <oc r="C667">
      <f>IF(LEN(A667)=0,"",INDEX('Smelter Look-up'!$C:$C,MATCH($A667,'Smelter Look-up'!$E:$E,0)))</f>
    </oc>
    <nc r="C667" t="inlineStr">
      <is>
        <t>Tanaka Denshi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24" sId="5" odxf="1" dxf="1">
    <nc r="D667"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25" sId="5" odxf="1" dxf="1">
    <oc r="E667">
      <f>IF(ISERROR($V667),"",OFFSET('Smelter Look-up'!$D$4,$V667-4,0)&amp;"")</f>
    </oc>
    <nc r="E66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26" sId="5" odxf="1" dxf="1">
    <oc r="F667">
      <f>IF(ISERROR($V667),"",OFFSET('Smelter Look-up'!$E$4,$V667-4,0))</f>
    </oc>
    <nc r="F667"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27" sId="5" odxf="1" dxf="1">
    <oc r="G667">
      <f>IF(C667=$X$4,"Enter smelter details", IF(ISERROR($V667),"",OFFSET('Smelter Look-up'!$F$4,$V667-4,0)))</f>
    </oc>
    <nc r="G66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28" sId="5" odxf="1" dxf="1">
    <oc r="H667">
      <f>IF(ISERROR($V667),"",OFFSET('Smelter Look-up'!$G$4,$V667-4,0))</f>
    </oc>
    <nc r="H667" t="inlineStr">
      <is>
        <t>2014, Nagatoro</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529" sId="5" odxf="1" dxf="1">
    <oc r="I667">
      <f>IF(ISERROR($V667),"",OFFSET('Smelter Look-up'!$H$4,$V667-4,0))</f>
    </oc>
    <nc r="I667"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30" sId="5" odxf="1" dxf="1">
    <oc r="J667">
      <f>IF(ISERROR($V667),"",OFFSET('Smelter Look-up'!$I$4,$V667-4,0))</f>
    </oc>
    <nc r="J667"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31" sId="5" odxf="1" dxf="1">
    <nc r="K667" t="inlineStr">
      <is>
        <t>(+81)3-6311-5511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532" sId="5" odxf="1" dxf="1">
    <nc r="L667"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533" sId="5" odxf="1" dxf="1">
    <nc r="M667"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534" sId="5" odxf="1" dxf="1">
    <nc r="N667"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535" sId="5" odxf="1" dxf="1">
    <nc r="O667"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536" sId="5" odxf="1" dxf="1">
    <nc r="P66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537" sId="5" odxf="1" dxf="1">
    <nc r="Q667"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538" sId="5" odxf="1" dxf="1">
    <oc r="B668">
      <f>IF(LEN(A668)=0,"",INDEX('Smelter Look-up'!$A:$A,MATCH($A668,'Smelter Look-up'!$E:$E,0)))</f>
    </oc>
    <nc r="B66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39" sId="5" odxf="1" dxf="1">
    <oc r="C668">
      <f>IF(LEN(A668)=0,"",INDEX('Smelter Look-up'!$C:$C,MATCH($A668,'Smelter Look-up'!$E:$E,0)))</f>
    </oc>
    <nc r="C668" t="inlineStr">
      <is>
        <t>Tanaka Denshi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40" sId="5" odxf="1" dxf="1">
    <nc r="D668"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41" sId="5" odxf="1" dxf="1">
    <oc r="E668">
      <f>IF(ISERROR($V668),"",OFFSET('Smelter Look-up'!$D$4,$V668-4,0)&amp;"")</f>
    </oc>
    <nc r="E66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42" sId="5" odxf="1" dxf="1">
    <oc r="F668">
      <f>IF(ISERROR($V668),"",OFFSET('Smelter Look-up'!$E$4,$V668-4,0))</f>
    </oc>
    <nc r="F668"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43" sId="5" odxf="1" dxf="1">
    <oc r="G668">
      <f>IF(C668=$X$4,"Enter smelter details", IF(ISERROR($V668),"",OFFSET('Smelter Look-up'!$F$4,$V668-4,0)))</f>
    </oc>
    <nc r="G66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44" sId="5" odxf="1" dxf="1">
    <oc r="H668">
      <f>IF(ISERROR($V668),"",OFFSET('Smelter Look-up'!$G$4,$V668-4,0))</f>
    </oc>
    <nc r="H66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545" sId="5" odxf="1" dxf="1">
    <oc r="I668">
      <f>IF(ISERROR($V668),"",OFFSET('Smelter Look-up'!$H$4,$V668-4,0))</f>
    </oc>
    <nc r="I668"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46" sId="5" odxf="1" dxf="1">
    <oc r="J668">
      <f>IF(ISERROR($V668),"",OFFSET('Smelter Look-up'!$I$4,$V668-4,0))</f>
    </oc>
    <nc r="J668"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68" start="0" length="0">
    <dxf>
      <alignment vertical="bottom" wrapText="0"/>
      <border outline="0">
        <left/>
        <right/>
        <top/>
        <bottom/>
      </border>
    </dxf>
  </rfmt>
  <rfmt sheetId="5" sqref="L668" start="0" length="0">
    <dxf>
      <alignment vertical="bottom" wrapText="0"/>
      <border outline="0">
        <left/>
        <right/>
        <top/>
        <bottom/>
      </border>
    </dxf>
  </rfmt>
  <rfmt sheetId="5" sqref="M668" start="0" length="0">
    <dxf>
      <alignment vertical="bottom" wrapText="0"/>
      <border outline="0">
        <left/>
        <right/>
        <top/>
        <bottom/>
      </border>
    </dxf>
  </rfmt>
  <rfmt sheetId="5" sqref="N668" start="0" length="0">
    <dxf>
      <alignment vertical="bottom" wrapText="0"/>
      <border outline="0">
        <left/>
        <right/>
        <top/>
        <bottom/>
      </border>
    </dxf>
  </rfmt>
  <rfmt sheetId="5" sqref="O668" start="0" length="0">
    <dxf>
      <alignment vertical="bottom" wrapText="0"/>
      <border outline="0">
        <left/>
        <right/>
        <top/>
        <bottom/>
      </border>
    </dxf>
  </rfmt>
  <rfmt sheetId="5" sqref="P668" start="0" length="0">
    <dxf>
      <fill>
        <patternFill patternType="none"/>
      </fill>
      <alignment horizontal="general" vertical="bottom" wrapText="0"/>
      <border outline="0">
        <left/>
        <right/>
        <top/>
      </border>
    </dxf>
  </rfmt>
  <rfmt sheetId="5" sqref="Q668" start="0" length="0">
    <dxf>
      <alignment vertical="bottom" wrapText="0"/>
      <border outline="0">
        <left/>
        <right/>
        <top/>
        <bottom/>
      </border>
    </dxf>
  </rfmt>
  <rcc rId="7547" sId="5" odxf="1" dxf="1">
    <oc r="B669">
      <f>IF(LEN(A669)=0,"",INDEX('Smelter Look-up'!$A:$A,MATCH($A669,'Smelter Look-up'!$E:$E,0)))</f>
    </oc>
    <nc r="B66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48" sId="5" odxf="1" dxf="1">
    <oc r="C669">
      <f>IF(LEN(A669)=0,"",INDEX('Smelter Look-up'!$C:$C,MATCH($A669,'Smelter Look-up'!$E:$E,0)))</f>
    </oc>
    <nc r="C669" t="inlineStr">
      <is>
        <t>Tanaka kikinzoku kogyo K.k</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49" sId="5" odxf="1" dxf="1">
    <nc r="D669" t="inlineStr">
      <is>
        <t>Tanaka Kikinzoku Kogyo K.K.</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50" sId="5" odxf="1" dxf="1">
    <oc r="E669">
      <f>IF(ISERROR($V669),"",OFFSET('Smelter Look-up'!$D$4,$V669-4,0)&amp;"")</f>
    </oc>
    <nc r="E66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51" sId="5" odxf="1" dxf="1">
    <oc r="F669">
      <f>IF(ISERROR($V669),"",OFFSET('Smelter Look-up'!$E$4,$V669-4,0))</f>
    </oc>
    <nc r="F669" t="inlineStr">
      <is>
        <t>CID001875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52" sId="5" odxf="1" dxf="1">
    <oc r="G669">
      <f>IF(C669=$X$4,"Enter smelter details", IF(ISERROR($V669),"",OFFSET('Smelter Look-up'!$F$4,$V669-4,0)))</f>
    </oc>
    <nc r="G66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53" sId="5" odxf="1" dxf="1">
    <oc r="H669">
      <f>IF(ISERROR($V669),"",OFFSET('Smelter Look-up'!$G$4,$V669-4,0))</f>
    </oc>
    <nc r="H669" t="inlineStr">
      <is>
        <t>nagatoro2-14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554" sId="5" odxf="1" dxf="1">
    <oc r="I669">
      <f>IF(ISERROR($V669),"",OFFSET('Smelter Look-up'!$H$4,$V669-4,0))</f>
    </oc>
    <nc r="I669" t="inlineStr">
      <is>
        <t>Hiratsuka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55" sId="5" odxf="1" dxf="1">
    <oc r="J669">
      <f>IF(ISERROR($V669),"",OFFSET('Smelter Look-up'!$I$4,$V669-4,0))</f>
    </oc>
    <nc r="J669"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56" sId="5" odxf="1" dxf="1">
    <nc r="K669" t="inlineStr">
      <is>
        <t>Akihiko Okuda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557" sId="5" odxf="1" dxf="1">
    <nc r="L669" t="inlineStr">
      <is>
        <t>okuda@ml.tanaka.co.jp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669" start="0" length="0">
    <dxf>
      <alignment vertical="bottom" wrapText="0"/>
      <border outline="0">
        <left/>
        <right/>
        <top/>
        <bottom/>
      </border>
    </dxf>
  </rfmt>
  <rfmt sheetId="5" sqref="N669" start="0" length="0">
    <dxf>
      <alignment vertical="bottom" wrapText="0"/>
      <border outline="0">
        <left/>
        <right/>
        <top/>
        <bottom/>
      </border>
    </dxf>
  </rfmt>
  <rfmt sheetId="5" sqref="O669" start="0" length="0">
    <dxf>
      <alignment vertical="bottom" wrapText="0"/>
      <border outline="0">
        <left/>
        <right/>
        <top/>
        <bottom/>
      </border>
    </dxf>
  </rfmt>
  <rfmt sheetId="5" sqref="P669" start="0" length="0">
    <dxf>
      <fill>
        <patternFill patternType="none"/>
      </fill>
      <alignment horizontal="general" vertical="bottom" wrapText="0"/>
      <border outline="0">
        <left/>
        <right/>
        <top/>
      </border>
    </dxf>
  </rfmt>
  <rfmt sheetId="5" sqref="Q669" start="0" length="0">
    <dxf>
      <alignment vertical="bottom" wrapText="0"/>
      <border outline="0">
        <left/>
        <right/>
        <top/>
        <bottom/>
      </border>
    </dxf>
  </rfmt>
  <rcc rId="7558" sId="5" odxf="1" dxf="1">
    <oc r="B670">
      <f>IF(LEN(A670)=0,"",INDEX('Smelter Look-up'!$A:$A,MATCH($A670,'Smelter Look-up'!$E:$E,0)))</f>
    </oc>
    <nc r="B670"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59" sId="5" odxf="1" dxf="1">
    <oc r="C670">
      <f>IF(LEN(A670)=0,"",INDEX('Smelter Look-up'!$C:$C,MATCH($A670,'Smelter Look-up'!$E:$E,0)))</f>
    </oc>
    <nc r="C670" t="inlineStr">
      <is>
        <t>Tejing (Vietnam)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60" sId="5" odxf="1" dxf="1">
    <nc r="D670" t="inlineStr">
      <is>
        <t>Tejing (Vietnam)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61" sId="5" odxf="1" dxf="1">
    <oc r="E670">
      <f>IF(ISERROR($V670),"",OFFSET('Smelter Look-up'!$D$4,$V670-4,0)&amp;"")</f>
    </oc>
    <nc r="E670" t="inlineStr">
      <is>
        <t>VIET NAM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62" sId="5" odxf="1" dxf="1">
    <oc r="F670">
      <f>IF(ISERROR($V670),"",OFFSET('Smelter Look-up'!$E$4,$V670-4,0))</f>
    </oc>
    <nc r="F670" t="inlineStr">
      <is>
        <t>CID001889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63" sId="5" odxf="1" dxf="1">
    <oc r="G670">
      <f>IF(C670=$X$4,"Enter smelter details", IF(ISERROR($V670),"",OFFSET('Smelter Look-up'!$F$4,$V670-4,0)))</f>
    </oc>
    <nc r="G67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64" sId="5" odxf="1" dxf="1">
    <oc r="H670">
      <f>IF(ISERROR($V670),"",OFFSET('Smelter Look-up'!$G$4,$V670-4,0))</f>
    </oc>
    <nc r="H67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565" sId="5" odxf="1" dxf="1">
    <oc r="I670">
      <f>IF(ISERROR($V670),"",OFFSET('Smelter Look-up'!$H$4,$V670-4,0))</f>
    </oc>
    <nc r="I670" t="inlineStr">
      <is>
        <t>Halong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66" sId="5" odxf="1" dxf="1">
    <oc r="J670">
      <f>IF(ISERROR($V670),"",OFFSET('Smelter Look-up'!$I$4,$V670-4,0))</f>
    </oc>
    <nc r="J670" t="inlineStr">
      <is>
        <t>TayNinh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0" start="0" length="0">
    <dxf>
      <alignment vertical="bottom" wrapText="0"/>
      <border outline="0">
        <left/>
        <right/>
        <top/>
        <bottom/>
      </border>
    </dxf>
  </rfmt>
  <rfmt sheetId="5" sqref="L670" start="0" length="0">
    <dxf>
      <alignment vertical="bottom" wrapText="0"/>
      <border outline="0">
        <left/>
        <right/>
        <top/>
        <bottom/>
      </border>
    </dxf>
  </rfmt>
  <rcc rId="7567" sId="5" odxf="1" dxf="1">
    <nc r="M67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70" start="0" length="0">
    <dxf>
      <alignment vertical="bottom" wrapText="0"/>
      <border outline="0">
        <left/>
        <right/>
        <top/>
        <bottom/>
      </border>
    </dxf>
  </rfmt>
  <rcc rId="7568" sId="5" odxf="1" dxf="1">
    <nc r="O670"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70" start="0" length="0">
    <dxf>
      <fill>
        <patternFill patternType="none"/>
      </fill>
      <alignment horizontal="general" vertical="bottom" wrapText="0"/>
      <border outline="0">
        <left/>
        <right/>
        <top/>
      </border>
    </dxf>
  </rfmt>
  <rfmt sheetId="5" sqref="Q670" start="0" length="0">
    <dxf>
      <alignment vertical="bottom" wrapText="0"/>
      <border outline="0">
        <left/>
        <right/>
        <top/>
        <bottom/>
      </border>
    </dxf>
  </rfmt>
  <rcc rId="7569" sId="5" odxf="1" dxf="1">
    <oc r="B671">
      <f>IF(LEN(A671)=0,"",INDEX('Smelter Look-up'!$A:$A,MATCH($A671,'Smelter Look-up'!$E:$E,0)))</f>
    </oc>
    <nc r="B67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70" sId="5" odxf="1" dxf="1">
    <oc r="C671">
      <f>IF(LEN(A671)=0,"",INDEX('Smelter Look-up'!$C:$C,MATCH($A671,'Smelter Look-up'!$E:$E,0)))</f>
    </oc>
    <nc r="C671" t="inlineStr">
      <is>
        <t>Tejing (Vietnam)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71" sId="5" odxf="1" dxf="1">
    <nc r="D671" t="inlineStr">
      <is>
        <t>Tejing (Vietnam)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72" sId="5" odxf="1" dxf="1">
    <oc r="E671">
      <f>IF(ISERROR($V671),"",OFFSET('Smelter Look-up'!$D$4,$V671-4,0)&amp;"")</f>
    </oc>
    <nc r="E671" t="inlineStr">
      <is>
        <t>VIET NAM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73" sId="5" odxf="1" dxf="1">
    <oc r="F671">
      <f>IF(ISERROR($V671),"",OFFSET('Smelter Look-up'!$E$4,$V671-4,0))</f>
    </oc>
    <nc r="F671" t="inlineStr">
      <is>
        <t>CID001889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74" sId="5" odxf="1" dxf="1">
    <oc r="G671">
      <f>IF(C671=$X$4,"Enter smelter details", IF(ISERROR($V671),"",OFFSET('Smelter Look-up'!$F$4,$V671-4,0)))</f>
    </oc>
    <nc r="G67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75" sId="5" odxf="1" dxf="1">
    <oc r="H671">
      <f>IF(ISERROR($V671),"",OFFSET('Smelter Look-up'!$G$4,$V671-4,0))</f>
    </oc>
    <nc r="H67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576" sId="5" odxf="1" dxf="1">
    <oc r="I671">
      <f>IF(ISERROR($V671),"",OFFSET('Smelter Look-up'!$H$4,$V671-4,0))</f>
    </oc>
    <nc r="I671" t="inlineStr">
      <is>
        <t>Halong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77" sId="5" odxf="1" dxf="1">
    <oc r="J671">
      <f>IF(ISERROR($V671),"",OFFSET('Smelter Look-up'!$I$4,$V671-4,0))</f>
    </oc>
    <nc r="J671" t="inlineStr">
      <is>
        <t>TayNinh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1" start="0" length="0">
    <dxf>
      <alignment vertical="bottom" wrapText="0"/>
      <border outline="0">
        <left/>
        <right/>
        <top/>
        <bottom/>
      </border>
    </dxf>
  </rfmt>
  <rfmt sheetId="5" sqref="L671" start="0" length="0">
    <dxf>
      <alignment vertical="bottom" wrapText="0"/>
      <border outline="0">
        <left/>
        <right/>
        <top/>
        <bottom/>
      </border>
    </dxf>
  </rfmt>
  <rfmt sheetId="5" sqref="M671" start="0" length="0">
    <dxf>
      <alignment vertical="bottom" wrapText="0"/>
      <border outline="0">
        <left/>
        <right/>
        <top/>
        <bottom/>
      </border>
    </dxf>
  </rfmt>
  <rfmt sheetId="5" sqref="N671" start="0" length="0">
    <dxf>
      <alignment vertical="bottom" wrapText="0"/>
      <border outline="0">
        <left/>
        <right/>
        <top/>
        <bottom/>
      </border>
    </dxf>
  </rfmt>
  <rfmt sheetId="5" sqref="O671" start="0" length="0">
    <dxf>
      <alignment vertical="bottom" wrapText="0"/>
      <border outline="0">
        <left/>
        <right/>
        <top/>
        <bottom/>
      </border>
    </dxf>
  </rfmt>
  <rfmt sheetId="5" sqref="P671" start="0" length="0">
    <dxf>
      <fill>
        <patternFill patternType="none"/>
      </fill>
      <alignment horizontal="general" vertical="bottom" wrapText="0"/>
      <border outline="0">
        <left/>
        <right/>
        <top/>
      </border>
    </dxf>
  </rfmt>
  <rcc rId="7578" sId="5" odxf="1" dxf="1">
    <nc r="Q671"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579" sId="5" odxf="1" dxf="1">
    <oc r="B672">
      <f>IF(LEN(A672)=0,"",INDEX('Smelter Look-up'!$A:$A,MATCH($A672,'Smelter Look-up'!$E:$E,0)))</f>
    </oc>
    <nc r="B67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80" sId="5" odxf="1" dxf="1">
    <oc r="C672">
      <f>IF(LEN(A672)=0,"",INDEX('Smelter Look-up'!$C:$C,MATCH($A672,'Smelter Look-up'!$E:$E,0)))</f>
    </oc>
    <nc r="C672" t="inlineStr">
      <is>
        <t>Telex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81" sId="5" odxf="1" dxf="1">
    <nc r="D672" t="inlineStr">
      <is>
        <t>Telex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82" sId="5" odxf="1" dxf="1">
    <oc r="E672">
      <f>IF(ISERROR($V672),"",OFFSET('Smelter Look-up'!$D$4,$V672-4,0)&amp;"")</f>
    </oc>
    <nc r="E67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83" sId="5" odxf="1" dxf="1">
    <oc r="F672">
      <f>IF(ISERROR($V672),"",OFFSET('Smelter Look-up'!$E$4,$V672-4,0))</f>
    </oc>
    <nc r="F672" t="inlineStr">
      <is>
        <t>CID001891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84" sId="5" odxf="1" dxf="1">
    <oc r="G672">
      <f>IF(C672=$X$4,"Enter smelter details", IF(ISERROR($V672),"",OFFSET('Smelter Look-up'!$F$4,$V672-4,0)))</f>
    </oc>
    <nc r="G67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85" sId="5" odxf="1" dxf="1">
    <oc r="H672">
      <f>IF(ISERROR($V672),"",OFFSET('Smelter Look-up'!$G$4,$V672-4,0))</f>
    </oc>
    <nc r="H67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586" sId="5" odxf="1" dxf="1">
    <oc r="I672">
      <f>IF(ISERROR($V672),"",OFFSET('Smelter Look-up'!$H$4,$V672-4,0))</f>
    </oc>
    <nc r="I672" t="inlineStr">
      <is>
        <t>Croydon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87" sId="5" odxf="1" dxf="1">
    <oc r="J672">
      <f>IF(ISERROR($V672),"",OFFSET('Smelter Look-up'!$I$4,$V672-4,0))</f>
    </oc>
    <nc r="J672"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2" start="0" length="0">
    <dxf>
      <alignment vertical="bottom" wrapText="0"/>
      <border outline="0">
        <left/>
        <right/>
        <top/>
        <bottom/>
      </border>
    </dxf>
  </rfmt>
  <rfmt sheetId="5" sqref="L672" start="0" length="0">
    <dxf>
      <alignment vertical="bottom" wrapText="0"/>
      <border outline="0">
        <left/>
        <right/>
        <top/>
        <bottom/>
      </border>
    </dxf>
  </rfmt>
  <rfmt sheetId="5" sqref="M672" start="0" length="0">
    <dxf>
      <alignment vertical="bottom" wrapText="0"/>
      <border outline="0">
        <left/>
        <right/>
        <top/>
        <bottom/>
      </border>
    </dxf>
  </rfmt>
  <rfmt sheetId="5" sqref="N672" start="0" length="0">
    <dxf>
      <alignment vertical="bottom" wrapText="0"/>
      <border outline="0">
        <left/>
        <right/>
        <top/>
        <bottom/>
      </border>
    </dxf>
  </rfmt>
  <rfmt sheetId="5" sqref="O672" start="0" length="0">
    <dxf>
      <alignment vertical="bottom" wrapText="0"/>
      <border outline="0">
        <left/>
        <right/>
        <top/>
        <bottom/>
      </border>
    </dxf>
  </rfmt>
  <rfmt sheetId="5" sqref="P672" start="0" length="0">
    <dxf>
      <fill>
        <patternFill patternType="none"/>
      </fill>
      <alignment horizontal="general" vertical="bottom" wrapText="0"/>
      <border outline="0">
        <left/>
        <right/>
        <top/>
      </border>
    </dxf>
  </rfmt>
  <rfmt sheetId="5" sqref="Q672" start="0" length="0">
    <dxf>
      <alignment vertical="bottom" wrapText="0"/>
      <border outline="0">
        <left/>
        <right/>
        <top/>
        <bottom/>
      </border>
    </dxf>
  </rfmt>
  <rcc rId="7588" sId="5" odxf="1" dxf="1">
    <oc r="B673">
      <f>IF(LEN(A673)=0,"",INDEX('Smelter Look-up'!$A:$A,MATCH($A673,'Smelter Look-up'!$E:$E,0)))</f>
    </oc>
    <nc r="B67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89" sId="5" odxf="1" dxf="1">
    <oc r="C673">
      <f>IF(LEN(A673)=0,"",INDEX('Smelter Look-up'!$C:$C,MATCH($A673,'Smelter Look-up'!$E:$E,0)))</f>
    </oc>
    <nc r="C673" t="inlineStr">
      <is>
        <t>Telex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590" sId="5" odxf="1" dxf="1">
    <nc r="D673" t="inlineStr">
      <is>
        <t>Telex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91" sId="5" odxf="1" dxf="1">
    <oc r="E673">
      <f>IF(ISERROR($V673),"",OFFSET('Smelter Look-up'!$D$4,$V673-4,0)&amp;"")</f>
    </oc>
    <nc r="E67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92" sId="5" odxf="1" dxf="1">
    <oc r="F673">
      <f>IF(ISERROR($V673),"",OFFSET('Smelter Look-up'!$E$4,$V673-4,0))</f>
    </oc>
    <nc r="F673" t="inlineStr">
      <is>
        <t>CID001891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93" sId="5" odxf="1" dxf="1">
    <oc r="G673">
      <f>IF(C673=$X$4,"Enter smelter details", IF(ISERROR($V673),"",OFFSET('Smelter Look-up'!$F$4,$V673-4,0)))</f>
    </oc>
    <nc r="G67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594" sId="5" odxf="1" dxf="1">
    <oc r="H673">
      <f>IF(ISERROR($V673),"",OFFSET('Smelter Look-up'!$G$4,$V673-4,0))</f>
    </oc>
    <nc r="H67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595" sId="5" odxf="1" dxf="1">
    <oc r="I673">
      <f>IF(ISERROR($V673),"",OFFSET('Smelter Look-up'!$H$4,$V673-4,0))</f>
    </oc>
    <nc r="I673" t="inlineStr">
      <is>
        <t>Croydon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596" sId="5" odxf="1" dxf="1">
    <oc r="J673">
      <f>IF(ISERROR($V673),"",OFFSET('Smelter Look-up'!$I$4,$V673-4,0))</f>
    </oc>
    <nc r="J673"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3" start="0" length="0">
    <dxf>
      <alignment vertical="bottom" wrapText="0"/>
      <border outline="0">
        <left/>
        <right/>
        <top/>
        <bottom/>
      </border>
    </dxf>
  </rfmt>
  <rfmt sheetId="5" sqref="L673" start="0" length="0">
    <dxf>
      <alignment vertical="bottom" wrapText="0"/>
      <border outline="0">
        <left/>
        <right/>
        <top/>
        <bottom/>
      </border>
    </dxf>
  </rfmt>
  <rcc rId="7597" sId="5" odxf="1" dxf="1">
    <nc r="M67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73" start="0" length="0">
    <dxf>
      <alignment vertical="bottom" wrapText="0"/>
      <border outline="0">
        <left/>
        <right/>
        <top/>
        <bottom/>
      </border>
    </dxf>
  </rfmt>
  <rcc rId="7598" sId="5" odxf="1" dxf="1">
    <nc r="O673"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73" start="0" length="0">
    <dxf>
      <fill>
        <patternFill patternType="none"/>
      </fill>
      <alignment horizontal="general" vertical="bottom" wrapText="0"/>
      <border outline="0">
        <left/>
        <right/>
        <top/>
      </border>
    </dxf>
  </rfmt>
  <rfmt sheetId="5" sqref="Q673" start="0" length="0">
    <dxf>
      <alignment vertical="bottom" wrapText="0"/>
      <border outline="0">
        <left/>
        <right/>
        <top/>
        <bottom/>
      </border>
    </dxf>
  </rfmt>
  <rcc rId="7599" sId="5" odxf="1" dxf="1">
    <oc r="B674">
      <f>IF(LEN(A674)=0,"",INDEX('Smelter Look-up'!$A:$A,MATCH($A674,'Smelter Look-up'!$E:$E,0)))</f>
    </oc>
    <nc r="B67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00" sId="5" odxf="1" dxf="1">
    <oc r="C674">
      <f>IF(LEN(A674)=0,"",INDEX('Smelter Look-up'!$C:$C,MATCH($A674,'Smelter Look-up'!$E:$E,0)))</f>
    </oc>
    <nc r="C674" t="inlineStr">
      <is>
        <t>Telex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601" sId="5" odxf="1" dxf="1">
    <nc r="D674" t="inlineStr">
      <is>
        <t>Telex</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02" sId="5" odxf="1" dxf="1">
    <oc r="E674">
      <f>IF(ISERROR($V674),"",OFFSET('Smelter Look-up'!$D$4,$V674-4,0)&amp;"")</f>
    </oc>
    <nc r="E67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03" sId="5" odxf="1" dxf="1">
    <oc r="F674">
      <f>IF(ISERROR($V674),"",OFFSET('Smelter Look-up'!$E$4,$V674-4,0))</f>
    </oc>
    <nc r="F674" t="inlineStr">
      <is>
        <t>CID001891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04" sId="5" odxf="1" dxf="1">
    <oc r="G674">
      <f>IF(C674=$X$4,"Enter smelter details", IF(ISERROR($V674),"",OFFSET('Smelter Look-up'!$F$4,$V674-4,0)))</f>
    </oc>
    <nc r="G67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05" sId="5" odxf="1" dxf="1">
    <oc r="H674">
      <f>IF(ISERROR($V674),"",OFFSET('Smelter Look-up'!$G$4,$V674-4,0))</f>
    </oc>
    <nc r="H674" t="inlineStr">
      <is>
        <t>105 Phyllis Drive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06" sId="5" odxf="1" dxf="1">
    <oc r="I674">
      <f>IF(ISERROR($V674),"",OFFSET('Smelter Look-up'!$H$4,$V674-4,0))</f>
    </oc>
    <nc r="I674" t="inlineStr">
      <is>
        <t>Croydon, PA 19021</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07" sId="5" odxf="1" dxf="1">
    <oc r="J674">
      <f>IF(ISERROR($V674),"",OFFSET('Smelter Look-up'!$I$4,$V674-4,0))</f>
    </oc>
    <nc r="J674" t="inlineStr">
      <is>
        <t xml:space="preserve">PA, 15012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08" sId="5" odxf="1" dxf="1">
    <nc r="K674" t="inlineStr">
      <is>
        <t>Matt Danish</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L674" start="0" length="0">
    <dxf>
      <alignment vertical="bottom" wrapText="0"/>
      <border outline="0">
        <left/>
        <right/>
        <top/>
        <bottom/>
      </border>
    </dxf>
  </rfmt>
  <rcc rId="7609" sId="5" odxf="1" dxf="1">
    <nc r="M67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10" sId="5" odxf="1" dxf="1">
    <nc r="N674"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11" sId="5" odxf="1" dxf="1">
    <nc r="O674"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12" sId="5" odxf="1" dxf="1">
    <nc r="P67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74" start="0" length="0">
    <dxf>
      <alignment vertical="bottom" wrapText="0"/>
      <border outline="0">
        <left/>
        <right/>
        <top/>
        <bottom/>
      </border>
    </dxf>
  </rfmt>
  <rcc rId="7613" sId="5" odxf="1" dxf="1">
    <oc r="B675">
      <f>IF(LEN(A675)=0,"",INDEX('Smelter Look-up'!$A:$A,MATCH($A675,'Smelter Look-up'!$E:$E,0)))</f>
    </oc>
    <nc r="B67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14" sId="5" odxf="1" dxf="1">
    <oc r="C675">
      <f>IF(LEN(A675)=0,"",INDEX('Smelter Look-up'!$C:$C,MATCH($A675,'Smelter Look-up'!$E:$E,0)))</f>
    </oc>
    <nc r="C675"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615" sId="5" odxf="1" dxf="1">
    <nc r="D675"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16" sId="5" odxf="1" dxf="1">
    <oc r="E675">
      <f>IF(ISERROR($V675),"",OFFSET('Smelter Look-up'!$D$4,$V675-4,0)&amp;"")</f>
    </oc>
    <nc r="E675"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17" sId="5" odxf="1" dxf="1">
    <oc r="F675">
      <f>IF(ISERROR($V675),"",OFFSET('Smelter Look-up'!$E$4,$V675-4,0))</f>
    </oc>
    <nc r="F675"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18" sId="5" odxf="1" dxf="1">
    <oc r="G675">
      <f>IF(C675=$X$4,"Enter smelter details", IF(ISERROR($V675),"",OFFSET('Smelter Look-up'!$F$4,$V675-4,0)))</f>
    </oc>
    <nc r="G67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19" sId="5" odxf="1" dxf="1">
    <oc r="H675">
      <f>IF(ISERROR($V675),"",OFFSET('Smelter Look-up'!$G$4,$V675-4,0))</f>
    </oc>
    <nc r="H67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20" sId="5" odxf="1" dxf="1">
    <oc r="I675">
      <f>IF(ISERROR($V675),"",OFFSET('Smelter Look-up'!$H$4,$V675-4,0))</f>
    </oc>
    <nc r="I675" t="inlineStr">
      <is>
        <t>Amphur Muang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21" sId="5" odxf="1" dxf="1">
    <oc r="J675">
      <f>IF(ISERROR($V675),"",OFFSET('Smelter Look-up'!$I$4,$V675-4,0))</f>
    </oc>
    <nc r="J675"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5" start="0" length="0">
    <dxf>
      <alignment vertical="bottom" wrapText="0"/>
      <border outline="0">
        <left/>
        <right/>
        <top/>
        <bottom/>
      </border>
    </dxf>
  </rfmt>
  <rfmt sheetId="5" sqref="L675" start="0" length="0">
    <dxf>
      <alignment vertical="bottom" wrapText="0"/>
      <border outline="0">
        <left/>
        <right/>
        <top/>
        <bottom/>
      </border>
    </dxf>
  </rfmt>
  <rfmt sheetId="5" sqref="M675" start="0" length="0">
    <dxf>
      <alignment vertical="bottom" wrapText="0"/>
      <border outline="0">
        <left/>
        <right/>
        <top/>
        <bottom/>
      </border>
    </dxf>
  </rfmt>
  <rfmt sheetId="5" sqref="N675" start="0" length="0">
    <dxf>
      <alignment vertical="bottom" wrapText="0"/>
      <border outline="0">
        <left/>
        <right/>
        <top/>
        <bottom/>
      </border>
    </dxf>
  </rfmt>
  <rfmt sheetId="5" sqref="O675" start="0" length="0">
    <dxf>
      <alignment vertical="bottom" wrapText="0"/>
      <border outline="0">
        <left/>
        <right/>
        <top/>
        <bottom/>
      </border>
    </dxf>
  </rfmt>
  <rfmt sheetId="5" sqref="P675" start="0" length="0">
    <dxf>
      <fill>
        <patternFill patternType="none"/>
      </fill>
      <alignment horizontal="general" vertical="bottom" wrapText="0"/>
      <border outline="0">
        <left/>
        <right/>
        <top/>
      </border>
    </dxf>
  </rfmt>
  <rcc rId="7622" sId="5" odxf="1" dxf="1">
    <nc r="Q675" t="inlineStr">
      <is>
        <t>Validated. Re-audit in progress.</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623" sId="5" odxf="1" dxf="1">
    <oc r="B676">
      <f>IF(LEN(A676)=0,"",INDEX('Smelter Look-up'!$A:$A,MATCH($A676,'Smelter Look-up'!$E:$E,0)))</f>
    </oc>
    <nc r="B67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24" sId="5" odxf="1" dxf="1">
    <oc r="C676">
      <f>IF(LEN(A676)=0,"",INDEX('Smelter Look-up'!$C:$C,MATCH($A676,'Smelter Look-up'!$E:$E,0)))</f>
    </oc>
    <nc r="C676"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625" sId="5" odxf="1" dxf="1">
    <nc r="D676"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26" sId="5" odxf="1" dxf="1">
    <oc r="E676">
      <f>IF(ISERROR($V676),"",OFFSET('Smelter Look-up'!$D$4,$V676-4,0)&amp;"")</f>
    </oc>
    <nc r="E676"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27" sId="5" odxf="1" dxf="1">
    <oc r="F676">
      <f>IF(ISERROR($V676),"",OFFSET('Smelter Look-up'!$E$4,$V676-4,0))</f>
    </oc>
    <nc r="F676"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28" sId="5" odxf="1" dxf="1">
    <oc r="G676">
      <f>IF(C676=$X$4,"Enter smelter details", IF(ISERROR($V676),"",OFFSET('Smelter Look-up'!$F$4,$V676-4,0)))</f>
    </oc>
    <nc r="G67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29" sId="5" odxf="1" dxf="1">
    <oc r="H676">
      <f>IF(ISERROR($V676),"",OFFSET('Smelter Look-up'!$G$4,$V676-4,0))</f>
    </oc>
    <nc r="H67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30" sId="5" odxf="1" dxf="1">
    <oc r="I676">
      <f>IF(ISERROR($V676),"",OFFSET('Smelter Look-up'!$H$4,$V676-4,0))</f>
    </oc>
    <nc r="I676" t="inlineStr">
      <is>
        <t>Amphur Muang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31" sId="5" odxf="1" dxf="1">
    <oc r="J676">
      <f>IF(ISERROR($V676),"",OFFSET('Smelter Look-up'!$I$4,$V676-4,0))</f>
    </oc>
    <nc r="J676"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6" start="0" length="0">
    <dxf>
      <alignment vertical="bottom" wrapText="0"/>
      <border outline="0">
        <left/>
        <right/>
        <top/>
        <bottom/>
      </border>
    </dxf>
  </rfmt>
  <rfmt sheetId="5" sqref="L676" start="0" length="0">
    <dxf>
      <alignment vertical="bottom" wrapText="0"/>
      <border outline="0">
        <left/>
        <right/>
        <top/>
        <bottom/>
      </border>
    </dxf>
  </rfmt>
  <rcc rId="7632" sId="5" odxf="1" dxf="1">
    <nc r="M676"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76" start="0" length="0">
    <dxf>
      <alignment vertical="bottom" wrapText="0"/>
      <border outline="0">
        <left/>
        <right/>
        <top/>
        <bottom/>
      </border>
    </dxf>
  </rfmt>
  <rfmt sheetId="5" sqref="O676" start="0" length="0">
    <dxf>
      <alignment vertical="bottom" wrapText="0"/>
      <border outline="0">
        <left/>
        <right/>
        <top/>
        <bottom/>
      </border>
    </dxf>
  </rfmt>
  <rfmt sheetId="5" sqref="P676" start="0" length="0">
    <dxf>
      <fill>
        <patternFill patternType="none"/>
      </fill>
      <alignment horizontal="general" vertical="bottom" wrapText="0"/>
      <border outline="0">
        <left/>
        <right/>
        <top/>
      </border>
    </dxf>
  </rfmt>
  <rcc rId="7633" sId="5" odxf="1" dxf="1">
    <nc r="Q676" t="inlineStr">
      <is>
        <t>Validated. Re-audit in progress. Smelter sources include artisan mines in the Conflict Region.</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634" sId="5" odxf="1" dxf="1">
    <oc r="B677">
      <f>IF(LEN(A677)=0,"",INDEX('Smelter Look-up'!$A:$A,MATCH($A677,'Smelter Look-up'!$E:$E,0)))</f>
    </oc>
    <nc r="B67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35" sId="5" odxf="1" dxf="1">
    <oc r="C677">
      <f>IF(LEN(A677)=0,"",INDEX('Smelter Look-up'!$C:$C,MATCH($A677,'Smelter Look-up'!$E:$E,0)))</f>
    </oc>
    <nc r="C677" t="inlineStr">
      <is>
        <t>Thailand Smelting &amp; Refining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636" sId="5" odxf="1" dxf="1">
    <nc r="D677"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37" sId="5" odxf="1" dxf="1">
    <oc r="E677">
      <f>IF(ISERROR($V677),"",OFFSET('Smelter Look-up'!$D$4,$V677-4,0)&amp;"")</f>
    </oc>
    <nc r="E677"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38" sId="5" odxf="1" dxf="1">
    <oc r="F677">
      <f>IF(ISERROR($V677),"",OFFSET('Smelter Look-up'!$E$4,$V677-4,0))</f>
    </oc>
    <nc r="F677"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39" sId="5" odxf="1" dxf="1">
    <oc r="G677">
      <f>IF(C677=$X$4,"Enter smelter details", IF(ISERROR($V677),"",OFFSET('Smelter Look-up'!$F$4,$V677-4,0)))</f>
    </oc>
    <nc r="G67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40" sId="5" odxf="1" dxf="1">
    <oc r="H677">
      <f>IF(ISERROR($V677),"",OFFSET('Smelter Look-up'!$G$4,$V677-4,0))</f>
    </oc>
    <nc r="H67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41" sId="5" odxf="1" dxf="1">
    <oc r="I677">
      <f>IF(ISERROR($V677),"",OFFSET('Smelter Look-up'!$H$4,$V677-4,0))</f>
    </oc>
    <nc r="I677" t="inlineStr">
      <is>
        <t>Amphur Muang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42" sId="5" odxf="1" dxf="1">
    <oc r="J677">
      <f>IF(ISERROR($V677),"",OFFSET('Smelter Look-up'!$I$4,$V677-4,0))</f>
    </oc>
    <nc r="J677"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7" start="0" length="0">
    <dxf>
      <alignment vertical="bottom" wrapText="0"/>
      <border outline="0">
        <left/>
        <right/>
        <top/>
        <bottom/>
      </border>
    </dxf>
  </rfmt>
  <rfmt sheetId="5" sqref="L677" start="0" length="0">
    <dxf>
      <alignment vertical="bottom" wrapText="0"/>
      <border outline="0">
        <left/>
        <right/>
        <top/>
        <bottom/>
      </border>
    </dxf>
  </rfmt>
  <rfmt sheetId="5" sqref="M677" start="0" length="0">
    <dxf>
      <alignment vertical="bottom" wrapText="0"/>
      <border outline="0">
        <left/>
        <right/>
        <top/>
        <bottom/>
      </border>
    </dxf>
  </rfmt>
  <rfmt sheetId="5" sqref="N677" start="0" length="0">
    <dxf>
      <alignment vertical="bottom" wrapText="0"/>
      <border outline="0">
        <left/>
        <right/>
        <top/>
        <bottom/>
      </border>
    </dxf>
  </rfmt>
  <rfmt sheetId="5" sqref="O677" start="0" length="0">
    <dxf>
      <alignment vertical="bottom" wrapText="0"/>
      <border outline="0">
        <left/>
        <right/>
        <top/>
        <bottom/>
      </border>
    </dxf>
  </rfmt>
  <rfmt sheetId="5" sqref="P677" start="0" length="0">
    <dxf>
      <fill>
        <patternFill patternType="none"/>
      </fill>
      <alignment horizontal="general" vertical="bottom" wrapText="0"/>
      <border outline="0">
        <left/>
        <right/>
        <top/>
      </border>
    </dxf>
  </rfmt>
  <rcc rId="7643" sId="5" odxf="1" dxf="1">
    <nc r="Q677" t="inlineStr">
      <is>
        <t>Thaisarco (Smelter ID= CID001898)</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644" sId="5" odxf="1" dxf="1">
    <oc r="B678">
      <f>IF(LEN(A678)=0,"",INDEX('Smelter Look-up'!$A:$A,MATCH($A678,'Smelter Look-up'!$E:$E,0)))</f>
    </oc>
    <nc r="B67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45" sId="5" odxf="1" dxf="1">
    <oc r="C678">
      <f>IF(LEN(A678)=0,"",INDEX('Smelter Look-up'!$C:$C,MATCH($A678,'Smelter Look-up'!$E:$E,0)))</f>
    </oc>
    <nc r="C678"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646" sId="5" odxf="1" dxf="1">
    <nc r="D678"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47" sId="5" odxf="1" dxf="1">
    <oc r="E678">
      <f>IF(ISERROR($V678),"",OFFSET('Smelter Look-up'!$D$4,$V678-4,0)&amp;"")</f>
    </oc>
    <nc r="E678"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48" sId="5" odxf="1" dxf="1">
    <oc r="F678">
      <f>IF(ISERROR($V678),"",OFFSET('Smelter Look-up'!$E$4,$V678-4,0))</f>
    </oc>
    <nc r="F678"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49" sId="5" odxf="1" dxf="1">
    <oc r="G678">
      <f>IF(C678=$X$4,"Enter smelter details", IF(ISERROR($V678),"",OFFSET('Smelter Look-up'!$F$4,$V678-4,0)))</f>
    </oc>
    <nc r="G67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50" sId="5" odxf="1" dxf="1">
    <oc r="H678">
      <f>IF(ISERROR($V678),"",OFFSET('Smelter Look-up'!$G$4,$V678-4,0))</f>
    </oc>
    <nc r="H67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51" sId="5" odxf="1" dxf="1">
    <oc r="I678">
      <f>IF(ISERROR($V678),"",OFFSET('Smelter Look-up'!$H$4,$V678-4,0))</f>
    </oc>
    <nc r="I678" t="inlineStr">
      <is>
        <t>Amphur Muang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52" sId="5" odxf="1" dxf="1">
    <oc r="J678">
      <f>IF(ISERROR($V678),"",OFFSET('Smelter Look-up'!$I$4,$V678-4,0))</f>
    </oc>
    <nc r="J678"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8" start="0" length="0">
    <dxf>
      <alignment vertical="bottom" wrapText="0"/>
      <border outline="0">
        <left/>
        <right/>
        <top/>
        <bottom/>
      </border>
    </dxf>
  </rfmt>
  <rfmt sheetId="5" sqref="L678" start="0" length="0">
    <dxf>
      <alignment vertical="bottom" wrapText="0"/>
      <border outline="0">
        <left/>
        <right/>
        <top/>
        <bottom/>
      </border>
    </dxf>
  </rfmt>
  <rfmt sheetId="5" sqref="M678" start="0" length="0">
    <dxf>
      <alignment vertical="bottom" wrapText="0"/>
      <border outline="0">
        <left/>
        <right/>
        <top/>
        <bottom/>
      </border>
    </dxf>
  </rfmt>
  <rfmt sheetId="5" sqref="N678" start="0" length="0">
    <dxf>
      <alignment vertical="bottom" wrapText="0"/>
      <border outline="0">
        <left/>
        <right/>
        <top/>
        <bottom/>
      </border>
    </dxf>
  </rfmt>
  <rfmt sheetId="5" sqref="O678" start="0" length="0">
    <dxf>
      <alignment vertical="bottom" wrapText="0"/>
      <border outline="0">
        <left/>
        <right/>
        <top/>
        <bottom/>
      </border>
    </dxf>
  </rfmt>
  <rfmt sheetId="5" sqref="P678" start="0" length="0">
    <dxf>
      <fill>
        <patternFill patternType="none"/>
      </fill>
      <alignment horizontal="general" vertical="bottom" wrapText="0"/>
      <border outline="0">
        <left/>
        <right/>
        <top/>
      </border>
    </dxf>
  </rfmt>
  <rfmt sheetId="5" sqref="Q678" start="0" length="0">
    <dxf>
      <alignment vertical="bottom" wrapText="0"/>
      <border outline="0">
        <left/>
        <right/>
        <top/>
        <bottom/>
      </border>
    </dxf>
  </rfmt>
  <rcc rId="7653" sId="5" odxf="1" dxf="1">
    <oc r="B679">
      <f>IF(LEN(A679)=0,"",INDEX('Smelter Look-up'!$A:$A,MATCH($A679,'Smelter Look-up'!$E:$E,0)))</f>
    </oc>
    <nc r="B67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54" sId="5" odxf="1" dxf="1">
    <oc r="C679">
      <f>IF(LEN(A679)=0,"",INDEX('Smelter Look-up'!$C:$C,MATCH($A679,'Smelter Look-up'!$E:$E,0)))</f>
    </oc>
    <nc r="C679"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655" sId="5" odxf="1" dxf="1">
    <nc r="D679"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56" sId="5" odxf="1" dxf="1">
    <oc r="E679">
      <f>IF(ISERROR($V679),"",OFFSET('Smelter Look-up'!$D$4,$V679-4,0)&amp;"")</f>
    </oc>
    <nc r="E679"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57" sId="5" odxf="1" dxf="1">
    <oc r="F679">
      <f>IF(ISERROR($V679),"",OFFSET('Smelter Look-up'!$E$4,$V679-4,0))</f>
    </oc>
    <nc r="F679"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58" sId="5" odxf="1" dxf="1">
    <oc r="G679">
      <f>IF(C679=$X$4,"Enter smelter details", IF(ISERROR($V679),"",OFFSET('Smelter Look-up'!$F$4,$V679-4,0)))</f>
    </oc>
    <nc r="G67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59" sId="5" odxf="1" dxf="1">
    <oc r="H679">
      <f>IF(ISERROR($V679),"",OFFSET('Smelter Look-up'!$G$4,$V679-4,0))</f>
    </oc>
    <nc r="H67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60" sId="5" odxf="1" dxf="1">
    <oc r="I679">
      <f>IF(ISERROR($V679),"",OFFSET('Smelter Look-up'!$H$4,$V679-4,0))</f>
    </oc>
    <nc r="I67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61" sId="5" odxf="1" dxf="1">
    <oc r="J679">
      <f>IF(ISERROR($V679),"",OFFSET('Smelter Look-up'!$I$4,$V679-4,0))</f>
    </oc>
    <nc r="J67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79" start="0" length="0">
    <dxf>
      <alignment vertical="bottom" wrapText="0"/>
      <border outline="0">
        <left/>
        <right/>
        <top/>
        <bottom/>
      </border>
    </dxf>
  </rfmt>
  <rfmt sheetId="5" sqref="L679" start="0" length="0">
    <dxf>
      <alignment vertical="bottom" wrapText="0"/>
      <border outline="0">
        <left/>
        <right/>
        <top/>
        <bottom/>
      </border>
    </dxf>
  </rfmt>
  <rfmt sheetId="5" sqref="M679" start="0" length="0">
    <dxf>
      <alignment vertical="bottom" wrapText="0"/>
      <border outline="0">
        <left/>
        <right/>
        <top/>
        <bottom/>
      </border>
    </dxf>
  </rfmt>
  <rfmt sheetId="5" sqref="N679" start="0" length="0">
    <dxf>
      <alignment vertical="bottom" wrapText="0"/>
      <border outline="0">
        <left/>
        <right/>
        <top/>
        <bottom/>
      </border>
    </dxf>
  </rfmt>
  <rfmt sheetId="5" sqref="O679" start="0" length="0">
    <dxf>
      <alignment vertical="bottom" wrapText="0"/>
      <border outline="0">
        <left/>
        <right/>
        <top/>
        <bottom/>
      </border>
    </dxf>
  </rfmt>
  <rfmt sheetId="5" sqref="P679" start="0" length="0">
    <dxf>
      <fill>
        <patternFill patternType="none"/>
      </fill>
      <alignment horizontal="general" vertical="bottom" wrapText="0"/>
      <border outline="0">
        <left/>
        <right/>
        <top/>
      </border>
    </dxf>
  </rfmt>
  <rfmt sheetId="5" sqref="Q679" start="0" length="0">
    <dxf>
      <alignment vertical="bottom" wrapText="0"/>
      <border outline="0">
        <left/>
        <right/>
        <top/>
        <bottom/>
      </border>
    </dxf>
  </rfmt>
  <rcc rId="7662" sId="5" odxf="1" dxf="1">
    <oc r="B680">
      <f>IF(LEN(A680)=0,"",INDEX('Smelter Look-up'!$A:$A,MATCH($A680,'Smelter Look-up'!$E:$E,0)))</f>
    </oc>
    <nc r="B68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63" sId="5" odxf="1" dxf="1">
    <oc r="C680">
      <f>IF(LEN(A680)=0,"",INDEX('Smelter Look-up'!$C:$C,MATCH($A680,'Smelter Look-up'!$E:$E,0)))</f>
    </oc>
    <nc r="C680"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664" sId="5" odxf="1" dxf="1">
    <nc r="D680"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65" sId="5" odxf="1" dxf="1">
    <oc r="E680">
      <f>IF(ISERROR($V680),"",OFFSET('Smelter Look-up'!$D$4,$V680-4,0)&amp;"")</f>
    </oc>
    <nc r="E680"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66" sId="5" odxf="1" dxf="1">
    <oc r="F680">
      <f>IF(ISERROR($V680),"",OFFSET('Smelter Look-up'!$E$4,$V680-4,0))</f>
    </oc>
    <nc r="F680"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67" sId="5" odxf="1" dxf="1">
    <oc r="G680">
      <f>IF(C680=$X$4,"Enter smelter details", IF(ISERROR($V680),"",OFFSET('Smelter Look-up'!$F$4,$V680-4,0)))</f>
    </oc>
    <nc r="G68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68" sId="5" odxf="1" dxf="1">
    <oc r="H680">
      <f>IF(ISERROR($V680),"",OFFSET('Smelter Look-up'!$G$4,$V680-4,0))</f>
    </oc>
    <nc r="H68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69" sId="5" odxf="1" dxf="1">
    <oc r="I680">
      <f>IF(ISERROR($V680),"",OFFSET('Smelter Look-up'!$H$4,$V680-4,0))</f>
    </oc>
    <nc r="I680" t="inlineStr">
      <is>
        <t>Amphur Muang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70" sId="5" odxf="1" dxf="1">
    <oc r="J680">
      <f>IF(ISERROR($V680),"",OFFSET('Smelter Look-up'!$I$4,$V680-4,0))</f>
    </oc>
    <nc r="J680"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80" start="0" length="0">
    <dxf>
      <alignment vertical="bottom" wrapText="0"/>
      <border outline="0">
        <left/>
        <right/>
        <top/>
        <bottom/>
      </border>
    </dxf>
  </rfmt>
  <rfmt sheetId="5" sqref="L680" start="0" length="0">
    <dxf>
      <alignment vertical="bottom" wrapText="0"/>
      <border outline="0">
        <left/>
        <right/>
        <top/>
        <bottom/>
      </border>
    </dxf>
  </rfmt>
  <rcc rId="7671" sId="5" odxf="1" dxf="1">
    <nc r="M68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80" start="0" length="0">
    <dxf>
      <alignment vertical="bottom" wrapText="0"/>
      <border outline="0">
        <left/>
        <right/>
        <top/>
        <bottom/>
      </border>
    </dxf>
  </rfmt>
  <rcc rId="7672" sId="5" odxf="1" dxf="1">
    <nc r="O680" t="inlineStr">
      <is>
        <t>Various countries, DRC adjoining countries,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80" start="0" length="0">
    <dxf>
      <fill>
        <patternFill patternType="none"/>
      </fill>
      <alignment horizontal="general" vertical="bottom" wrapText="0"/>
      <border outline="0">
        <left/>
        <right/>
        <top/>
      </border>
    </dxf>
  </rfmt>
  <rcc rId="7673" sId="5" odxf="1" dxf="1">
    <nc r="Q680"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674" sId="5" odxf="1" dxf="1">
    <oc r="B681">
      <f>IF(LEN(A681)=0,"",INDEX('Smelter Look-up'!$A:$A,MATCH($A681,'Smelter Look-up'!$E:$E,0)))</f>
    </oc>
    <nc r="B68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75" sId="5" odxf="1" dxf="1">
    <oc r="C681">
      <f>IF(LEN(A681)=0,"",INDEX('Smelter Look-up'!$C:$C,MATCH($A681,'Smelter Look-up'!$E:$E,0)))</f>
    </oc>
    <nc r="C681"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676" sId="5" odxf="1" dxf="1">
    <nc r="D681"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77" sId="5" odxf="1" dxf="1">
    <oc r="E681">
      <f>IF(ISERROR($V681),"",OFFSET('Smelter Look-up'!$D$4,$V681-4,0)&amp;"")</f>
    </oc>
    <nc r="E681"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78" sId="5" odxf="1" dxf="1">
    <oc r="F681">
      <f>IF(ISERROR($V681),"",OFFSET('Smelter Look-up'!$E$4,$V681-4,0))</f>
    </oc>
    <nc r="F681"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79" sId="5" odxf="1" dxf="1">
    <oc r="G681">
      <f>IF(C681=$X$4,"Enter smelter details", IF(ISERROR($V681),"",OFFSET('Smelter Look-up'!$F$4,$V681-4,0)))</f>
    </oc>
    <nc r="G68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80" sId="5" odxf="1" dxf="1">
    <oc r="H681">
      <f>IF(ISERROR($V681),"",OFFSET('Smelter Look-up'!$G$4,$V681-4,0))</f>
    </oc>
    <nc r="H68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81" sId="5" odxf="1" dxf="1">
    <oc r="I681">
      <f>IF(ISERROR($V681),"",OFFSET('Smelter Look-up'!$H$4,$V681-4,0))</f>
    </oc>
    <nc r="I681" t="inlineStr">
      <is>
        <t>Amphur Muang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82" sId="5" odxf="1" dxf="1">
    <oc r="J681">
      <f>IF(ISERROR($V681),"",OFFSET('Smelter Look-up'!$I$4,$V681-4,0))</f>
    </oc>
    <nc r="J681"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83" sId="5" odxf="1" dxf="1">
    <nc r="K681" t="inlineStr">
      <is>
        <t>Mr. Sakkarin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84" sId="5" odxf="1" dxf="1">
    <nc r="L681" t="inlineStr">
      <is>
        <t>tsr@thaisarco.com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681" start="0" length="0">
    <dxf>
      <alignment vertical="bottom" wrapText="0"/>
      <border outline="0">
        <left/>
        <right/>
        <top/>
        <bottom/>
      </border>
    </dxf>
  </rfmt>
  <rcc rId="7685" sId="5" odxf="1" dxf="1">
    <nc r="N681" t="inlineStr">
      <is>
        <t xml:space="preserve">Some are recycled, scrap or cover countries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86" sId="5" odxf="1" dxf="1">
    <nc r="O681" t="inlineStr">
      <is>
        <t xml:space="preserve">Some are recycled, scrap or cover countries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687" sId="5" odxf="1" dxf="1">
    <nc r="P68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688" sId="5" odxf="1" dxf="1">
    <nc r="Q681"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689" sId="5" odxf="1" dxf="1">
    <oc r="B682">
      <f>IF(LEN(A682)=0,"",INDEX('Smelter Look-up'!$A:$A,MATCH($A682,'Smelter Look-up'!$E:$E,0)))</f>
    </oc>
    <nc r="B68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90" sId="5" odxf="1" dxf="1">
    <oc r="C682">
      <f>IF(LEN(A682)=0,"",INDEX('Smelter Look-up'!$C:$C,MATCH($A682,'Smelter Look-up'!$E:$E,0)))</f>
    </oc>
    <nc r="C682"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691" sId="5" odxf="1" dxf="1">
    <nc r="D682"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92" sId="5" odxf="1" dxf="1">
    <oc r="E682">
      <f>IF(ISERROR($V682),"",OFFSET('Smelter Look-up'!$D$4,$V682-4,0)&amp;"")</f>
    </oc>
    <nc r="E682"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93" sId="5" odxf="1" dxf="1">
    <oc r="F682">
      <f>IF(ISERROR($V682),"",OFFSET('Smelter Look-up'!$E$4,$V682-4,0))</f>
    </oc>
    <nc r="F682"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94" sId="5" odxf="1" dxf="1">
    <oc r="G682">
      <f>IF(C682=$X$4,"Enter smelter details", IF(ISERROR($V682),"",OFFSET('Smelter Look-up'!$F$4,$V682-4,0)))</f>
    </oc>
    <nc r="G68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95" sId="5" odxf="1" dxf="1">
    <oc r="H682">
      <f>IF(ISERROR($V682),"",OFFSET('Smelter Look-up'!$G$4,$V682-4,0))</f>
    </oc>
    <nc r="H682" t="inlineStr">
      <is>
        <t>80 Moo 8, Sakdidej Road, T. Vichit
A. Muang,  83000, Thailand.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696" sId="5" odxf="1" dxf="1">
    <oc r="I682">
      <f>IF(ISERROR($V682),"",OFFSET('Smelter Look-up'!$H$4,$V682-4,0))</f>
    </oc>
    <nc r="I682"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697" sId="5" odxf="1" dxf="1">
    <oc r="J682">
      <f>IF(ISERROR($V682),"",OFFSET('Smelter Look-up'!$I$4,$V682-4,0))</f>
    </oc>
    <nc r="J682" t="inlineStr">
      <is>
        <t>Thailand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82" start="0" length="0">
    <dxf>
      <alignment vertical="bottom" wrapText="0"/>
      <border outline="0">
        <left/>
        <right/>
        <top/>
        <bottom/>
      </border>
    </dxf>
  </rfmt>
  <rfmt sheetId="5" sqref="L682" start="0" length="0">
    <dxf>
      <alignment vertical="bottom" wrapText="0"/>
      <border outline="0">
        <left/>
        <right/>
        <top/>
        <bottom/>
      </border>
    </dxf>
  </rfmt>
  <rfmt sheetId="5" sqref="M682" start="0" length="0">
    <dxf>
      <alignment vertical="bottom" wrapText="0"/>
      <border outline="0">
        <left/>
        <right/>
        <top/>
        <bottom/>
      </border>
    </dxf>
  </rfmt>
  <rfmt sheetId="5" sqref="N682" start="0" length="0">
    <dxf>
      <alignment vertical="bottom" wrapText="0"/>
      <border outline="0">
        <left/>
        <right/>
        <top/>
        <bottom/>
      </border>
    </dxf>
  </rfmt>
  <rfmt sheetId="5" sqref="O682" start="0" length="0">
    <dxf>
      <alignment vertical="bottom" wrapText="0"/>
      <border outline="0">
        <left/>
        <right/>
        <top/>
        <bottom/>
      </border>
    </dxf>
  </rfmt>
  <rfmt sheetId="5" sqref="P682" start="0" length="0">
    <dxf>
      <fill>
        <patternFill patternType="none"/>
      </fill>
      <alignment horizontal="general" vertical="bottom" wrapText="0"/>
      <border outline="0">
        <left/>
        <right/>
        <top/>
      </border>
    </dxf>
  </rfmt>
  <rfmt sheetId="5" sqref="Q682" start="0" length="0">
    <dxf>
      <alignment vertical="bottom" wrapText="0"/>
      <border outline="0">
        <left/>
        <right/>
        <top/>
        <bottom/>
      </border>
    </dxf>
  </rfmt>
  <rcc rId="7698" sId="5" odxf="1" dxf="1">
    <oc r="B683">
      <f>IF(LEN(A683)=0,"",INDEX('Smelter Look-up'!$A:$A,MATCH($A683,'Smelter Look-up'!$E:$E,0)))</f>
    </oc>
    <nc r="B68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699" sId="5" odxf="1" dxf="1">
    <oc r="C683">
      <f>IF(LEN(A683)=0,"",INDEX('Smelter Look-up'!$C:$C,MATCH($A683,'Smelter Look-up'!$E:$E,0)))</f>
    </oc>
    <nc r="C683"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00" sId="5" odxf="1" dxf="1">
    <nc r="D683"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01" sId="5" odxf="1" dxf="1">
    <oc r="E683">
      <f>IF(ISERROR($V683),"",OFFSET('Smelter Look-up'!$D$4,$V683-4,0)&amp;"")</f>
    </oc>
    <nc r="E683"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02" sId="5" odxf="1" dxf="1">
    <oc r="F683">
      <f>IF(ISERROR($V683),"",OFFSET('Smelter Look-up'!$E$4,$V683-4,0))</f>
    </oc>
    <nc r="F683"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03" sId="5" odxf="1" dxf="1">
    <oc r="G683">
      <f>IF(C683=$X$4,"Enter smelter details", IF(ISERROR($V683),"",OFFSET('Smelter Look-up'!$F$4,$V683-4,0)))</f>
    </oc>
    <nc r="G68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04" sId="5" odxf="1" dxf="1">
    <oc r="H683">
      <f>IF(ISERROR($V683),"",OFFSET('Smelter Look-up'!$G$4,$V683-4,0))</f>
    </oc>
    <nc r="H683" t="inlineStr">
      <is>
        <t>80 Moo 8, Sakdidej Road, T. Vichit
A. Muang</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705" sId="5" odxf="1" dxf="1">
    <oc r="I683">
      <f>IF(ISERROR($V683),"",OFFSET('Smelter Look-up'!$H$4,$V683-4,0))</f>
    </oc>
    <nc r="I683" t="inlineStr">
      <is>
        <t>Amphur Muang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06" sId="5" odxf="1" dxf="1">
    <oc r="J683">
      <f>IF(ISERROR($V683),"",OFFSET('Smelter Look-up'!$I$4,$V683-4,0))</f>
    </oc>
    <nc r="J683"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07" sId="5" odxf="1" dxf="1">
    <nc r="K683" t="inlineStr">
      <is>
        <t>Mr. Sakkarin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08" sId="5" odxf="1" dxf="1">
    <nc r="L683" t="inlineStr">
      <is>
        <t>tsr@thaisarco.com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09" sId="5" odxf="1" dxf="1">
    <nc r="M683"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83" start="0" length="0">
    <dxf>
      <alignment vertical="bottom" wrapText="0"/>
      <border outline="0">
        <left/>
        <right/>
        <top/>
        <bottom/>
      </border>
    </dxf>
  </rfmt>
  <rfmt sheetId="5" sqref="O683" start="0" length="0">
    <dxf>
      <alignment vertical="bottom" wrapText="0"/>
      <border outline="0">
        <left/>
        <right/>
        <top/>
        <bottom/>
      </border>
    </dxf>
  </rfmt>
  <rfmt sheetId="5" sqref="P683" start="0" length="0">
    <dxf>
      <fill>
        <patternFill patternType="none"/>
      </fill>
      <alignment horizontal="general" vertical="bottom" wrapText="0"/>
      <border outline="0">
        <left/>
        <right/>
        <top/>
      </border>
    </dxf>
  </rfmt>
  <rfmt sheetId="5" sqref="Q683" start="0" length="0">
    <dxf>
      <alignment vertical="bottom" wrapText="0"/>
      <border outline="0">
        <left/>
        <right/>
        <top/>
        <bottom/>
      </border>
    </dxf>
  </rfmt>
  <rcc rId="7710" sId="5" odxf="1" dxf="1">
    <oc r="B684">
      <f>IF(LEN(A684)=0,"",INDEX('Smelter Look-up'!$A:$A,MATCH($A684,'Smelter Look-up'!$E:$E,0)))</f>
    </oc>
    <nc r="B68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11" sId="5" odxf="1" dxf="1">
    <oc r="C684">
      <f>IF(LEN(A684)=0,"",INDEX('Smelter Look-up'!$C:$C,MATCH($A684,'Smelter Look-up'!$E:$E,0)))</f>
    </oc>
    <nc r="C684" t="inlineStr">
      <is>
        <t>Thai Solder Industry Corp.,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12" sId="5" odxf="1" dxf="1">
    <nc r="D684"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13" sId="5" odxf="1" dxf="1">
    <oc r="E684">
      <f>IF(ISERROR($V684),"",OFFSET('Smelter Look-up'!$D$4,$V684-4,0)&amp;"")</f>
    </oc>
    <nc r="E684"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14" sId="5" odxf="1" dxf="1">
    <oc r="F684">
      <f>IF(ISERROR($V684),"",OFFSET('Smelter Look-up'!$E$4,$V684-4,0))</f>
    </oc>
    <nc r="F684"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15" sId="5" odxf="1" dxf="1">
    <oc r="G684">
      <f>IF(C684=$X$4,"Enter smelter details", IF(ISERROR($V684),"",OFFSET('Smelter Look-up'!$F$4,$V684-4,0)))</f>
    </oc>
    <nc r="G68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16" sId="5" odxf="1" dxf="1">
    <oc r="H684">
      <f>IF(ISERROR($V684),"",OFFSET('Smelter Look-up'!$G$4,$V684-4,0))</f>
    </oc>
    <nc r="H68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717" sId="5" odxf="1" dxf="1">
    <oc r="I684">
      <f>IF(ISERROR($V684),"",OFFSET('Smelter Look-up'!$H$4,$V684-4,0))</f>
    </oc>
    <nc r="I684" t="inlineStr">
      <is>
        <t>Amphur Muang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18" sId="5" odxf="1" dxf="1">
    <oc r="J684">
      <f>IF(ISERROR($V684),"",OFFSET('Smelter Look-up'!$I$4,$V684-4,0))</f>
    </oc>
    <nc r="J684"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84" start="0" length="0">
    <dxf>
      <alignment vertical="bottom" wrapText="0"/>
      <border outline="0">
        <left/>
        <right/>
        <top/>
        <bottom/>
      </border>
    </dxf>
  </rfmt>
  <rfmt sheetId="5" sqref="L684" start="0" length="0">
    <dxf>
      <alignment vertical="bottom" wrapText="0"/>
      <border outline="0">
        <left/>
        <right/>
        <top/>
        <bottom/>
      </border>
    </dxf>
  </rfmt>
  <rfmt sheetId="5" sqref="M684" start="0" length="0">
    <dxf>
      <alignment vertical="bottom" wrapText="0"/>
      <border outline="0">
        <left/>
        <right/>
        <top/>
        <bottom/>
      </border>
    </dxf>
  </rfmt>
  <rfmt sheetId="5" sqref="N684" start="0" length="0">
    <dxf>
      <alignment vertical="bottom" wrapText="0"/>
      <border outline="0">
        <left/>
        <right/>
        <top/>
        <bottom/>
      </border>
    </dxf>
  </rfmt>
  <rfmt sheetId="5" sqref="O684" start="0" length="0">
    <dxf>
      <alignment vertical="bottom" wrapText="0"/>
      <border outline="0">
        <left/>
        <right/>
        <top/>
        <bottom/>
      </border>
    </dxf>
  </rfmt>
  <rfmt sheetId="5" sqref="P684" start="0" length="0">
    <dxf>
      <fill>
        <patternFill patternType="none"/>
      </fill>
      <alignment horizontal="general" vertical="bottom" wrapText="0"/>
      <border outline="0">
        <left/>
        <right/>
        <top/>
      </border>
    </dxf>
  </rfmt>
  <rfmt sheetId="5" sqref="Q684" start="0" length="0">
    <dxf>
      <alignment vertical="bottom" wrapText="0"/>
      <border outline="0">
        <left/>
        <right/>
        <top/>
        <bottom/>
      </border>
    </dxf>
  </rfmt>
  <rcc rId="7719" sId="5" odxf="1" dxf="1">
    <oc r="B685">
      <f>IF(LEN(A685)=0,"",INDEX('Smelter Look-up'!$A:$A,MATCH($A685,'Smelter Look-up'!$E:$E,0)))</f>
    </oc>
    <nc r="B68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20" sId="5" odxf="1" dxf="1">
    <oc r="C685">
      <f>IF(LEN(A685)=0,"",INDEX('Smelter Look-up'!$C:$C,MATCH($A685,'Smelter Look-up'!$E:$E,0)))</f>
    </oc>
    <nc r="C685"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21" sId="5" odxf="1" dxf="1">
    <nc r="D685"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22" sId="5" odxf="1" dxf="1">
    <oc r="E685">
      <f>IF(ISERROR($V685),"",OFFSET('Smelter Look-up'!$D$4,$V685-4,0)&amp;"")</f>
    </oc>
    <nc r="E685"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23" sId="5" odxf="1" dxf="1">
    <oc r="F685">
      <f>IF(ISERROR($V685),"",OFFSET('Smelter Look-up'!$E$4,$V685-4,0))</f>
    </oc>
    <nc r="F685"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24" sId="5" odxf="1" dxf="1">
    <oc r="G685">
      <f>IF(C685=$X$4,"Enter smelter details", IF(ISERROR($V685),"",OFFSET('Smelter Look-up'!$F$4,$V685-4,0)))</f>
    </oc>
    <nc r="G68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25" sId="5" odxf="1" dxf="1">
    <oc r="H685">
      <f>IF(ISERROR($V685),"",OFFSET('Smelter Look-up'!$G$4,$V685-4,0))</f>
    </oc>
    <nc r="H685" t="inlineStr">
      <is>
        <t>80 Moo8 Sakdidej Rd, T.Vichit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726" sId="5" odxf="1" dxf="1">
    <oc r="I685">
      <f>IF(ISERROR($V685),"",OFFSET('Smelter Look-up'!$H$4,$V685-4,0))</f>
    </oc>
    <nc r="I685" t="inlineStr">
      <is>
        <t>Amphur Muang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27" sId="5" odxf="1" dxf="1">
    <oc r="J685">
      <f>IF(ISERROR($V685),"",OFFSET('Smelter Look-up'!$I$4,$V685-4,0))</f>
    </oc>
    <nc r="J685"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28" sId="5" odxf="1" dxf="1">
    <nc r="K685" t="inlineStr">
      <is>
        <t>Mr.Panya Torchareon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29" sId="5" odxf="1" dxf="1">
    <nc r="L685" t="inlineStr">
      <is>
        <t>Panyator@thaisarco.com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30" sId="5" odxf="1" dxf="1">
    <nc r="M685"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31" sId="5" odxf="1" dxf="1">
    <nc r="N685"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32" sId="5" odxf="1" dxf="1">
    <nc r="O685" t="inlineStr">
      <is>
        <t>L1, L3,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33" sId="5" odxf="1" dxf="1">
    <nc r="P68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734" sId="5" odxf="1" dxf="1">
    <nc r="Q685"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735" sId="5" odxf="1" dxf="1">
    <oc r="B686">
      <f>IF(LEN(A686)=0,"",INDEX('Smelter Look-up'!$A:$A,MATCH($A686,'Smelter Look-up'!$E:$E,0)))</f>
    </oc>
    <nc r="B68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36" sId="5" odxf="1" dxf="1">
    <oc r="C686">
      <f>IF(LEN(A686)=0,"",INDEX('Smelter Look-up'!$C:$C,MATCH($A686,'Smelter Look-up'!$E:$E,0)))</f>
    </oc>
    <nc r="C686" t="inlineStr">
      <is>
        <t>Thaisarco</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37" sId="5" odxf="1" dxf="1">
    <nc r="D686" t="inlineStr">
      <is>
        <t>Thaisarco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38" sId="5" odxf="1" dxf="1">
    <oc r="E686">
      <f>IF(ISERROR($V686),"",OFFSET('Smelter Look-up'!$D$4,$V686-4,0)&amp;"")</f>
    </oc>
    <nc r="E686"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39" sId="5" odxf="1" dxf="1">
    <oc r="F686">
      <f>IF(ISERROR($V686),"",OFFSET('Smelter Look-up'!$E$4,$V686-4,0))</f>
    </oc>
    <nc r="F686" t="inlineStr">
      <is>
        <t>CID001898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40" sId="5" odxf="1" dxf="1">
    <oc r="G686">
      <f>IF(C686=$X$4,"Enter smelter details", IF(ISERROR($V686),"",OFFSET('Smelter Look-up'!$F$4,$V686-4,0)))</f>
    </oc>
    <nc r="G68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41" sId="5" odxf="1" dxf="1">
    <oc r="H686">
      <f>IF(ISERROR($V686),"",OFFSET('Smelter Look-up'!$G$4,$V686-4,0))</f>
    </oc>
    <nc r="H686" t="inlineStr">
      <is>
        <t>80 Moo 8 Sakdidej Road, Tambon Vichit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742" sId="5" odxf="1" dxf="1">
    <oc r="I686">
      <f>IF(ISERROR($V686),"",OFFSET('Smelter Look-up'!$H$4,$V686-4,0))</f>
    </oc>
    <nc r="I686" t="inlineStr">
      <is>
        <t>Amphur Mauang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43" sId="5" odxf="1" dxf="1">
    <oc r="J686">
      <f>IF(ISERROR($V686),"",OFFSET('Smelter Look-up'!$I$4,$V686-4,0))</f>
    </oc>
    <nc r="J686" t="inlineStr">
      <is>
        <t>Phuket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44" sId="5" odxf="1" dxf="1">
    <nc r="K686" t="inlineStr">
      <is>
        <t>Mark Swirski (Finance &amp; Administrative Director)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45" sId="5" odxf="1" dxf="1">
    <nc r="L686" t="inlineStr">
      <is>
        <t>tsr@thaisarco.com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46" sId="5" odxf="1" dxf="1">
    <nc r="M686" t="inlineStr">
      <is>
        <t>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47" sId="5" odxf="1" dxf="1">
    <nc r="N686" t="inlineStr">
      <is>
        <t>Thailand-Mine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48" sId="5" odxf="1" dxf="1">
    <nc r="O686" t="inlineStr">
      <is>
        <t>Thailand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49" sId="5" odxf="1" dxf="1">
    <nc r="P68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86" start="0" length="0">
    <dxf>
      <alignment vertical="bottom" wrapText="0"/>
      <border outline="0">
        <left/>
        <right/>
        <top/>
        <bottom/>
      </border>
    </dxf>
  </rfmt>
  <rcc rId="7750" sId="5" odxf="1" dxf="1">
    <oc r="B687">
      <f>IF(LEN(A687)=0,"",INDEX('Smelter Look-up'!$A:$A,MATCH($A687,'Smelter Look-up'!$E:$E,0)))</f>
    </oc>
    <nc r="B68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51" sId="5" odxf="1" dxf="1">
    <oc r="C687">
      <f>IF(LEN(A687)=0,"",INDEX('Smelter Look-up'!$C:$C,MATCH($A687,'Smelter Look-up'!$E:$E,0)))</f>
    </oc>
    <nc r="C687" t="inlineStr">
      <is>
        <t>The Great Wall Gold and Silver Refinery of China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52" sId="5" odxf="1" dxf="1">
    <nc r="D687" t="inlineStr">
      <is>
        <t>The Great Wall Gold and Silver Refinery of 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53" sId="5" odxf="1" dxf="1">
    <oc r="E687">
      <f>IF(ISERROR($V687),"",OFFSET('Smelter Look-up'!$D$4,$V687-4,0)&amp;"")</f>
    </oc>
    <nc r="E68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54" sId="5" odxf="1" dxf="1">
    <oc r="F687">
      <f>IF(ISERROR($V687),"",OFFSET('Smelter Look-up'!$E$4,$V687-4,0))</f>
    </oc>
    <nc r="F687" t="inlineStr">
      <is>
        <t>CID001909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55" sId="5" odxf="1" dxf="1">
    <oc r="G687">
      <f>IF(C687=$X$4,"Enter smelter details", IF(ISERROR($V687),"",OFFSET('Smelter Look-up'!$F$4,$V687-4,0)))</f>
    </oc>
    <nc r="G68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56" sId="5" odxf="1" dxf="1">
    <oc r="H687">
      <f>IF(ISERROR($V687),"",OFFSET('Smelter Look-up'!$G$4,$V687-4,0))</f>
    </oc>
    <nc r="H68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757" sId="5" odxf="1" dxf="1">
    <oc r="I687">
      <f>IF(ISERROR($V687),"",OFFSET('Smelter Look-up'!$H$4,$V687-4,0))</f>
    </oc>
    <nc r="I68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58" sId="5" odxf="1" dxf="1">
    <oc r="J687">
      <f>IF(ISERROR($V687),"",OFFSET('Smelter Look-up'!$I$4,$V687-4,0))</f>
    </oc>
    <nc r="J68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87" start="0" length="0">
    <dxf>
      <alignment vertical="bottom" wrapText="0"/>
      <border outline="0">
        <left/>
        <right/>
        <top/>
        <bottom/>
      </border>
    </dxf>
  </rfmt>
  <rfmt sheetId="5" sqref="L687" start="0" length="0">
    <dxf>
      <alignment vertical="bottom" wrapText="0"/>
      <border outline="0">
        <left/>
        <right/>
        <top/>
        <bottom/>
      </border>
    </dxf>
  </rfmt>
  <rfmt sheetId="5" sqref="M687" start="0" length="0">
    <dxf>
      <alignment vertical="bottom" wrapText="0"/>
      <border outline="0">
        <left/>
        <right/>
        <top/>
        <bottom/>
      </border>
    </dxf>
  </rfmt>
  <rfmt sheetId="5" sqref="N687" start="0" length="0">
    <dxf>
      <alignment vertical="bottom" wrapText="0"/>
      <border outline="0">
        <left/>
        <right/>
        <top/>
        <bottom/>
      </border>
    </dxf>
  </rfmt>
  <rfmt sheetId="5" sqref="O687" start="0" length="0">
    <dxf>
      <alignment vertical="bottom" wrapText="0"/>
      <border outline="0">
        <left/>
        <right/>
        <top/>
        <bottom/>
      </border>
    </dxf>
  </rfmt>
  <rfmt sheetId="5" sqref="P687" start="0" length="0">
    <dxf>
      <fill>
        <patternFill patternType="none"/>
      </fill>
      <alignment horizontal="general" vertical="bottom" wrapText="0"/>
      <border outline="0">
        <left/>
        <right/>
        <top/>
      </border>
    </dxf>
  </rfmt>
  <rfmt sheetId="5" sqref="Q687" start="0" length="0">
    <dxf>
      <alignment vertical="bottom" wrapText="0"/>
      <border outline="0">
        <left/>
        <right/>
        <top/>
        <bottom/>
      </border>
    </dxf>
  </rfmt>
  <rcc rId="7759" sId="5" odxf="1" dxf="1">
    <oc r="B688">
      <f>IF(LEN(A688)=0,"",INDEX('Smelter Look-up'!$A:$A,MATCH($A688,'Smelter Look-up'!$E:$E,0)))</f>
    </oc>
    <nc r="B68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60" sId="5" odxf="1" dxf="1">
    <oc r="C688">
      <f>IF(LEN(A688)=0,"",INDEX('Smelter Look-up'!$C:$C,MATCH($A688,'Smelter Look-up'!$E:$E,0)))</f>
    </oc>
    <nc r="C688" t="inlineStr">
      <is>
        <t>The Refinery of Shandong Gold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61" sId="5" odxf="1" dxf="1">
    <nc r="D688" t="inlineStr">
      <is>
        <t>The Refinery of Shandong Gold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62" sId="5" odxf="1" dxf="1">
    <oc r="E688">
      <f>IF(ISERROR($V688),"",OFFSET('Smelter Look-up'!$D$4,$V688-4,0)&amp;"")</f>
    </oc>
    <nc r="E68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63" sId="5" odxf="1" dxf="1">
    <oc r="F688">
      <f>IF(ISERROR($V688),"",OFFSET('Smelter Look-up'!$E$4,$V688-4,0))</f>
    </oc>
    <nc r="F688" t="inlineStr">
      <is>
        <t>CID001916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64" sId="5" odxf="1" dxf="1">
    <oc r="G688">
      <f>IF(C688=$X$4,"Enter smelter details", IF(ISERROR($V688),"",OFFSET('Smelter Look-up'!$F$4,$V688-4,0)))</f>
    </oc>
    <nc r="G68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65" sId="5" odxf="1" dxf="1">
    <oc r="H688">
      <f>IF(ISERROR($V688),"",OFFSET('Smelter Look-up'!$G$4,$V688-4,0))</f>
    </oc>
    <nc r="H68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766" sId="5" odxf="1" dxf="1">
    <oc r="I688">
      <f>IF(ISERROR($V688),"",OFFSET('Smelter Look-up'!$H$4,$V688-4,0))</f>
    </oc>
    <nc r="I688" t="inlineStr">
      <is>
        <t>Laizhou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67" sId="5" odxf="1" dxf="1">
    <oc r="J688">
      <f>IF(ISERROR($V688),"",OFFSET('Smelter Look-up'!$I$4,$V688-4,0))</f>
    </oc>
    <nc r="J688" t="inlineStr">
      <is>
        <t>Yantai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88" start="0" length="0">
    <dxf>
      <alignment vertical="bottom" wrapText="0"/>
      <border outline="0">
        <left/>
        <right/>
        <top/>
        <bottom/>
      </border>
    </dxf>
  </rfmt>
  <rfmt sheetId="5" sqref="L688" start="0" length="0">
    <dxf>
      <alignment vertical="bottom" wrapText="0"/>
      <border outline="0">
        <left/>
        <right/>
        <top/>
        <bottom/>
      </border>
    </dxf>
  </rfmt>
  <rcc rId="7768" sId="5" odxf="1" dxf="1">
    <nc r="M68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88" start="0" length="0">
    <dxf>
      <alignment vertical="bottom" wrapText="0"/>
      <border outline="0">
        <left/>
        <right/>
        <top/>
        <bottom/>
      </border>
    </dxf>
  </rfmt>
  <rcc rId="7769" sId="5" odxf="1" dxf="1">
    <nc r="O688"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88" start="0" length="0">
    <dxf>
      <fill>
        <patternFill patternType="none"/>
      </fill>
      <alignment horizontal="general" vertical="bottom" wrapText="0"/>
      <border outline="0">
        <left/>
        <right/>
        <top/>
      </border>
    </dxf>
  </rfmt>
  <rfmt sheetId="5" sqref="Q688" start="0" length="0">
    <dxf>
      <alignment vertical="bottom" wrapText="0"/>
      <border outline="0">
        <left/>
        <right/>
        <top/>
        <bottom/>
      </border>
    </dxf>
  </rfmt>
  <rcc rId="7770" sId="5" odxf="1" dxf="1">
    <oc r="B689">
      <f>IF(LEN(A689)=0,"",INDEX('Smelter Look-up'!$A:$A,MATCH($A689,'Smelter Look-up'!$E:$E,0)))</f>
    </oc>
    <nc r="B68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71" sId="5" odxf="1" dxf="1">
    <oc r="C689">
      <f>IF(LEN(A689)=0,"",INDEX('Smelter Look-up'!$C:$C,MATCH($A689,'Smelter Look-up'!$E:$E,0)))</f>
    </oc>
    <nc r="C689" t="inlineStr">
      <is>
        <t>The Refinery of Shandong Gold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72" sId="5" odxf="1" dxf="1">
    <nc r="D689" t="inlineStr">
      <is>
        <t>The Refinery of Shandong Gold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73" sId="5" odxf="1" dxf="1">
    <oc r="E689">
      <f>IF(ISERROR($V689),"",OFFSET('Smelter Look-up'!$D$4,$V689-4,0)&amp;"")</f>
    </oc>
    <nc r="E68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74" sId="5" odxf="1" dxf="1">
    <oc r="F689">
      <f>IF(ISERROR($V689),"",OFFSET('Smelter Look-up'!$E$4,$V689-4,0))</f>
    </oc>
    <nc r="F689" t="inlineStr">
      <is>
        <t>CID001916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75" sId="5" odxf="1" dxf="1">
    <oc r="G689">
      <f>IF(C689=$X$4,"Enter smelter details", IF(ISERROR($V689),"",OFFSET('Smelter Look-up'!$F$4,$V689-4,0)))</f>
    </oc>
    <nc r="G68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76" sId="5" odxf="1" dxf="1">
    <oc r="H689">
      <f>IF(ISERROR($V689),"",OFFSET('Smelter Look-up'!$G$4,$V689-4,0))</f>
    </oc>
    <nc r="H68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777" sId="5" odxf="1" dxf="1">
    <oc r="I689">
      <f>IF(ISERROR($V689),"",OFFSET('Smelter Look-up'!$H$4,$V689-4,0))</f>
    </oc>
    <nc r="I689" t="inlineStr">
      <is>
        <t>Laizhou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78" sId="5" odxf="1" dxf="1">
    <oc r="J689">
      <f>IF(ISERROR($V689),"",OFFSET('Smelter Look-up'!$I$4,$V689-4,0))</f>
    </oc>
    <nc r="J689" t="inlineStr">
      <is>
        <t>Yantai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89" start="0" length="0">
    <dxf>
      <alignment vertical="bottom" wrapText="0"/>
      <border outline="0">
        <left/>
        <right/>
        <top/>
        <bottom/>
      </border>
    </dxf>
  </rfmt>
  <rfmt sheetId="5" sqref="L689" start="0" length="0">
    <dxf>
      <alignment vertical="bottom" wrapText="0"/>
      <border outline="0">
        <left/>
        <right/>
        <top/>
        <bottom/>
      </border>
    </dxf>
  </rfmt>
  <rfmt sheetId="5" sqref="M689" start="0" length="0">
    <dxf>
      <alignment vertical="bottom" wrapText="0"/>
      <border outline="0">
        <left/>
        <right/>
        <top/>
        <bottom/>
      </border>
    </dxf>
  </rfmt>
  <rfmt sheetId="5" sqref="N689" start="0" length="0">
    <dxf>
      <alignment vertical="bottom" wrapText="0"/>
      <border outline="0">
        <left/>
        <right/>
        <top/>
        <bottom/>
      </border>
    </dxf>
  </rfmt>
  <rfmt sheetId="5" sqref="O689" start="0" length="0">
    <dxf>
      <alignment vertical="bottom" wrapText="0"/>
      <border outline="0">
        <left/>
        <right/>
        <top/>
        <bottom/>
      </border>
    </dxf>
  </rfmt>
  <rfmt sheetId="5" sqref="P689" start="0" length="0">
    <dxf>
      <fill>
        <patternFill patternType="none"/>
      </fill>
      <alignment horizontal="general" vertical="bottom" wrapText="0"/>
      <border outline="0">
        <left/>
        <right/>
        <top/>
      </border>
    </dxf>
  </rfmt>
  <rcc rId="7779" sId="5" odxf="1" dxf="1">
    <nc r="Q689"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780" sId="5" odxf="1" dxf="1">
    <oc r="B690">
      <f>IF(LEN(A690)=0,"",INDEX('Smelter Look-up'!$A:$A,MATCH($A690,'Smelter Look-up'!$E:$E,0)))</f>
    </oc>
    <nc r="B69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81" sId="5" odxf="1" dxf="1">
    <oc r="C690">
      <f>IF(LEN(A690)=0,"",INDEX('Smelter Look-up'!$C:$C,MATCH($A690,'Smelter Look-up'!$E:$E,0)))</f>
    </oc>
    <nc r="C690" t="inlineStr">
      <is>
        <t>The Refinery of Shandong Gold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82" sId="5" odxf="1" dxf="1">
    <nc r="D690" t="inlineStr">
      <is>
        <t>The Refinery of Shandong Gold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83" sId="5" odxf="1" dxf="1">
    <oc r="E690">
      <f>IF(ISERROR($V690),"",OFFSET('Smelter Look-up'!$D$4,$V690-4,0)&amp;"")</f>
    </oc>
    <nc r="E69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84" sId="5" odxf="1" dxf="1">
    <oc r="F690">
      <f>IF(ISERROR($V690),"",OFFSET('Smelter Look-up'!$E$4,$V690-4,0))</f>
    </oc>
    <nc r="F690" t="inlineStr">
      <is>
        <t>CID001916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85" sId="5" odxf="1" dxf="1">
    <oc r="G690">
      <f>IF(C690=$X$4,"Enter smelter details", IF(ISERROR($V690),"",OFFSET('Smelter Look-up'!$F$4,$V690-4,0)))</f>
    </oc>
    <nc r="G69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86" sId="5" odxf="1" dxf="1">
    <oc r="H690">
      <f>IF(ISERROR($V690),"",OFFSET('Smelter Look-up'!$G$4,$V690-4,0))</f>
    </oc>
    <nc r="H690" t="inlineStr">
      <is>
        <t>Shandong Province, China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787" sId="5" odxf="1" dxf="1">
    <oc r="I690">
      <f>IF(ISERROR($V690),"",OFFSET('Smelter Look-up'!$H$4,$V690-4,0))</f>
    </oc>
    <nc r="I69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88" sId="5" odxf="1" dxf="1">
    <oc r="J690">
      <f>IF(ISERROR($V690),"",OFFSET('Smelter Look-up'!$I$4,$V690-4,0))</f>
    </oc>
    <nc r="J69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789" sId="5" odxf="1" dxf="1">
    <nc r="K690" t="inlineStr">
      <is>
        <t>yin  ai  min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90" sId="5" odxf="1" dxf="1">
    <nc r="L690" t="inlineStr">
      <is>
        <t>ssdwxm@163.com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91" sId="5" odxf="1" dxf="1">
    <nc r="M690"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92" sId="5" odxf="1" dxf="1">
    <nc r="N690" t="inlineStr">
      <is>
        <t>Not disclosed, recyle,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93" sId="5" odxf="1" dxf="1">
    <nc r="O690"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794" sId="5" odxf="1" dxf="1">
    <nc r="P69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795" sId="5" odxf="1" dxf="1">
    <nc r="Q690"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796" sId="5" odxf="1" dxf="1">
    <oc r="B691">
      <f>IF(LEN(A691)=0,"",INDEX('Smelter Look-up'!$A:$A,MATCH($A691,'Smelter Look-up'!$E:$E,0)))</f>
    </oc>
    <nc r="B69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97" sId="5" odxf="1" dxf="1">
    <oc r="C691">
      <f>IF(LEN(A691)=0,"",INDEX('Smelter Look-up'!$C:$C,MATCH($A691,'Smelter Look-up'!$E:$E,0)))</f>
    </oc>
    <nc r="C691" t="inlineStr">
      <is>
        <t>The Refinery of Shandong Gold Mining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798" sId="5" odxf="1" dxf="1">
    <nc r="D691" t="inlineStr">
      <is>
        <t>The Refinery of Shandong Gold Mining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799" sId="5" odxf="1" dxf="1">
    <oc r="E691">
      <f>IF(ISERROR($V691),"",OFFSET('Smelter Look-up'!$D$4,$V691-4,0)&amp;"")</f>
    </oc>
    <nc r="E69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00" sId="5" odxf="1" dxf="1">
    <oc r="F691">
      <f>IF(ISERROR($V691),"",OFFSET('Smelter Look-up'!$E$4,$V691-4,0))</f>
    </oc>
    <nc r="F691" t="inlineStr">
      <is>
        <t>CID001916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01" sId="5" odxf="1" dxf="1">
    <oc r="G691">
      <f>IF(C691=$X$4,"Enter smelter details", IF(ISERROR($V691),"",OFFSET('Smelter Look-up'!$F$4,$V691-4,0)))</f>
    </oc>
    <nc r="G69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02" sId="5" odxf="1" dxf="1">
    <oc r="H691">
      <f>IF(ISERROR($V691),"",OFFSET('Smelter Look-up'!$G$4,$V691-4,0))</f>
    </oc>
    <nc r="H69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03" sId="5" odxf="1" dxf="1">
    <oc r="I691">
      <f>IF(ISERROR($V691),"",OFFSET('Smelter Look-up'!$H$4,$V691-4,0))</f>
    </oc>
    <nc r="I69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04" sId="5" odxf="1" dxf="1">
    <oc r="J691">
      <f>IF(ISERROR($V691),"",OFFSET('Smelter Look-up'!$I$4,$V691-4,0))</f>
    </oc>
    <nc r="J69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91" start="0" length="0">
    <dxf>
      <alignment vertical="bottom" wrapText="0"/>
      <border outline="0">
        <left/>
        <right/>
        <top/>
        <bottom/>
      </border>
    </dxf>
  </rfmt>
  <rfmt sheetId="5" sqref="L691" start="0" length="0">
    <dxf>
      <alignment vertical="bottom" wrapText="0"/>
      <border outline="0">
        <left/>
        <right/>
        <top/>
        <bottom/>
      </border>
    </dxf>
  </rfmt>
  <rfmt sheetId="5" sqref="M691" start="0" length="0">
    <dxf>
      <alignment vertical="bottom" wrapText="0"/>
      <border outline="0">
        <left/>
        <right/>
        <top/>
        <bottom/>
      </border>
    </dxf>
  </rfmt>
  <rfmt sheetId="5" sqref="N691" start="0" length="0">
    <dxf>
      <alignment vertical="bottom" wrapText="0"/>
      <border outline="0">
        <left/>
        <right/>
        <top/>
        <bottom/>
      </border>
    </dxf>
  </rfmt>
  <rfmt sheetId="5" sqref="O691" start="0" length="0">
    <dxf>
      <alignment vertical="bottom" wrapText="0"/>
      <border outline="0">
        <left/>
        <right/>
        <top/>
        <bottom/>
      </border>
    </dxf>
  </rfmt>
  <rfmt sheetId="5" sqref="P691" start="0" length="0">
    <dxf>
      <fill>
        <patternFill patternType="none"/>
      </fill>
      <alignment horizontal="general" vertical="bottom" wrapText="0"/>
      <border outline="0">
        <left/>
        <right/>
        <top/>
      </border>
    </dxf>
  </rfmt>
  <rfmt sheetId="5" sqref="Q691" start="0" length="0">
    <dxf>
      <alignment vertical="bottom" wrapText="0"/>
      <border outline="0">
        <left/>
        <right/>
        <top/>
        <bottom/>
      </border>
    </dxf>
  </rfmt>
  <rcc rId="7805" sId="5" odxf="1" dxf="1">
    <oc r="B692">
      <f>IF(LEN(A692)=0,"",INDEX('Smelter Look-up'!$A:$A,MATCH($A692,'Smelter Look-up'!$E:$E,0)))</f>
    </oc>
    <nc r="B69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06" sId="5" odxf="1" dxf="1">
    <oc r="C692">
      <f>IF(LEN(A692)=0,"",INDEX('Smelter Look-up'!$C:$C,MATCH($A692,'Smelter Look-up'!$E:$E,0)))</f>
    </oc>
    <nc r="C692" t="inlineStr">
      <is>
        <t>Tokuriki Honten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807" sId="5" odxf="1" dxf="1">
    <nc r="D692" t="inlineStr">
      <is>
        <t>Tokuriki Honten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08" sId="5" odxf="1" dxf="1">
    <oc r="E692">
      <f>IF(ISERROR($V692),"",OFFSET('Smelter Look-up'!$D$4,$V692-4,0)&amp;"")</f>
    </oc>
    <nc r="E69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09" sId="5" odxf="1" dxf="1">
    <oc r="F692">
      <f>IF(ISERROR($V692),"",OFFSET('Smelter Look-up'!$E$4,$V692-4,0))</f>
    </oc>
    <nc r="F692" t="inlineStr">
      <is>
        <t>CID001938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10" sId="5" odxf="1" dxf="1">
    <oc r="G692">
      <f>IF(C692=$X$4,"Enter smelter details", IF(ISERROR($V692),"",OFFSET('Smelter Look-up'!$F$4,$V692-4,0)))</f>
    </oc>
    <nc r="G69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11" sId="5" odxf="1" dxf="1">
    <oc r="H692">
      <f>IF(ISERROR($V692),"",OFFSET('Smelter Look-up'!$G$4,$V692-4,0))</f>
    </oc>
    <nc r="H692" t="inlineStr">
      <is>
        <t>2, Shobucho Showanuma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12" sId="5" odxf="1" dxf="1">
    <oc r="I692">
      <f>IF(ISERROR($V692),"",OFFSET('Smelter Look-up'!$H$4,$V692-4,0))</f>
    </oc>
    <nc r="I692" t="inlineStr">
      <is>
        <t>Kuki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13" sId="5" odxf="1" dxf="1">
    <oc r="J692">
      <f>IF(ISERROR($V692),"",OFFSET('Smelter Look-up'!$I$4,$V692-4,0))</f>
    </oc>
    <nc r="J692"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14" sId="5" odxf="1" dxf="1">
    <nc r="K692" t="inlineStr">
      <is>
        <t>(+81)3-3252-0171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15" sId="5" odxf="1" dxf="1">
    <nc r="L692" t="inlineStr">
      <is>
        <t>Inquiries on the website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16" sId="5" odxf="1" dxf="1">
    <nc r="M692"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17" sId="5" odxf="1" dxf="1">
    <nc r="N69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18" sId="5" odxf="1" dxf="1">
    <nc r="O692"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19" sId="5" odxf="1" dxf="1">
    <nc r="P692"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820" sId="5" odxf="1" dxf="1">
    <nc r="Q692" t="inlineStr">
      <is>
        <t>CFS program Compliant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821" sId="5" odxf="1" dxf="1">
    <oc r="B693">
      <f>IF(LEN(A693)=0,"",INDEX('Smelter Look-up'!$A:$A,MATCH($A693,'Smelter Look-up'!$E:$E,0)))</f>
    </oc>
    <nc r="B69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22" sId="5" odxf="1" dxf="1">
    <oc r="C693">
      <f>IF(LEN(A693)=0,"",INDEX('Smelter Look-up'!$C:$C,MATCH($A693,'Smelter Look-up'!$E:$E,0)))</f>
    </oc>
    <nc r="C693" t="inlineStr">
      <is>
        <t>Tokuriki Honten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823" sId="5" odxf="1" dxf="1">
    <nc r="D693" t="inlineStr">
      <is>
        <t>Tokuriki Honten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24" sId="5" odxf="1" dxf="1">
    <oc r="E693">
      <f>IF(ISERROR($V693),"",OFFSET('Smelter Look-up'!$D$4,$V693-4,0)&amp;"")</f>
    </oc>
    <nc r="E69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25" sId="5" odxf="1" dxf="1">
    <oc r="F693">
      <f>IF(ISERROR($V693),"",OFFSET('Smelter Look-up'!$E$4,$V693-4,0))</f>
    </oc>
    <nc r="F693" t="inlineStr">
      <is>
        <t>CID001938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26" sId="5" odxf="1" dxf="1">
    <oc r="G693">
      <f>IF(C693=$X$4,"Enter smelter details", IF(ISERROR($V693),"",OFFSET('Smelter Look-up'!$F$4,$V693-4,0)))</f>
    </oc>
    <nc r="G69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27" sId="5" odxf="1" dxf="1">
    <oc r="H693">
      <f>IF(ISERROR($V693),"",OFFSET('Smelter Look-up'!$G$4,$V693-4,0))</f>
    </oc>
    <nc r="H69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28" sId="5" odxf="1" dxf="1">
    <oc r="I693">
      <f>IF(ISERROR($V693),"",OFFSET('Smelter Look-up'!$H$4,$V693-4,0))</f>
    </oc>
    <nc r="I693" t="inlineStr">
      <is>
        <t>Kuki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29" sId="5" odxf="1" dxf="1">
    <oc r="J693">
      <f>IF(ISERROR($V693),"",OFFSET('Smelter Look-up'!$I$4,$V693-4,0))</f>
    </oc>
    <nc r="J693"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93" start="0" length="0">
    <dxf>
      <alignment vertical="bottom" wrapText="0"/>
      <border outline="0">
        <left/>
        <right/>
        <top/>
        <bottom/>
      </border>
    </dxf>
  </rfmt>
  <rfmt sheetId="5" sqref="L693" start="0" length="0">
    <dxf>
      <alignment vertical="bottom" wrapText="0"/>
      <border outline="0">
        <left/>
        <right/>
        <top/>
        <bottom/>
      </border>
    </dxf>
  </rfmt>
  <rcc rId="7830" sId="5" odxf="1" dxf="1">
    <nc r="M69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693" start="0" length="0">
    <dxf>
      <alignment vertical="bottom" wrapText="0"/>
      <border outline="0">
        <left/>
        <right/>
        <top/>
        <bottom/>
      </border>
    </dxf>
  </rfmt>
  <rcc rId="7831" sId="5" odxf="1" dxf="1">
    <nc r="O69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93" start="0" length="0">
    <dxf>
      <fill>
        <patternFill patternType="none"/>
      </fill>
      <alignment horizontal="general" vertical="bottom" wrapText="0"/>
      <border outline="0">
        <left/>
        <right/>
        <top/>
      </border>
    </dxf>
  </rfmt>
  <rfmt sheetId="5" sqref="Q693" start="0" length="0">
    <dxf>
      <alignment vertical="bottom" wrapText="0"/>
      <border outline="0">
        <left/>
        <right/>
        <top/>
        <bottom/>
      </border>
    </dxf>
  </rfmt>
  <rcc rId="7832" sId="5" odxf="1" dxf="1">
    <oc r="B694">
      <f>IF(LEN(A694)=0,"",INDEX('Smelter Look-up'!$A:$A,MATCH($A694,'Smelter Look-up'!$E:$E,0)))</f>
    </oc>
    <nc r="B69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33" sId="5" odxf="1" dxf="1">
    <oc r="C694">
      <f>IF(LEN(A694)=0,"",INDEX('Smelter Look-up'!$C:$C,MATCH($A694,'Smelter Look-up'!$E:$E,0)))</f>
    </oc>
    <nc r="C694" t="inlineStr">
      <is>
        <t>Tokuriki Honten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834" sId="5" odxf="1" dxf="1">
    <nc r="D694" t="inlineStr">
      <is>
        <t>Tokuriki Honten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35" sId="5" odxf="1" dxf="1">
    <oc r="E694">
      <f>IF(ISERROR($V694),"",OFFSET('Smelter Look-up'!$D$4,$V694-4,0)&amp;"")</f>
    </oc>
    <nc r="E69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36" sId="5" odxf="1" dxf="1">
    <oc r="F694">
      <f>IF(ISERROR($V694),"",OFFSET('Smelter Look-up'!$E$4,$V694-4,0))</f>
    </oc>
    <nc r="F694" t="inlineStr">
      <is>
        <t>CID001938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37" sId="5" odxf="1" dxf="1">
    <oc r="G694">
      <f>IF(C694=$X$4,"Enter smelter details", IF(ISERROR($V694),"",OFFSET('Smelter Look-up'!$F$4,$V694-4,0)))</f>
    </oc>
    <nc r="G69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38" sId="5" odxf="1" dxf="1">
    <oc r="H694">
      <f>IF(ISERROR($V694),"",OFFSET('Smelter Look-up'!$G$4,$V694-4,0))</f>
    </oc>
    <nc r="H69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39" sId="5" odxf="1" dxf="1">
    <oc r="I694">
      <f>IF(ISERROR($V694),"",OFFSET('Smelter Look-up'!$H$4,$V694-4,0))</f>
    </oc>
    <nc r="I694" t="inlineStr">
      <is>
        <t>Kuki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40" sId="5" odxf="1" dxf="1">
    <oc r="J694">
      <f>IF(ISERROR($V694),"",OFFSET('Smelter Look-up'!$I$4,$V694-4,0))</f>
    </oc>
    <nc r="J694"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94" start="0" length="0">
    <dxf>
      <alignment vertical="bottom" wrapText="0"/>
      <border outline="0">
        <left/>
        <right/>
        <top/>
        <bottom/>
      </border>
    </dxf>
  </rfmt>
  <rfmt sheetId="5" sqref="L694" start="0" length="0">
    <dxf>
      <alignment vertical="bottom" wrapText="0"/>
      <border outline="0">
        <left/>
        <right/>
        <top/>
        <bottom/>
      </border>
    </dxf>
  </rfmt>
  <rfmt sheetId="5" sqref="M694" start="0" length="0">
    <dxf>
      <alignment vertical="bottom" wrapText="0"/>
      <border outline="0">
        <left/>
        <right/>
        <top/>
        <bottom/>
      </border>
    </dxf>
  </rfmt>
  <rfmt sheetId="5" sqref="N694" start="0" length="0">
    <dxf>
      <alignment vertical="bottom" wrapText="0"/>
      <border outline="0">
        <left/>
        <right/>
        <top/>
        <bottom/>
      </border>
    </dxf>
  </rfmt>
  <rfmt sheetId="5" sqref="O694" start="0" length="0">
    <dxf>
      <alignment vertical="bottom" wrapText="0"/>
      <border outline="0">
        <left/>
        <right/>
        <top/>
        <bottom/>
      </border>
    </dxf>
  </rfmt>
  <rfmt sheetId="5" sqref="P694" start="0" length="0">
    <dxf>
      <fill>
        <patternFill patternType="none"/>
      </fill>
      <alignment horizontal="general" vertical="bottom" wrapText="0"/>
      <border outline="0">
        <left/>
        <right/>
        <top/>
      </border>
    </dxf>
  </rfmt>
  <rcc rId="7841" sId="5" odxf="1" dxf="1">
    <nc r="Q694"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842" sId="5" odxf="1" dxf="1">
    <oc r="B695">
      <f>IF(LEN(A695)=0,"",INDEX('Smelter Look-up'!$A:$A,MATCH($A695,'Smelter Look-up'!$E:$E,0)))</f>
    </oc>
    <nc r="B69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43" sId="5" odxf="1" dxf="1">
    <oc r="C695">
      <f>IF(LEN(A695)=0,"",INDEX('Smelter Look-up'!$C:$C,MATCH($A695,'Smelter Look-up'!$E:$E,0)))</f>
    </oc>
    <nc r="C695" t="inlineStr">
      <is>
        <t>Tokuriki Honten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844" sId="5" odxf="1" dxf="1">
    <nc r="D695" t="inlineStr">
      <is>
        <t>Tokuriki Honten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45" sId="5" odxf="1" dxf="1">
    <oc r="E695">
      <f>IF(ISERROR($V695),"",OFFSET('Smelter Look-up'!$D$4,$V695-4,0)&amp;"")</f>
    </oc>
    <nc r="E69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46" sId="5" odxf="1" dxf="1">
    <oc r="F695">
      <f>IF(ISERROR($V695),"",OFFSET('Smelter Look-up'!$E$4,$V695-4,0))</f>
    </oc>
    <nc r="F695" t="inlineStr">
      <is>
        <t>CID001938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47" sId="5" odxf="1" dxf="1">
    <oc r="G695">
      <f>IF(C695=$X$4,"Enter smelter details", IF(ISERROR($V695),"",OFFSET('Smelter Look-up'!$F$4,$V695-4,0)))</f>
    </oc>
    <nc r="G69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48" sId="5" odxf="1" dxf="1">
    <oc r="H695">
      <f>IF(ISERROR($V695),"",OFFSET('Smelter Look-up'!$G$4,$V695-4,0))</f>
    </oc>
    <nc r="H695" t="inlineStr">
      <is>
        <t>2-Syouwamura Shoubumachi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49" sId="5" odxf="1" dxf="1">
    <oc r="I695">
      <f>IF(ISERROR($V695),"",OFFSET('Smelter Look-up'!$H$4,$V695-4,0))</f>
    </oc>
    <nc r="I695" t="inlineStr">
      <is>
        <t>Kuki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50" sId="5" odxf="1" dxf="1">
    <oc r="J695">
      <f>IF(ISERROR($V695),"",OFFSET('Smelter Look-up'!$I$4,$V695-4,0))</f>
    </oc>
    <nc r="J695"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95" start="0" length="0">
    <dxf>
      <alignment vertical="bottom" wrapText="0"/>
      <border outline="0">
        <left/>
        <right/>
        <top/>
        <bottom/>
      </border>
    </dxf>
  </rfmt>
  <rfmt sheetId="5" sqref="L695" start="0" length="0">
    <dxf>
      <alignment vertical="bottom" wrapText="0"/>
      <border outline="0">
        <left/>
        <right/>
        <top/>
        <bottom/>
      </border>
    </dxf>
  </rfmt>
  <rfmt sheetId="5" sqref="M695" start="0" length="0">
    <dxf>
      <alignment vertical="bottom" wrapText="0"/>
      <border outline="0">
        <left/>
        <right/>
        <top/>
        <bottom/>
      </border>
    </dxf>
  </rfmt>
  <rfmt sheetId="5" sqref="N695" start="0" length="0">
    <dxf>
      <alignment vertical="bottom" wrapText="0"/>
      <border outline="0">
        <left/>
        <right/>
        <top/>
        <bottom/>
      </border>
    </dxf>
  </rfmt>
  <rcc rId="7851" sId="5" odxf="1" dxf="1">
    <nc r="O695"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52" sId="5" odxf="1" dxf="1">
    <nc r="P695"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95" start="0" length="0">
    <dxf>
      <alignment vertical="bottom" wrapText="0"/>
      <border outline="0">
        <left/>
        <right/>
        <top/>
        <bottom/>
      </border>
    </dxf>
  </rfmt>
  <rcc rId="7853" sId="5" odxf="1" dxf="1">
    <oc r="B696">
      <f>IF(LEN(A696)=0,"",INDEX('Smelter Look-up'!$A:$A,MATCH($A696,'Smelter Look-up'!$E:$E,0)))</f>
    </oc>
    <nc r="B69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54" sId="5" odxf="1" dxf="1">
    <oc r="C696">
      <f>IF(LEN(A696)=0,"",INDEX('Smelter Look-up'!$C:$C,MATCH($A696,'Smelter Look-up'!$E:$E,0)))</f>
    </oc>
    <nc r="C696" t="inlineStr">
      <is>
        <t>Tokuriki Honten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855" sId="5" odxf="1" dxf="1">
    <nc r="D696" t="inlineStr">
      <is>
        <t>Tokuriki Honten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56" sId="5" odxf="1" dxf="1">
    <oc r="E696">
      <f>IF(ISERROR($V696),"",OFFSET('Smelter Look-up'!$D$4,$V696-4,0)&amp;"")</f>
    </oc>
    <nc r="E69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57" sId="5" odxf="1" dxf="1">
    <oc r="F696">
      <f>IF(ISERROR($V696),"",OFFSET('Smelter Look-up'!$E$4,$V696-4,0))</f>
    </oc>
    <nc r="F696" t="inlineStr">
      <is>
        <t>CID001938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58" sId="5" odxf="1" dxf="1">
    <oc r="G696">
      <f>IF(C696=$X$4,"Enter smelter details", IF(ISERROR($V696),"",OFFSET('Smelter Look-up'!$F$4,$V696-4,0)))</f>
    </oc>
    <nc r="G69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59" sId="5" odxf="1" dxf="1">
    <oc r="H696">
      <f>IF(ISERROR($V696),"",OFFSET('Smelter Look-up'!$G$4,$V696-4,0))</f>
    </oc>
    <nc r="H696" t="inlineStr">
      <is>
        <t>2, Shobucho Showanuma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60" sId="5" odxf="1" dxf="1">
    <oc r="I696">
      <f>IF(ISERROR($V696),"",OFFSET('Smelter Look-up'!$H$4,$V696-4,0))</f>
    </oc>
    <nc r="I696" t="inlineStr">
      <is>
        <t>Kuki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61" sId="5" odxf="1" dxf="1">
    <oc r="J696">
      <f>IF(ISERROR($V696),"",OFFSET('Smelter Look-up'!$I$4,$V696-4,0))</f>
    </oc>
    <nc r="J696" t="inlineStr">
      <is>
        <t>Saitama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62" sId="5" odxf="1" dxf="1">
    <nc r="K696" t="inlineStr">
      <is>
        <t>Nao Yamada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63" sId="5" odxf="1" dxf="1">
    <nc r="L696" t="inlineStr">
      <is>
        <t>nao-yamada@tokuriki-kanda.co.jp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64" sId="5" odxf="1" dxf="1">
    <nc r="M696"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65" sId="5" odxf="1" dxf="1">
    <nc r="N69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66" sId="5" odxf="1" dxf="1">
    <nc r="O69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67" sId="5" odxf="1" dxf="1">
    <nc r="P69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696" start="0" length="0">
    <dxf>
      <alignment vertical="bottom" wrapText="0"/>
      <border outline="0">
        <left/>
        <right/>
        <top/>
        <bottom/>
      </border>
    </dxf>
  </rfmt>
  <rcc rId="7868" sId="5" odxf="1" dxf="1">
    <oc r="B697">
      <f>IF(LEN(A697)=0,"",INDEX('Smelter Look-up'!$A:$A,MATCH($A697,'Smelter Look-up'!$E:$E,0)))</f>
    </oc>
    <nc r="B69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69" sId="5" odxf="1" dxf="1">
    <oc r="C697">
      <f>IF(LEN(A697)=0,"",INDEX('Smelter Look-up'!$C:$C,MATCH($A697,'Smelter Look-up'!$E:$E,0)))</f>
    </oc>
    <nc r="C697" t="inlineStr">
      <is>
        <t>Tokuriki Honten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870" sId="5" odxf="1" dxf="1">
    <nc r="D697" t="inlineStr">
      <is>
        <t>Tokuriki Honten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71" sId="5" odxf="1" dxf="1">
    <oc r="E697">
      <f>IF(ISERROR($V697),"",OFFSET('Smelter Look-up'!$D$4,$V697-4,0)&amp;"")</f>
    </oc>
    <nc r="E69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72" sId="5" odxf="1" dxf="1">
    <oc r="F697">
      <f>IF(ISERROR($V697),"",OFFSET('Smelter Look-up'!$E$4,$V697-4,0))</f>
    </oc>
    <nc r="F697" t="inlineStr">
      <is>
        <t>CID001938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73" sId="5" odxf="1" dxf="1">
    <oc r="G697">
      <f>IF(C697=$X$4,"Enter smelter details", IF(ISERROR($V697),"",OFFSET('Smelter Look-up'!$F$4,$V697-4,0)))</f>
    </oc>
    <nc r="G69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74" sId="5" odxf="1" dxf="1">
    <oc r="H697">
      <f>IF(ISERROR($V697),"",OFFSET('Smelter Look-up'!$G$4,$V697-4,0))</f>
    </oc>
    <nc r="H69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75" sId="5" odxf="1" dxf="1">
    <oc r="I697">
      <f>IF(ISERROR($V697),"",OFFSET('Smelter Look-up'!$H$4,$V697-4,0))</f>
    </oc>
    <nc r="I69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76" sId="5" odxf="1" dxf="1">
    <oc r="J697">
      <f>IF(ISERROR($V697),"",OFFSET('Smelter Look-up'!$I$4,$V697-4,0))</f>
    </oc>
    <nc r="J697"/>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97" start="0" length="0">
    <dxf>
      <alignment vertical="bottom" wrapText="0"/>
      <border outline="0">
        <left/>
        <right/>
        <top/>
        <bottom/>
      </border>
    </dxf>
  </rfmt>
  <rfmt sheetId="5" sqref="L697" start="0" length="0">
    <dxf>
      <alignment vertical="bottom" wrapText="0"/>
      <border outline="0">
        <left/>
        <right/>
        <top/>
        <bottom/>
      </border>
    </dxf>
  </rfmt>
  <rfmt sheetId="5" sqref="M697" start="0" length="0">
    <dxf>
      <alignment vertical="bottom" wrapText="0"/>
      <border outline="0">
        <left/>
        <right/>
        <top/>
        <bottom/>
      </border>
    </dxf>
  </rfmt>
  <rfmt sheetId="5" sqref="N697" start="0" length="0">
    <dxf>
      <alignment vertical="bottom" wrapText="0"/>
      <border outline="0">
        <left/>
        <right/>
        <top/>
        <bottom/>
      </border>
    </dxf>
  </rfmt>
  <rfmt sheetId="5" sqref="O697" start="0" length="0">
    <dxf>
      <alignment vertical="bottom" wrapText="0"/>
      <border outline="0">
        <left/>
        <right/>
        <top/>
        <bottom/>
      </border>
    </dxf>
  </rfmt>
  <rfmt sheetId="5" sqref="P697" start="0" length="0">
    <dxf>
      <fill>
        <patternFill patternType="none"/>
      </fill>
      <alignment horizontal="general" vertical="bottom" wrapText="0"/>
      <border outline="0">
        <left/>
        <right/>
        <top/>
      </border>
    </dxf>
  </rfmt>
  <rfmt sheetId="5" sqref="Q697" start="0" length="0">
    <dxf>
      <alignment vertical="bottom" wrapText="0"/>
      <border outline="0">
        <left/>
        <right/>
        <top/>
        <bottom/>
      </border>
    </dxf>
  </rfmt>
  <rcc rId="7877" sId="5" odxf="1" dxf="1">
    <oc r="B698">
      <f>IF(LEN(A698)=0,"",INDEX('Smelter Look-up'!$A:$A,MATCH($A698,'Smelter Look-up'!$E:$E,0)))</f>
    </oc>
    <nc r="B69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78" sId="5" odxf="1" dxf="1">
    <oc r="C698">
      <f>IF(LEN(A698)=0,"",INDEX('Smelter Look-up'!$C:$C,MATCH($A698,'Smelter Look-up'!$E:$E,0)))</f>
    </oc>
    <nc r="C698" t="inlineStr">
      <is>
        <t>Torecom</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879" sId="5" odxf="1" dxf="1">
    <nc r="D698" t="inlineStr">
      <is>
        <t>Torecom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80" sId="5" odxf="1" dxf="1">
    <oc r="E698">
      <f>IF(ISERROR($V698),"",OFFSET('Smelter Look-up'!$D$4,$V698-4,0)&amp;"")</f>
    </oc>
    <nc r="E698"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81" sId="5" odxf="1" dxf="1">
    <oc r="F698">
      <f>IF(ISERROR($V698),"",OFFSET('Smelter Look-up'!$E$4,$V698-4,0))</f>
    </oc>
    <nc r="F698" t="inlineStr">
      <is>
        <t>CID001955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82" sId="5" odxf="1" dxf="1">
    <oc r="G698">
      <f>IF(C698=$X$4,"Enter smelter details", IF(ISERROR($V698),"",OFFSET('Smelter Look-up'!$F$4,$V698-4,0)))</f>
    </oc>
    <nc r="G69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83" sId="5" odxf="1" dxf="1">
    <oc r="H698">
      <f>IF(ISERROR($V698),"",OFFSET('Smelter Look-up'!$G$4,$V698-4,0))</f>
    </oc>
    <nc r="H698" t="inlineStr">
      <is>
        <t>#180, UNYONGRI, DUNPOMYUN, ASANSI, KOREA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84" sId="5" odxf="1" dxf="1">
    <oc r="I698">
      <f>IF(ISERROR($V698),"",OFFSET('Smelter Look-up'!$H$4,$V698-4,0))</f>
    </oc>
    <nc r="I698" t="inlineStr">
      <is>
        <t>Ansan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85" sId="5" odxf="1" dxf="1">
    <oc r="J698">
      <f>IF(ISERROR($V698),"",OFFSET('Smelter Look-up'!$I$4,$V698-4,0))</f>
    </oc>
    <nc r="J698" t="inlineStr">
      <is>
        <t>Gyeonggi-Do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86" sId="5" odxf="1" dxf="1">
    <nc r="K698" t="inlineStr">
      <is>
        <t>S.Y.SONG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87" sId="5" odxf="1" dxf="1">
    <nc r="L698" t="inlineStr">
      <is>
        <t>ssy0919@torecom.co.kr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88" sId="5" odxf="1" dxf="1">
    <nc r="M698" t="inlineStr">
      <is>
        <t>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89" sId="5" odxf="1" dxf="1">
    <nc r="N698"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890" sId="5" odxf="1" dxf="1">
    <nc r="O698" t="inlineStr">
      <is>
        <t>Korea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698" start="0" length="0">
    <dxf>
      <fill>
        <patternFill patternType="none"/>
      </fill>
      <alignment horizontal="general" vertical="bottom" wrapText="0"/>
      <border outline="0">
        <left/>
        <right/>
        <top/>
      </border>
    </dxf>
  </rfmt>
  <rfmt sheetId="5" sqref="Q698" start="0" length="0">
    <dxf>
      <alignment vertical="bottom" wrapText="0"/>
      <border outline="0">
        <left/>
        <right/>
        <top/>
        <bottom/>
      </border>
    </dxf>
  </rfmt>
  <rcc rId="7891" sId="5" odxf="1" dxf="1">
    <oc r="B699">
      <f>IF(LEN(A699)=0,"",INDEX('Smelter Look-up'!$A:$A,MATCH($A699,'Smelter Look-up'!$E:$E,0)))</f>
    </oc>
    <nc r="B69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92" sId="5" odxf="1" dxf="1">
    <oc r="C699">
      <f>IF(LEN(A699)=0,"",INDEX('Smelter Look-up'!$C:$C,MATCH($A699,'Smelter Look-up'!$E:$E,0)))</f>
    </oc>
    <nc r="C699" t="inlineStr">
      <is>
        <t>Torecom</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893" sId="5" odxf="1" dxf="1">
    <nc r="D699" t="inlineStr">
      <is>
        <t>Torecom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94" sId="5" odxf="1" dxf="1">
    <oc r="E699">
      <f>IF(ISERROR($V699),"",OFFSET('Smelter Look-up'!$D$4,$V699-4,0)&amp;"")</f>
    </oc>
    <nc r="E699" t="inlineStr">
      <is>
        <t>KOREA, REPUBLIC OF</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95" sId="5" odxf="1" dxf="1">
    <oc r="F699">
      <f>IF(ISERROR($V699),"",OFFSET('Smelter Look-up'!$E$4,$V699-4,0))</f>
    </oc>
    <nc r="F699" t="inlineStr">
      <is>
        <t>CID001955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96" sId="5" odxf="1" dxf="1">
    <oc r="G699">
      <f>IF(C699=$X$4,"Enter smelter details", IF(ISERROR($V699),"",OFFSET('Smelter Look-up'!$F$4,$V699-4,0)))</f>
    </oc>
    <nc r="G69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897" sId="5" odxf="1" dxf="1">
    <oc r="H699">
      <f>IF(ISERROR($V699),"",OFFSET('Smelter Look-up'!$G$4,$V699-4,0))</f>
    </oc>
    <nc r="H69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898" sId="5" odxf="1" dxf="1">
    <oc r="I699">
      <f>IF(ISERROR($V699),"",OFFSET('Smelter Look-up'!$H$4,$V699-4,0))</f>
    </oc>
    <nc r="I69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899" sId="5" odxf="1" dxf="1">
    <oc r="J699">
      <f>IF(ISERROR($V699),"",OFFSET('Smelter Look-up'!$I$4,$V699-4,0))</f>
    </oc>
    <nc r="J69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699" start="0" length="0">
    <dxf>
      <alignment vertical="bottom" wrapText="0"/>
      <border outline="0">
        <left/>
        <right/>
        <top/>
        <bottom/>
      </border>
    </dxf>
  </rfmt>
  <rfmt sheetId="5" sqref="L699" start="0" length="0">
    <dxf>
      <alignment vertical="bottom" wrapText="0"/>
      <border outline="0">
        <left/>
        <right/>
        <top/>
        <bottom/>
      </border>
    </dxf>
  </rfmt>
  <rfmt sheetId="5" sqref="M699" start="0" length="0">
    <dxf>
      <alignment vertical="bottom" wrapText="0"/>
      <border outline="0">
        <left/>
        <right/>
        <top/>
        <bottom/>
      </border>
    </dxf>
  </rfmt>
  <rfmt sheetId="5" sqref="N699" start="0" length="0">
    <dxf>
      <alignment vertical="bottom" wrapText="0"/>
      <border outline="0">
        <left/>
        <right/>
        <top/>
        <bottom/>
      </border>
    </dxf>
  </rfmt>
  <rfmt sheetId="5" sqref="O699" start="0" length="0">
    <dxf>
      <alignment vertical="bottom" wrapText="0"/>
      <border outline="0">
        <left/>
        <right/>
        <top/>
        <bottom/>
      </border>
    </dxf>
  </rfmt>
  <rfmt sheetId="5" sqref="P699" start="0" length="0">
    <dxf>
      <fill>
        <patternFill patternType="none"/>
      </fill>
      <alignment horizontal="general" vertical="bottom" wrapText="0"/>
      <border outline="0">
        <left/>
        <right/>
        <top/>
      </border>
    </dxf>
  </rfmt>
  <rfmt sheetId="5" sqref="Q699" start="0" length="0">
    <dxf>
      <alignment vertical="bottom" wrapText="0"/>
      <border outline="0">
        <left/>
        <right/>
        <top/>
        <bottom/>
      </border>
    </dxf>
  </rfmt>
  <rcc rId="7900" sId="5" odxf="1" dxf="1">
    <oc r="B700">
      <f>IF(LEN(A700)=0,"",INDEX('Smelter Look-up'!$A:$A,MATCH($A700,'Smelter Look-up'!$E:$E,0)))</f>
    </oc>
    <nc r="B70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01" sId="5" odxf="1" dxf="1">
    <oc r="C700">
      <f>IF(LEN(A700)=0,"",INDEX('Smelter Look-up'!$C:$C,MATCH($A700,'Smelter Look-up'!$E:$E,0)))</f>
    </oc>
    <nc r="C700" t="inlineStr">
      <is>
        <t>Ulba Metallurgical Plant JSC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02" sId="5" odxf="1" dxf="1">
    <nc r="D700" t="inlineStr">
      <is>
        <t>Ulba Metallurgical Plant JSC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03" sId="5" odxf="1" dxf="1">
    <oc r="E700">
      <f>IF(ISERROR($V700),"",OFFSET('Smelter Look-up'!$D$4,$V700-4,0)&amp;"")</f>
    </oc>
    <nc r="E700" t="inlineStr">
      <is>
        <t>KAZAKHSTAN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04" sId="5" odxf="1" dxf="1">
    <oc r="F700">
      <f>IF(ISERROR($V700),"",OFFSET('Smelter Look-up'!$E$4,$V700-4,0))</f>
    </oc>
    <nc r="F700" t="inlineStr">
      <is>
        <t>CID001969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05" sId="5" odxf="1" dxf="1">
    <oc r="G700">
      <f>IF(C700=$X$4,"Enter smelter details", IF(ISERROR($V700),"",OFFSET('Smelter Look-up'!$F$4,$V700-4,0)))</f>
    </oc>
    <nc r="G70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06" sId="5" odxf="1" dxf="1">
    <oc r="H700">
      <f>IF(ISERROR($V700),"",OFFSET('Smelter Look-up'!$G$4,$V700-4,0))</f>
    </oc>
    <nc r="H70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07" sId="5" odxf="1" dxf="1">
    <oc r="I700">
      <f>IF(ISERROR($V700),"",OFFSET('Smelter Look-up'!$H$4,$V700-4,0))</f>
    </oc>
    <nc r="I700" t="inlineStr">
      <is>
        <t>Ust-Kamenogorsk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08" sId="5" odxf="1" dxf="1">
    <oc r="J700">
      <f>IF(ISERROR($V700),"",OFFSET('Smelter Look-up'!$I$4,$V700-4,0))</f>
    </oc>
    <nc r="J700" t="inlineStr">
      <is>
        <t>East Kazakhstan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0" start="0" length="0">
    <dxf>
      <alignment vertical="bottom" wrapText="0"/>
      <border outline="0">
        <left/>
        <right/>
        <top/>
        <bottom/>
      </border>
    </dxf>
  </rfmt>
  <rfmt sheetId="5" sqref="L700" start="0" length="0">
    <dxf>
      <alignment vertical="bottom" wrapText="0"/>
      <border outline="0">
        <left/>
        <right/>
        <top/>
        <bottom/>
      </border>
    </dxf>
  </rfmt>
  <rfmt sheetId="5" sqref="M700" start="0" length="0">
    <dxf>
      <alignment vertical="bottom" wrapText="0"/>
      <border outline="0">
        <left/>
        <right/>
        <top/>
        <bottom/>
      </border>
    </dxf>
  </rfmt>
  <rfmt sheetId="5" sqref="N700" start="0" length="0">
    <dxf>
      <alignment vertical="bottom" wrapText="0"/>
      <border outline="0">
        <left/>
        <right/>
        <top/>
        <bottom/>
      </border>
    </dxf>
  </rfmt>
  <rfmt sheetId="5" sqref="O700" start="0" length="0">
    <dxf>
      <alignment vertical="bottom" wrapText="0"/>
      <border outline="0">
        <left/>
        <right/>
        <top/>
        <bottom/>
      </border>
    </dxf>
  </rfmt>
  <rfmt sheetId="5" sqref="P700" start="0" length="0">
    <dxf>
      <fill>
        <patternFill patternType="none"/>
      </fill>
      <alignment horizontal="general" vertical="bottom" wrapText="0"/>
      <border outline="0">
        <left/>
        <right/>
        <top/>
      </border>
    </dxf>
  </rfmt>
  <rfmt sheetId="5" sqref="Q700" start="0" length="0">
    <dxf>
      <alignment vertical="bottom" wrapText="0"/>
      <border outline="0">
        <left/>
        <right/>
        <top/>
        <bottom/>
      </border>
    </dxf>
  </rfmt>
  <rcc rId="7909" sId="5" odxf="1" dxf="1">
    <oc r="B701">
      <f>IF(LEN(A701)=0,"",INDEX('Smelter Look-up'!$A:$A,MATCH($A701,'Smelter Look-up'!$E:$E,0)))</f>
    </oc>
    <nc r="B70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10" sId="5" odxf="1" dxf="1">
    <oc r="C701">
      <f>IF(LEN(A701)=0,"",INDEX('Smelter Look-up'!$C:$C,MATCH($A701,'Smelter Look-up'!$E:$E,0)))</f>
    </oc>
    <nc r="C701" t="inlineStr">
      <is>
        <t>Ulba Metallurgical Plant JSC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11" sId="5" odxf="1" dxf="1">
    <nc r="D701" t="inlineStr">
      <is>
        <t>Ulba Metallurgical Plant JSC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12" sId="5" odxf="1" dxf="1">
    <oc r="E701">
      <f>IF(ISERROR($V701),"",OFFSET('Smelter Look-up'!$D$4,$V701-4,0)&amp;"")</f>
    </oc>
    <nc r="E701" t="inlineStr">
      <is>
        <t>KAZAKHSTAN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13" sId="5" odxf="1" dxf="1">
    <oc r="F701">
      <f>IF(ISERROR($V701),"",OFFSET('Smelter Look-up'!$E$4,$V701-4,0))</f>
    </oc>
    <nc r="F701" t="inlineStr">
      <is>
        <t>CID001969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14" sId="5" odxf="1" dxf="1">
    <oc r="G701">
      <f>IF(C701=$X$4,"Enter smelter details", IF(ISERROR($V701),"",OFFSET('Smelter Look-up'!$F$4,$V701-4,0)))</f>
    </oc>
    <nc r="G70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15" sId="5" odxf="1" dxf="1">
    <oc r="H701">
      <f>IF(ISERROR($V701),"",OFFSET('Smelter Look-up'!$G$4,$V701-4,0))</f>
    </oc>
    <nc r="H70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16" sId="5" odxf="1" dxf="1">
    <oc r="I701">
      <f>IF(ISERROR($V701),"",OFFSET('Smelter Look-up'!$H$4,$V701-4,0))</f>
    </oc>
    <nc r="I701" t="inlineStr">
      <is>
        <t>Ust-Kamenogorsk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17" sId="5" odxf="1" dxf="1">
    <oc r="J701">
      <f>IF(ISERROR($V701),"",OFFSET('Smelter Look-up'!$I$4,$V701-4,0))</f>
    </oc>
    <nc r="J701" t="inlineStr">
      <is>
        <t>East Kazakhstan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1" start="0" length="0">
    <dxf>
      <alignment vertical="bottom" wrapText="0"/>
      <border outline="0">
        <left/>
        <right/>
        <top/>
        <bottom/>
      </border>
    </dxf>
  </rfmt>
  <rfmt sheetId="5" sqref="L701" start="0" length="0">
    <dxf>
      <alignment vertical="bottom" wrapText="0"/>
      <border outline="0">
        <left/>
        <right/>
        <top/>
        <bottom/>
      </border>
    </dxf>
  </rfmt>
  <rcc rId="7918" sId="5" odxf="1" dxf="1">
    <nc r="M70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01" start="0" length="0">
    <dxf>
      <alignment vertical="bottom" wrapText="0"/>
      <border outline="0">
        <left/>
        <right/>
        <top/>
        <bottom/>
      </border>
    </dxf>
  </rfmt>
  <rcc rId="7919" sId="5" odxf="1" dxf="1">
    <nc r="O701" t="inlineStr">
      <is>
        <t xml:space="preserve">Various countries, DRC and adjoining countries,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01" start="0" length="0">
    <dxf>
      <fill>
        <patternFill patternType="none"/>
      </fill>
      <alignment horizontal="general" vertical="bottom" wrapText="0"/>
      <border outline="0">
        <left/>
        <right/>
        <top/>
      </border>
    </dxf>
  </rfmt>
  <rcc rId="7920" sId="5" odxf="1" dxf="1">
    <nc r="Q701"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921" sId="5" odxf="1" dxf="1">
    <oc r="B702">
      <f>IF(LEN(A702)=0,"",INDEX('Smelter Look-up'!$A:$A,MATCH($A702,'Smelter Look-up'!$E:$E,0)))</f>
    </oc>
    <nc r="B70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22" sId="5" odxf="1" dxf="1">
    <oc r="C702">
      <f>IF(LEN(A702)=0,"",INDEX('Smelter Look-up'!$C:$C,MATCH($A702,'Smelter Look-up'!$E:$E,0)))</f>
    </oc>
    <nc r="C702" t="inlineStr">
      <is>
        <t>Ulba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23" sId="5" odxf="1" dxf="1">
    <nc r="D702" t="inlineStr">
      <is>
        <t>Ulba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24" sId="5" odxf="1" dxf="1">
    <oc r="E702">
      <f>IF(ISERROR($V702),"",OFFSET('Smelter Look-up'!$D$4,$V702-4,0)&amp;"")</f>
    </oc>
    <nc r="E702" t="inlineStr">
      <is>
        <t>KAZAKHSTAN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25" sId="5" odxf="1" dxf="1">
    <oc r="F702">
      <f>IF(ISERROR($V702),"",OFFSET('Smelter Look-up'!$E$4,$V702-4,0))</f>
    </oc>
    <nc r="F702" t="inlineStr">
      <is>
        <t>CID001969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26" sId="5" odxf="1" dxf="1">
    <oc r="G702">
      <f>IF(C702=$X$4,"Enter smelter details", IF(ISERROR($V702),"",OFFSET('Smelter Look-up'!$F$4,$V702-4,0)))</f>
    </oc>
    <nc r="G70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27" sId="5" odxf="1" dxf="1">
    <oc r="H702">
      <f>IF(ISERROR($V702),"",OFFSET('Smelter Look-up'!$G$4,$V702-4,0))</f>
    </oc>
    <nc r="H702" t="inlineStr">
      <is>
        <t>102, Abay Avenue, Ust-Kamenogorsk, 070005, Republic of Kazakhstan</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28" sId="5" odxf="1" dxf="1">
    <oc r="I702">
      <f>IF(ISERROR($V702),"",OFFSET('Smelter Look-up'!$H$4,$V702-4,0))</f>
    </oc>
    <nc r="I702" t="inlineStr">
      <is>
        <t>Ust-Kamenogorsk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29" sId="5" odxf="1" dxf="1">
    <oc r="J702">
      <f>IF(ISERROR($V702),"",OFFSET('Smelter Look-up'!$I$4,$V702-4,0))</f>
    </oc>
    <nc r="J702" t="inlineStr">
      <is>
        <t>East Kazakhstan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30" sId="5" odxf="1" dxf="1">
    <nc r="K702" t="inlineStr">
      <is>
        <t>Andrey Kapustin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931" sId="5" odxf="1" dxf="1">
    <nc r="L702" t="inlineStr">
      <is>
        <t>KapustinAA@ulba.kz</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932" sId="5" odxf="1" dxf="1">
    <nc r="M70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933" sId="5" odxf="1" dxf="1">
    <nc r="N702"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934" sId="5" odxf="1" dxf="1">
    <nc r="O702" t="inlineStr">
      <is>
        <t>L1, L3, DRC,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935" sId="5" odxf="1" dxf="1">
    <nc r="P70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7936" sId="5" odxf="1" dxf="1">
    <nc r="Q702"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937" sId="5" odxf="1" dxf="1">
    <oc r="B703">
      <f>IF(LEN(A703)=0,"",INDEX('Smelter Look-up'!$A:$A,MATCH($A703,'Smelter Look-up'!$E:$E,0)))</f>
    </oc>
    <nc r="B70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38" sId="5" odxf="1" dxf="1">
    <oc r="C703">
      <f>IF(LEN(A703)=0,"",INDEX('Smelter Look-up'!$C:$C,MATCH($A703,'Smelter Look-up'!$E:$E,0)))</f>
    </oc>
    <nc r="C703" t="inlineStr">
      <is>
        <t>Ulba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39" sId="5" odxf="1" dxf="1">
    <nc r="D703" t="inlineStr">
      <is>
        <t>Ulba Metallurgical Plant JSC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40" sId="5" odxf="1" dxf="1">
    <oc r="E703">
      <f>IF(ISERROR($V703),"",OFFSET('Smelter Look-up'!$D$4,$V703-4,0)&amp;"")</f>
    </oc>
    <nc r="E703" t="inlineStr">
      <is>
        <t>KAZAKHSTAN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41" sId="5" odxf="1" dxf="1">
    <oc r="F703">
      <f>IF(ISERROR($V703),"",OFFSET('Smelter Look-up'!$E$4,$V703-4,0))</f>
    </oc>
    <nc r="F703" t="inlineStr">
      <is>
        <t>CID001969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42" sId="5" odxf="1" dxf="1">
    <oc r="G703">
      <f>IF(C703=$X$4,"Enter smelter details", IF(ISERROR($V703),"",OFFSET('Smelter Look-up'!$F$4,$V703-4,0)))</f>
    </oc>
    <nc r="G70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43" sId="5" odxf="1" dxf="1">
    <oc r="H703">
      <f>IF(ISERROR($V703),"",OFFSET('Smelter Look-up'!$G$4,$V703-4,0))</f>
    </oc>
    <nc r="H70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44" sId="5" odxf="1" dxf="1">
    <oc r="I703">
      <f>IF(ISERROR($V703),"",OFFSET('Smelter Look-up'!$H$4,$V703-4,0))</f>
    </oc>
    <nc r="I703" t="inlineStr">
      <is>
        <t>Ust-Kamenogorsk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45" sId="5" odxf="1" dxf="1">
    <oc r="J703">
      <f>IF(ISERROR($V703),"",OFFSET('Smelter Look-up'!$I$4,$V703-4,0))</f>
    </oc>
    <nc r="J703" t="inlineStr">
      <is>
        <t>East Kazakhstan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3" start="0" length="0">
    <dxf>
      <alignment vertical="bottom" wrapText="0"/>
      <border outline="0">
        <left/>
        <right/>
        <top/>
        <bottom/>
      </border>
    </dxf>
  </rfmt>
  <rfmt sheetId="5" sqref="L703" start="0" length="0">
    <dxf>
      <alignment vertical="bottom" wrapText="0"/>
      <border outline="0">
        <left/>
        <right/>
        <top/>
        <bottom/>
      </border>
    </dxf>
  </rfmt>
  <rfmt sheetId="5" sqref="M703" start="0" length="0">
    <dxf>
      <alignment vertical="bottom" wrapText="0"/>
      <border outline="0">
        <left/>
        <right/>
        <top/>
        <bottom/>
      </border>
    </dxf>
  </rfmt>
  <rfmt sheetId="5" sqref="N703" start="0" length="0">
    <dxf>
      <alignment vertical="bottom" wrapText="0"/>
      <border outline="0">
        <left/>
        <right/>
        <top/>
        <bottom/>
      </border>
    </dxf>
  </rfmt>
  <rfmt sheetId="5" sqref="O703" start="0" length="0">
    <dxf>
      <alignment vertical="bottom" wrapText="0"/>
      <border outline="0">
        <left/>
        <right/>
        <top/>
        <bottom/>
      </border>
    </dxf>
  </rfmt>
  <rfmt sheetId="5" sqref="P703" start="0" length="0">
    <dxf>
      <fill>
        <patternFill patternType="none"/>
      </fill>
      <alignment horizontal="general" vertical="bottom" wrapText="0"/>
      <border outline="0">
        <left/>
        <right/>
        <top/>
      </border>
    </dxf>
  </rfmt>
  <rfmt sheetId="5" sqref="Q703" start="0" length="0">
    <dxf>
      <alignment vertical="bottom" wrapText="0"/>
      <border outline="0">
        <left/>
        <right/>
        <top/>
        <bottom/>
      </border>
    </dxf>
  </rfmt>
  <rcc rId="7946" sId="5" odxf="1" dxf="1">
    <oc r="B704">
      <f>IF(LEN(A704)=0,"",INDEX('Smelter Look-up'!$A:$A,MATCH($A704,'Smelter Look-up'!$E:$E,0)))</f>
    </oc>
    <nc r="B70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47" sId="5" odxf="1" dxf="1">
    <oc r="C704">
      <f>IF(LEN(A704)=0,"",INDEX('Smelter Look-up'!$C:$C,MATCH($A704,'Smelter Look-up'!$E:$E,0)))</f>
    </oc>
    <nc r="C704" t="inlineStr">
      <is>
        <t>Umicore Brasil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48" sId="5" odxf="1" dxf="1">
    <nc r="D704" t="inlineStr">
      <is>
        <t>Umicore Brasil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49" sId="5" odxf="1" dxf="1">
    <oc r="E704">
      <f>IF(ISERROR($V704),"",OFFSET('Smelter Look-up'!$D$4,$V704-4,0)&amp;"")</f>
    </oc>
    <nc r="E704"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50" sId="5" odxf="1" dxf="1">
    <oc r="F704">
      <f>IF(ISERROR($V704),"",OFFSET('Smelter Look-up'!$E$4,$V704-4,0))</f>
    </oc>
    <nc r="F704" t="inlineStr">
      <is>
        <t>CID001977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51" sId="5" odxf="1" dxf="1">
    <oc r="G704">
      <f>IF(C704=$X$4,"Enter smelter details", IF(ISERROR($V704),"",OFFSET('Smelter Look-up'!$F$4,$V704-4,0)))</f>
    </oc>
    <nc r="G70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52" sId="5" odxf="1" dxf="1">
    <oc r="H704">
      <f>IF(ISERROR($V704),"",OFFSET('Smelter Look-up'!$G$4,$V704-4,0))</f>
    </oc>
    <nc r="H704" t="inlineStr">
      <is>
        <t>Rua Barao do Rio Branco n°368</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53" sId="5" odxf="1" dxf="1">
    <oc r="I704">
      <f>IF(ISERROR($V704),"",OFFSET('Smelter Look-up'!$H$4,$V704-4,0))</f>
    </oc>
    <nc r="I704" t="inlineStr">
      <is>
        <t>Guarulhos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54" sId="5" odxf="1" dxf="1">
    <oc r="J704">
      <f>IF(ISERROR($V704),"",OFFSET('Smelter Look-up'!$I$4,$V704-4,0))</f>
    </oc>
    <nc r="J704" t="inlineStr">
      <is>
        <t>Sao Paulo, Brazil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4" start="0" length="0">
    <dxf>
      <alignment vertical="bottom" wrapText="0"/>
      <border outline="0">
        <left/>
        <right/>
        <top/>
        <bottom/>
      </border>
    </dxf>
  </rfmt>
  <rfmt sheetId="5" sqref="L704" start="0" length="0">
    <dxf>
      <alignment vertical="bottom" wrapText="0"/>
      <border outline="0">
        <left/>
        <right/>
        <top/>
        <bottom/>
      </border>
    </dxf>
  </rfmt>
  <rcc rId="7955" sId="5" odxf="1" dxf="1">
    <nc r="M70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956" sId="5" odxf="1" dxf="1">
    <nc r="N70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957" sId="5" odxf="1" dxf="1">
    <nc r="O70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7958" sId="5" odxf="1" dxf="1">
    <nc r="P70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04" start="0" length="0">
    <dxf>
      <alignment vertical="bottom" wrapText="0"/>
      <border outline="0">
        <left/>
        <right/>
        <top/>
        <bottom/>
      </border>
    </dxf>
  </rfmt>
  <rcc rId="7959" sId="5" odxf="1" dxf="1">
    <oc r="B705">
      <f>IF(LEN(A705)=0,"",INDEX('Smelter Look-up'!$A:$A,MATCH($A705,'Smelter Look-up'!$E:$E,0)))</f>
    </oc>
    <nc r="B70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60" sId="5" odxf="1" dxf="1">
    <oc r="C705">
      <f>IF(LEN(A705)=0,"",INDEX('Smelter Look-up'!$C:$C,MATCH($A705,'Smelter Look-up'!$E:$E,0)))</f>
    </oc>
    <nc r="C705" t="inlineStr">
      <is>
        <t>Umicore Brasil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61" sId="5" odxf="1" dxf="1">
    <nc r="D705" t="inlineStr">
      <is>
        <t>Umicore Brasil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62" sId="5" odxf="1" dxf="1">
    <oc r="E705">
      <f>IF(ISERROR($V705),"",OFFSET('Smelter Look-up'!$D$4,$V705-4,0)&amp;"")</f>
    </oc>
    <nc r="E705"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63" sId="5" odxf="1" dxf="1">
    <oc r="F705">
      <f>IF(ISERROR($V705),"",OFFSET('Smelter Look-up'!$E$4,$V705-4,0))</f>
    </oc>
    <nc r="F705" t="inlineStr">
      <is>
        <t>CID001977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64" sId="5" odxf="1" dxf="1">
    <oc r="G705">
      <f>IF(C705=$X$4,"Enter smelter details", IF(ISERROR($V705),"",OFFSET('Smelter Look-up'!$F$4,$V705-4,0)))</f>
    </oc>
    <nc r="G70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65" sId="5" odxf="1" dxf="1">
    <oc r="H705">
      <f>IF(ISERROR($V705),"",OFFSET('Smelter Look-up'!$G$4,$V705-4,0))</f>
    </oc>
    <nc r="H705"/>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66" sId="5" odxf="1" dxf="1">
    <oc r="I705">
      <f>IF(ISERROR($V705),"",OFFSET('Smelter Look-up'!$H$4,$V705-4,0))</f>
    </oc>
    <nc r="I70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67" sId="5" odxf="1" dxf="1">
    <oc r="J705">
      <f>IF(ISERROR($V705),"",OFFSET('Smelter Look-up'!$I$4,$V705-4,0))</f>
    </oc>
    <nc r="J70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5" start="0" length="0">
    <dxf>
      <alignment vertical="bottom" wrapText="0"/>
      <border outline="0">
        <left/>
        <right/>
        <top/>
        <bottom/>
      </border>
    </dxf>
  </rfmt>
  <rfmt sheetId="5" sqref="L705" start="0" length="0">
    <dxf>
      <alignment vertical="bottom" wrapText="0"/>
      <border outline="0">
        <left/>
        <right/>
        <top/>
        <bottom/>
      </border>
    </dxf>
  </rfmt>
  <rfmt sheetId="5" sqref="M705" start="0" length="0">
    <dxf>
      <alignment vertical="bottom" wrapText="0"/>
      <border outline="0">
        <left/>
        <right/>
        <top/>
        <bottom/>
      </border>
    </dxf>
  </rfmt>
  <rfmt sheetId="5" sqref="N705" start="0" length="0">
    <dxf>
      <alignment vertical="bottom" wrapText="0"/>
      <border outline="0">
        <left/>
        <right/>
        <top/>
        <bottom/>
      </border>
    </dxf>
  </rfmt>
  <rfmt sheetId="5" sqref="O705" start="0" length="0">
    <dxf>
      <alignment vertical="bottom" wrapText="0"/>
      <border outline="0">
        <left/>
        <right/>
        <top/>
        <bottom/>
      </border>
    </dxf>
  </rfmt>
  <rfmt sheetId="5" sqref="P705" start="0" length="0">
    <dxf>
      <fill>
        <patternFill patternType="none"/>
      </fill>
      <alignment horizontal="general" vertical="bottom" wrapText="0"/>
      <border outline="0">
        <left/>
        <right/>
        <top/>
      </border>
    </dxf>
  </rfmt>
  <rfmt sheetId="5" sqref="Q705" start="0" length="0">
    <dxf>
      <alignment vertical="bottom" wrapText="0"/>
      <border outline="0">
        <left/>
        <right/>
        <top/>
        <bottom/>
      </border>
    </dxf>
  </rfmt>
  <rcc rId="7968" sId="5" odxf="1" dxf="1">
    <oc r="B706">
      <f>IF(LEN(A706)=0,"",INDEX('Smelter Look-up'!$A:$A,MATCH($A706,'Smelter Look-up'!$E:$E,0)))</f>
    </oc>
    <nc r="B70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69" sId="5" odxf="1" dxf="1">
    <oc r="C706">
      <f>IF(LEN(A706)=0,"",INDEX('Smelter Look-up'!$C:$C,MATCH($A706,'Smelter Look-up'!$E:$E,0)))</f>
    </oc>
    <nc r="C706"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70" sId="5" odxf="1" dxf="1">
    <nc r="D706"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71" sId="5" odxf="1" dxf="1">
    <oc r="E706">
      <f>IF(ISERROR($V706),"",OFFSET('Smelter Look-up'!$D$4,$V706-4,0)&amp;"")</f>
    </oc>
    <nc r="E706"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72" sId="5" odxf="1" dxf="1">
    <oc r="F706">
      <f>IF(ISERROR($V706),"",OFFSET('Smelter Look-up'!$E$4,$V706-4,0))</f>
    </oc>
    <nc r="F706"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73" sId="5" odxf="1" dxf="1">
    <oc r="G706">
      <f>IF(C706=$X$4,"Enter smelter details", IF(ISERROR($V706),"",OFFSET('Smelter Look-up'!$F$4,$V706-4,0)))</f>
    </oc>
    <nc r="G70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74" sId="5" odxf="1" dxf="1">
    <oc r="H706">
      <f>IF(ISERROR($V706),"",OFFSET('Smelter Look-up'!$G$4,$V706-4,0))</f>
    </oc>
    <nc r="H70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75" sId="5" odxf="1" dxf="1">
    <oc r="I706">
      <f>IF(ISERROR($V706),"",OFFSET('Smelter Look-up'!$H$4,$V706-4,0))</f>
    </oc>
    <nc r="I706" t="inlineStr">
      <is>
        <t>Hoboken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76" sId="5" odxf="1" dxf="1">
    <oc r="J706">
      <f>IF(ISERROR($V706),"",OFFSET('Smelter Look-up'!$I$4,$V706-4,0))</f>
    </oc>
    <nc r="J706"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6" start="0" length="0">
    <dxf>
      <alignment vertical="bottom" wrapText="0"/>
      <border outline="0">
        <left/>
        <right/>
        <top/>
        <bottom/>
      </border>
    </dxf>
  </rfmt>
  <rfmt sheetId="5" sqref="L706" start="0" length="0">
    <dxf>
      <alignment vertical="bottom" wrapText="0"/>
      <border outline="0">
        <left/>
        <right/>
        <top/>
        <bottom/>
      </border>
    </dxf>
  </rfmt>
  <rfmt sheetId="5" sqref="M706" start="0" length="0">
    <dxf>
      <alignment vertical="bottom" wrapText="0"/>
      <border outline="0">
        <left/>
        <right/>
        <top/>
        <bottom/>
      </border>
    </dxf>
  </rfmt>
  <rfmt sheetId="5" sqref="N706" start="0" length="0">
    <dxf>
      <alignment vertical="bottom" wrapText="0"/>
      <border outline="0">
        <left/>
        <right/>
        <top/>
        <bottom/>
      </border>
    </dxf>
  </rfmt>
  <rfmt sheetId="5" sqref="O706" start="0" length="0">
    <dxf>
      <alignment vertical="bottom" wrapText="0"/>
      <border outline="0">
        <left/>
        <right/>
        <top/>
        <bottom/>
      </border>
    </dxf>
  </rfmt>
  <rfmt sheetId="5" sqref="P706" start="0" length="0">
    <dxf>
      <fill>
        <patternFill patternType="none"/>
      </fill>
      <alignment horizontal="general" vertical="bottom" wrapText="0"/>
      <border outline="0">
        <left/>
        <right/>
        <top/>
      </border>
    </dxf>
  </rfmt>
  <rcc rId="7977" sId="5" odxf="1" dxf="1">
    <nc r="Q706"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978" sId="5" odxf="1" dxf="1">
    <oc r="B707">
      <f>IF(LEN(A707)=0,"",INDEX('Smelter Look-up'!$A:$A,MATCH($A707,'Smelter Look-up'!$E:$E,0)))</f>
    </oc>
    <nc r="B70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79" sId="5" odxf="1" dxf="1">
    <oc r="C707">
      <f>IF(LEN(A707)=0,"",INDEX('Smelter Look-up'!$C:$C,MATCH($A707,'Smelter Look-up'!$E:$E,0)))</f>
    </oc>
    <nc r="C707"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80" sId="5" odxf="1" dxf="1">
    <nc r="D707"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81" sId="5" odxf="1" dxf="1">
    <oc r="E707">
      <f>IF(ISERROR($V707),"",OFFSET('Smelter Look-up'!$D$4,$V707-4,0)&amp;"")</f>
    </oc>
    <nc r="E707"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82" sId="5" odxf="1" dxf="1">
    <oc r="F707">
      <f>IF(ISERROR($V707),"",OFFSET('Smelter Look-up'!$E$4,$V707-4,0))</f>
    </oc>
    <nc r="F707"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83" sId="5" odxf="1" dxf="1">
    <oc r="G707">
      <f>IF(C707=$X$4,"Enter smelter details", IF(ISERROR($V707),"",OFFSET('Smelter Look-up'!$F$4,$V707-4,0)))</f>
    </oc>
    <nc r="G70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84" sId="5" odxf="1" dxf="1">
    <oc r="H707">
      <f>IF(ISERROR($V707),"",OFFSET('Smelter Look-up'!$G$4,$V707-4,0))</f>
    </oc>
    <nc r="H70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85" sId="5" odxf="1" dxf="1">
    <oc r="I707">
      <f>IF(ISERROR($V707),"",OFFSET('Smelter Look-up'!$H$4,$V707-4,0))</f>
    </oc>
    <nc r="I707" t="inlineStr">
      <is>
        <t>Hoboken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86" sId="5" odxf="1" dxf="1">
    <oc r="J707">
      <f>IF(ISERROR($V707),"",OFFSET('Smelter Look-up'!$I$4,$V707-4,0))</f>
    </oc>
    <nc r="J707"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7" start="0" length="0">
    <dxf>
      <alignment vertical="bottom" wrapText="0"/>
      <border outline="0">
        <left/>
        <right/>
        <top/>
        <bottom/>
      </border>
    </dxf>
  </rfmt>
  <rfmt sheetId="5" sqref="L707" start="0" length="0">
    <dxf>
      <alignment vertical="bottom" wrapText="0"/>
      <border outline="0">
        <left/>
        <right/>
        <top/>
        <bottom/>
      </border>
    </dxf>
  </rfmt>
  <rcc rId="7987" sId="5" odxf="1" dxf="1">
    <nc r="M707"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07" start="0" length="0">
    <dxf>
      <alignment vertical="bottom" wrapText="0"/>
      <border outline="0">
        <left/>
        <right/>
        <top/>
        <bottom/>
      </border>
    </dxf>
  </rfmt>
  <rfmt sheetId="5" sqref="O707" start="0" length="0">
    <dxf>
      <alignment vertical="bottom" wrapText="0"/>
      <border outline="0">
        <left/>
        <right/>
        <top/>
        <bottom/>
      </border>
    </dxf>
  </rfmt>
  <rfmt sheetId="5" sqref="P707" start="0" length="0">
    <dxf>
      <fill>
        <patternFill patternType="none"/>
      </fill>
      <alignment horizontal="general" vertical="bottom" wrapText="0"/>
      <border outline="0">
        <left/>
        <right/>
        <top/>
      </border>
    </dxf>
  </rfmt>
  <rcc rId="7988" sId="5" odxf="1" dxf="1">
    <nc r="Q707"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7989" sId="5" odxf="1" dxf="1">
    <oc r="B708">
      <f>IF(LEN(A708)=0,"",INDEX('Smelter Look-up'!$A:$A,MATCH($A708,'Smelter Look-up'!$E:$E,0)))</f>
    </oc>
    <nc r="B70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90" sId="5" odxf="1" dxf="1">
    <oc r="C708">
      <f>IF(LEN(A708)=0,"",INDEX('Smelter Look-up'!$C:$C,MATCH($A708,'Smelter Look-up'!$E:$E,0)))</f>
    </oc>
    <nc r="C708"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7991" sId="5" odxf="1" dxf="1">
    <nc r="D708"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92" sId="5" odxf="1" dxf="1">
    <oc r="E708">
      <f>IF(ISERROR($V708),"",OFFSET('Smelter Look-up'!$D$4,$V708-4,0)&amp;"")</f>
    </oc>
    <nc r="E708"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93" sId="5" odxf="1" dxf="1">
    <oc r="F708">
      <f>IF(ISERROR($V708),"",OFFSET('Smelter Look-up'!$E$4,$V708-4,0))</f>
    </oc>
    <nc r="F708"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94" sId="5" odxf="1" dxf="1">
    <oc r="G708">
      <f>IF(C708=$X$4,"Enter smelter details", IF(ISERROR($V708),"",OFFSET('Smelter Look-up'!$F$4,$V708-4,0)))</f>
    </oc>
    <nc r="G70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7995" sId="5" odxf="1" dxf="1">
    <oc r="H708">
      <f>IF(ISERROR($V708),"",OFFSET('Smelter Look-up'!$G$4,$V708-4,0))</f>
    </oc>
    <nc r="H708" t="inlineStr">
      <is>
        <t>Adolf Greinerstatt 14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7996" sId="5" odxf="1" dxf="1">
    <oc r="I708">
      <f>IF(ISERROR($V708),"",OFFSET('Smelter Look-up'!$H$4,$V708-4,0))</f>
    </oc>
    <nc r="I708" t="inlineStr">
      <is>
        <t>Hoboken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7997" sId="5" odxf="1" dxf="1">
    <oc r="J708">
      <f>IF(ISERROR($V708),"",OFFSET('Smelter Look-up'!$I$4,$V708-4,0))</f>
    </oc>
    <nc r="J708"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8" start="0" length="0">
    <dxf>
      <alignment vertical="bottom" wrapText="0"/>
      <border outline="0">
        <left/>
        <right/>
        <top/>
        <bottom/>
      </border>
    </dxf>
  </rfmt>
  <rfmt sheetId="5" sqref="L708" start="0" length="0">
    <dxf>
      <alignment vertical="bottom" wrapText="0"/>
      <border outline="0">
        <left/>
        <right/>
        <top/>
        <bottom/>
      </border>
    </dxf>
  </rfmt>
  <rfmt sheetId="5" sqref="M708" start="0" length="0">
    <dxf>
      <alignment vertical="bottom" wrapText="0"/>
      <border outline="0">
        <left/>
        <right/>
        <top/>
        <bottom/>
      </border>
    </dxf>
  </rfmt>
  <rfmt sheetId="5" sqref="N708" start="0" length="0">
    <dxf>
      <alignment vertical="bottom" wrapText="0"/>
      <border outline="0">
        <left/>
        <right/>
        <top/>
        <bottom/>
      </border>
    </dxf>
  </rfmt>
  <rfmt sheetId="5" sqref="O708" start="0" length="0">
    <dxf>
      <alignment vertical="bottom" wrapText="0"/>
      <border outline="0">
        <left/>
        <right/>
        <top/>
        <bottom/>
      </border>
    </dxf>
  </rfmt>
  <rcc rId="7998" sId="5" odxf="1" dxf="1">
    <nc r="P708"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08" start="0" length="0">
    <dxf>
      <alignment vertical="bottom" wrapText="0"/>
      <border outline="0">
        <left/>
        <right/>
        <top/>
        <bottom/>
      </border>
    </dxf>
  </rfmt>
  <rcc rId="7999" sId="5" odxf="1" dxf="1">
    <oc r="B709">
      <f>IF(LEN(A709)=0,"",INDEX('Smelter Look-up'!$A:$A,MATCH($A709,'Smelter Look-up'!$E:$E,0)))</f>
    </oc>
    <nc r="B70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00" sId="5" odxf="1" dxf="1">
    <oc r="C709">
      <f>IF(LEN(A709)=0,"",INDEX('Smelter Look-up'!$C:$C,MATCH($A709,'Smelter Look-up'!$E:$E,0)))</f>
    </oc>
    <nc r="C709"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01" sId="5" odxf="1" dxf="1">
    <nc r="D709"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02" sId="5" odxf="1" dxf="1">
    <oc r="E709">
      <f>IF(ISERROR($V709),"",OFFSET('Smelter Look-up'!$D$4,$V709-4,0)&amp;"")</f>
    </oc>
    <nc r="E709"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03" sId="5" odxf="1" dxf="1">
    <oc r="F709">
      <f>IF(ISERROR($V709),"",OFFSET('Smelter Look-up'!$E$4,$V709-4,0))</f>
    </oc>
    <nc r="F709"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04" sId="5" odxf="1" dxf="1">
    <oc r="G709">
      <f>IF(C709=$X$4,"Enter smelter details", IF(ISERROR($V709),"",OFFSET('Smelter Look-up'!$F$4,$V709-4,0)))</f>
    </oc>
    <nc r="G70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05" sId="5" odxf="1" dxf="1">
    <oc r="H709">
      <f>IF(ISERROR($V709),"",OFFSET('Smelter Look-up'!$G$4,$V709-4,0))</f>
    </oc>
    <nc r="H70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06" sId="5" odxf="1" dxf="1">
    <oc r="I709">
      <f>IF(ISERROR($V709),"",OFFSET('Smelter Look-up'!$H$4,$V709-4,0))</f>
    </oc>
    <nc r="I709" t="inlineStr">
      <is>
        <t>Hoboken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07" sId="5" odxf="1" dxf="1">
    <oc r="J709">
      <f>IF(ISERROR($V709),"",OFFSET('Smelter Look-up'!$I$4,$V709-4,0))</f>
    </oc>
    <nc r="J709"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09" start="0" length="0">
    <dxf>
      <alignment vertical="bottom" wrapText="0"/>
      <border outline="0">
        <left/>
        <right/>
        <top/>
        <bottom/>
      </border>
    </dxf>
  </rfmt>
  <rfmt sheetId="5" sqref="L709" start="0" length="0">
    <dxf>
      <alignment vertical="bottom" wrapText="0"/>
      <border outline="0">
        <left/>
        <right/>
        <top/>
        <bottom/>
      </border>
    </dxf>
  </rfmt>
  <rfmt sheetId="5" sqref="M709" start="0" length="0">
    <dxf>
      <alignment vertical="bottom" wrapText="0"/>
      <border outline="0">
        <left/>
        <right/>
        <top/>
        <bottom/>
      </border>
    </dxf>
  </rfmt>
  <rfmt sheetId="5" sqref="N709" start="0" length="0">
    <dxf>
      <alignment vertical="bottom" wrapText="0"/>
      <border outline="0">
        <left/>
        <right/>
        <top/>
        <bottom/>
      </border>
    </dxf>
  </rfmt>
  <rfmt sheetId="5" sqref="O709" start="0" length="0">
    <dxf>
      <alignment vertical="bottom" wrapText="0"/>
      <border outline="0">
        <left/>
        <right/>
        <top/>
        <bottom/>
      </border>
    </dxf>
  </rfmt>
  <rfmt sheetId="5" sqref="P709" start="0" length="0">
    <dxf>
      <fill>
        <patternFill patternType="none"/>
      </fill>
      <alignment horizontal="general" vertical="bottom" wrapText="0"/>
      <border outline="0">
        <left/>
        <right/>
        <top/>
      </border>
    </dxf>
  </rfmt>
  <rfmt sheetId="5" sqref="Q709" start="0" length="0">
    <dxf>
      <alignment vertical="bottom" wrapText="0"/>
      <border outline="0">
        <left/>
        <right/>
        <top/>
        <bottom/>
      </border>
    </dxf>
  </rfmt>
  <rcc rId="8008" sId="5" odxf="1" dxf="1">
    <oc r="B710">
      <f>IF(LEN(A710)=0,"",INDEX('Smelter Look-up'!$A:$A,MATCH($A710,'Smelter Look-up'!$E:$E,0)))</f>
    </oc>
    <nc r="B71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09" sId="5" odxf="1" dxf="1">
    <oc r="C710">
      <f>IF(LEN(A710)=0,"",INDEX('Smelter Look-up'!$C:$C,MATCH($A710,'Smelter Look-up'!$E:$E,0)))</f>
    </oc>
    <nc r="C710"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10" sId="5" odxf="1" dxf="1">
    <nc r="D710"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11" sId="5" odxf="1" dxf="1">
    <oc r="E710">
      <f>IF(ISERROR($V710),"",OFFSET('Smelter Look-up'!$D$4,$V710-4,0)&amp;"")</f>
    </oc>
    <nc r="E710"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12" sId="5" odxf="1" dxf="1">
    <oc r="F710">
      <f>IF(ISERROR($V710),"",OFFSET('Smelter Look-up'!$E$4,$V710-4,0))</f>
    </oc>
    <nc r="F710"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13" sId="5" odxf="1" dxf="1">
    <oc r="G710">
      <f>IF(C710=$X$4,"Enter smelter details", IF(ISERROR($V710),"",OFFSET('Smelter Look-up'!$F$4,$V710-4,0)))</f>
    </oc>
    <nc r="G71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14" sId="5" odxf="1" dxf="1">
    <oc r="H710">
      <f>IF(ISERROR($V710),"",OFFSET('Smelter Look-up'!$G$4,$V710-4,0))</f>
    </oc>
    <nc r="H71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15" sId="5" odxf="1" dxf="1">
    <oc r="I710">
      <f>IF(ISERROR($V710),"",OFFSET('Smelter Look-up'!$H$4,$V710-4,0))</f>
    </oc>
    <nc r="I71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16" sId="5" odxf="1" dxf="1">
    <oc r="J710">
      <f>IF(ISERROR($V710),"",OFFSET('Smelter Look-up'!$I$4,$V710-4,0))</f>
    </oc>
    <nc r="J71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10" start="0" length="0">
    <dxf>
      <alignment vertical="bottom" wrapText="0"/>
      <border outline="0">
        <left/>
        <right/>
        <top/>
        <bottom/>
      </border>
    </dxf>
  </rfmt>
  <rfmt sheetId="5" sqref="L710" start="0" length="0">
    <dxf>
      <alignment vertical="bottom" wrapText="0"/>
      <border outline="0">
        <left/>
        <right/>
        <top/>
        <bottom/>
      </border>
    </dxf>
  </rfmt>
  <rfmt sheetId="5" sqref="M710" start="0" length="0">
    <dxf>
      <alignment vertical="bottom" wrapText="0"/>
      <border outline="0">
        <left/>
        <right/>
        <top/>
        <bottom/>
      </border>
    </dxf>
  </rfmt>
  <rfmt sheetId="5" sqref="N710" start="0" length="0">
    <dxf>
      <alignment vertical="bottom" wrapText="0"/>
      <border outline="0">
        <left/>
        <right/>
        <top/>
        <bottom/>
      </border>
    </dxf>
  </rfmt>
  <rfmt sheetId="5" sqref="O710" start="0" length="0">
    <dxf>
      <alignment vertical="bottom" wrapText="0"/>
      <border outline="0">
        <left/>
        <right/>
        <top/>
        <bottom/>
      </border>
    </dxf>
  </rfmt>
  <rfmt sheetId="5" sqref="P710" start="0" length="0">
    <dxf>
      <fill>
        <patternFill patternType="none"/>
      </fill>
      <alignment horizontal="general" vertical="bottom" wrapText="0"/>
      <border outline="0">
        <left/>
        <right/>
        <top/>
      </border>
    </dxf>
  </rfmt>
  <rfmt sheetId="5" sqref="Q710" start="0" length="0">
    <dxf>
      <alignment vertical="bottom" wrapText="0"/>
      <border outline="0">
        <left/>
        <right/>
        <top/>
        <bottom/>
      </border>
    </dxf>
  </rfmt>
  <rcc rId="8017" sId="5" odxf="1" dxf="1">
    <oc r="B711">
      <f>IF(LEN(A711)=0,"",INDEX('Smelter Look-up'!$A:$A,MATCH($A711,'Smelter Look-up'!$E:$E,0)))</f>
    </oc>
    <nc r="B71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18" sId="5" odxf="1" dxf="1">
    <oc r="C711">
      <f>IF(LEN(A711)=0,"",INDEX('Smelter Look-up'!$C:$C,MATCH($A711,'Smelter Look-up'!$E:$E,0)))</f>
    </oc>
    <nc r="C711"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19" sId="5" odxf="1" dxf="1">
    <nc r="D711"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20" sId="5" odxf="1" dxf="1">
    <oc r="E711">
      <f>IF(ISERROR($V711),"",OFFSET('Smelter Look-up'!$D$4,$V711-4,0)&amp;"")</f>
    </oc>
    <nc r="E711"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21" sId="5" odxf="1" dxf="1">
    <oc r="F711">
      <f>IF(ISERROR($V711),"",OFFSET('Smelter Look-up'!$E$4,$V711-4,0))</f>
    </oc>
    <nc r="F711"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22" sId="5" odxf="1" dxf="1">
    <oc r="G711">
      <f>IF(C711=$X$4,"Enter smelter details", IF(ISERROR($V711),"",OFFSET('Smelter Look-up'!$F$4,$V711-4,0)))</f>
    </oc>
    <nc r="G71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23" sId="5" odxf="1" dxf="1">
    <oc r="H711">
      <f>IF(ISERROR($V711),"",OFFSET('Smelter Look-up'!$G$4,$V711-4,0))</f>
    </oc>
    <nc r="H71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24" sId="5" odxf="1" dxf="1">
    <oc r="I711">
      <f>IF(ISERROR($V711),"",OFFSET('Smelter Look-up'!$H$4,$V711-4,0))</f>
    </oc>
    <nc r="I711" t="inlineStr">
      <is>
        <t>Hoboken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25" sId="5" odxf="1" dxf="1">
    <oc r="J711">
      <f>IF(ISERROR($V711),"",OFFSET('Smelter Look-up'!$I$4,$V711-4,0))</f>
    </oc>
    <nc r="J711"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11" start="0" length="0">
    <dxf>
      <alignment vertical="bottom" wrapText="0"/>
      <border outline="0">
        <left/>
        <right/>
        <top/>
        <bottom/>
      </border>
    </dxf>
  </rfmt>
  <rfmt sheetId="5" sqref="L711" start="0" length="0">
    <dxf>
      <alignment vertical="bottom" wrapText="0"/>
      <border outline="0">
        <left/>
        <right/>
        <top/>
        <bottom/>
      </border>
    </dxf>
  </rfmt>
  <rcc rId="8026" sId="5" odxf="1" dxf="1">
    <nc r="M71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11" start="0" length="0">
    <dxf>
      <alignment vertical="bottom" wrapText="0"/>
      <border outline="0">
        <left/>
        <right/>
        <top/>
        <bottom/>
      </border>
    </dxf>
  </rfmt>
  <rcc rId="8027" sId="5" odxf="1" dxf="1">
    <nc r="O711"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11" start="0" length="0">
    <dxf>
      <fill>
        <patternFill patternType="none"/>
      </fill>
      <alignment horizontal="general" vertical="bottom" wrapText="0"/>
      <border outline="0">
        <left/>
        <right/>
        <top/>
      </border>
    </dxf>
  </rfmt>
  <rfmt sheetId="5" sqref="Q711" start="0" length="0">
    <dxf>
      <alignment vertical="bottom" wrapText="0"/>
      <border outline="0">
        <left/>
        <right/>
        <top/>
        <bottom/>
      </border>
    </dxf>
  </rfmt>
  <rcc rId="8028" sId="5" odxf="1" dxf="1">
    <oc r="B712">
      <f>IF(LEN(A712)=0,"",INDEX('Smelter Look-up'!$A:$A,MATCH($A712,'Smelter Look-up'!$E:$E,0)))</f>
    </oc>
    <nc r="B71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29" sId="5" odxf="1" dxf="1">
    <oc r="C712">
      <f>IF(LEN(A712)=0,"",INDEX('Smelter Look-up'!$C:$C,MATCH($A712,'Smelter Look-up'!$E:$E,0)))</f>
    </oc>
    <nc r="C712"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30" sId="5" odxf="1" dxf="1">
    <nc r="D712"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31" sId="5" odxf="1" dxf="1">
    <oc r="E712">
      <f>IF(ISERROR($V712),"",OFFSET('Smelter Look-up'!$D$4,$V712-4,0)&amp;"")</f>
    </oc>
    <nc r="E712"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32" sId="5" odxf="1" dxf="1">
    <oc r="F712">
      <f>IF(ISERROR($V712),"",OFFSET('Smelter Look-up'!$E$4,$V712-4,0))</f>
    </oc>
    <nc r="F712"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33" sId="5" odxf="1" dxf="1">
    <oc r="G712">
      <f>IF(C712=$X$4,"Enter smelter details", IF(ISERROR($V712),"",OFFSET('Smelter Look-up'!$F$4,$V712-4,0)))</f>
    </oc>
    <nc r="G71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34" sId="5" odxf="1" dxf="1">
    <oc r="H712">
      <f>IF(ISERROR($V712),"",OFFSET('Smelter Look-up'!$G$4,$V712-4,0))</f>
    </oc>
    <nc r="H71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35" sId="5" odxf="1" dxf="1">
    <oc r="I712">
      <f>IF(ISERROR($V712),"",OFFSET('Smelter Look-up'!$H$4,$V712-4,0))</f>
    </oc>
    <nc r="I712" t="inlineStr">
      <is>
        <t>Hoboken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36" sId="5" odxf="1" dxf="1">
    <oc r="J712">
      <f>IF(ISERROR($V712),"",OFFSET('Smelter Look-up'!$I$4,$V712-4,0))</f>
    </oc>
    <nc r="J712"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12" start="0" length="0">
    <dxf>
      <alignment vertical="bottom" wrapText="0"/>
      <border outline="0">
        <left/>
        <right/>
        <top/>
        <bottom/>
      </border>
    </dxf>
  </rfmt>
  <rfmt sheetId="5" sqref="L712" start="0" length="0">
    <dxf>
      <alignment vertical="bottom" wrapText="0"/>
      <border outline="0">
        <left/>
        <right/>
        <top/>
        <bottom/>
      </border>
    </dxf>
  </rfmt>
  <rfmt sheetId="5" sqref="M712" start="0" length="0">
    <dxf>
      <alignment vertical="bottom" wrapText="0"/>
      <border outline="0">
        <left/>
        <right/>
        <top/>
        <bottom/>
      </border>
    </dxf>
  </rfmt>
  <rfmt sheetId="5" sqref="N712" start="0" length="0">
    <dxf>
      <alignment vertical="bottom" wrapText="0"/>
      <border outline="0">
        <left/>
        <right/>
        <top/>
        <bottom/>
      </border>
    </dxf>
  </rfmt>
  <rfmt sheetId="5" sqref="O712" start="0" length="0">
    <dxf>
      <alignment vertical="bottom" wrapText="0"/>
      <border outline="0">
        <left/>
        <right/>
        <top/>
        <bottom/>
      </border>
    </dxf>
  </rfmt>
  <rfmt sheetId="5" sqref="P712" start="0" length="0">
    <dxf>
      <fill>
        <patternFill patternType="none"/>
      </fill>
      <alignment horizontal="general" vertical="bottom" wrapText="0"/>
      <border outline="0">
        <left/>
        <right/>
        <top/>
      </border>
    </dxf>
  </rfmt>
  <rcc rId="8037" sId="5" odxf="1" dxf="1">
    <nc r="Q71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038" sId="5" odxf="1" dxf="1">
    <oc r="B713">
      <f>IF(LEN(A713)=0,"",INDEX('Smelter Look-up'!$A:$A,MATCH($A713,'Smelter Look-up'!$E:$E,0)))</f>
    </oc>
    <nc r="B71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39" sId="5" odxf="1" dxf="1">
    <oc r="C713">
      <f>IF(LEN(A713)=0,"",INDEX('Smelter Look-up'!$C:$C,MATCH($A713,'Smelter Look-up'!$E:$E,0)))</f>
    </oc>
    <nc r="C713"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40" sId="5" odxf="1" dxf="1">
    <nc r="D713"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41" sId="5" odxf="1" dxf="1">
    <oc r="E713">
      <f>IF(ISERROR($V713),"",OFFSET('Smelter Look-up'!$D$4,$V713-4,0)&amp;"")</f>
    </oc>
    <nc r="E713"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42" sId="5" odxf="1" dxf="1">
    <oc r="F713">
      <f>IF(ISERROR($V713),"",OFFSET('Smelter Look-up'!$E$4,$V713-4,0))</f>
    </oc>
    <nc r="F713"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43" sId="5" odxf="1" dxf="1">
    <oc r="G713">
      <f>IF(C713=$X$4,"Enter smelter details", IF(ISERROR($V713),"",OFFSET('Smelter Look-up'!$F$4,$V713-4,0)))</f>
    </oc>
    <nc r="G71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44" sId="5" odxf="1" dxf="1">
    <oc r="H713">
      <f>IF(ISERROR($V713),"",OFFSET('Smelter Look-up'!$G$4,$V713-4,0))</f>
    </oc>
    <nc r="H71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45" sId="5" odxf="1" dxf="1">
    <oc r="I713">
      <f>IF(ISERROR($V713),"",OFFSET('Smelter Look-up'!$H$4,$V713-4,0))</f>
    </oc>
    <nc r="I713" t="inlineStr">
      <is>
        <t>Hoboken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46" sId="5" odxf="1" dxf="1">
    <oc r="J713">
      <f>IF(ISERROR($V713),"",OFFSET('Smelter Look-up'!$I$4,$V713-4,0))</f>
    </oc>
    <nc r="J713"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13" start="0" length="0">
    <dxf>
      <alignment vertical="bottom" wrapText="0"/>
      <border outline="0">
        <left/>
        <right/>
        <top/>
        <bottom/>
      </border>
    </dxf>
  </rfmt>
  <rfmt sheetId="5" sqref="L713" start="0" length="0">
    <dxf>
      <alignment vertical="bottom" wrapText="0"/>
      <border outline="0">
        <left/>
        <right/>
        <top/>
        <bottom/>
      </border>
    </dxf>
  </rfmt>
  <rfmt sheetId="5" sqref="M713" start="0" length="0">
    <dxf>
      <alignment vertical="bottom" wrapText="0"/>
      <border outline="0">
        <left/>
        <right/>
        <top/>
        <bottom/>
      </border>
    </dxf>
  </rfmt>
  <rfmt sheetId="5" sqref="N713" start="0" length="0">
    <dxf>
      <alignment vertical="bottom" wrapText="0"/>
      <border outline="0">
        <left/>
        <right/>
        <top/>
        <bottom/>
      </border>
    </dxf>
  </rfmt>
  <rfmt sheetId="5" sqref="O713" start="0" length="0">
    <dxf>
      <alignment vertical="bottom" wrapText="0"/>
      <border outline="0">
        <left/>
        <right/>
        <top/>
        <bottom/>
      </border>
    </dxf>
  </rfmt>
  <rfmt sheetId="5" sqref="P713" start="0" length="0">
    <dxf>
      <fill>
        <patternFill patternType="none"/>
      </fill>
      <alignment horizontal="general" vertical="bottom" wrapText="0"/>
      <border outline="0">
        <left/>
        <right/>
        <top/>
      </border>
    </dxf>
  </rfmt>
  <rcc rId="8047" sId="5" odxf="1" dxf="1">
    <nc r="Q713" t="inlineStr">
      <is>
        <t>CONFLICT-FREE GOLD REFINER!!!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048" sId="5" odxf="1" dxf="1">
    <oc r="B714">
      <f>IF(LEN(A714)=0,"",INDEX('Smelter Look-up'!$A:$A,MATCH($A714,'Smelter Look-up'!$E:$E,0)))</f>
    </oc>
    <nc r="B71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49" sId="5" odxf="1" dxf="1">
    <oc r="C714">
      <f>IF(LEN(A714)=0,"",INDEX('Smelter Look-up'!$C:$C,MATCH($A714,'Smelter Look-up'!$E:$E,0)))</f>
    </oc>
    <nc r="C714"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50" sId="5" odxf="1" dxf="1">
    <nc r="D714"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51" sId="5" odxf="1" dxf="1">
    <oc r="E714">
      <f>IF(ISERROR($V714),"",OFFSET('Smelter Look-up'!$D$4,$V714-4,0)&amp;"")</f>
    </oc>
    <nc r="E714"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52" sId="5" odxf="1" dxf="1">
    <oc r="F714">
      <f>IF(ISERROR($V714),"",OFFSET('Smelter Look-up'!$E$4,$V714-4,0))</f>
    </oc>
    <nc r="F714"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53" sId="5" odxf="1" dxf="1">
    <oc r="G714">
      <f>IF(C714=$X$4,"Enter smelter details", IF(ISERROR($V714),"",OFFSET('Smelter Look-up'!$F$4,$V714-4,0)))</f>
    </oc>
    <nc r="G71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54" sId="5" odxf="1" dxf="1">
    <oc r="H714">
      <f>IF(ISERROR($V714),"",OFFSET('Smelter Look-up'!$G$4,$V714-4,0))</f>
    </oc>
    <nc r="H714" t="inlineStr">
      <is>
        <t>Adolf Greinerstraat 14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55" sId="5" odxf="1" dxf="1">
    <oc r="I714">
      <f>IF(ISERROR($V714),"",OFFSET('Smelter Look-up'!$H$4,$V714-4,0))</f>
    </oc>
    <nc r="I714" t="inlineStr">
      <is>
        <t>Hoboken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56" sId="5" odxf="1" dxf="1">
    <oc r="J714">
      <f>IF(ISERROR($V714),"",OFFSET('Smelter Look-up'!$I$4,$V714-4,0))</f>
    </oc>
    <nc r="J714"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57" sId="5" odxf="1" dxf="1">
    <nc r="K714" t="inlineStr">
      <is>
        <t>Mrs. Chantal de Bruyn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58" sId="5" odxf="1" dxf="1">
    <nc r="L714" t="inlineStr">
      <is>
        <t>preciousmetals@umicore.com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59" sId="5" odxf="1" dxf="1">
    <nc r="M71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60" sId="5" odxf="1" dxf="1">
    <nc r="N71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61" sId="5" odxf="1" dxf="1">
    <nc r="O71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62" sId="5" odxf="1" dxf="1">
    <nc r="P71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14" start="0" length="0">
    <dxf>
      <alignment vertical="bottom" wrapText="0"/>
      <border outline="0">
        <left/>
        <right/>
        <top/>
        <bottom/>
      </border>
    </dxf>
  </rfmt>
  <rcc rId="8063" sId="5" odxf="1" dxf="1">
    <oc r="B715">
      <f>IF(LEN(A715)=0,"",INDEX('Smelter Look-up'!$A:$A,MATCH($A715,'Smelter Look-up'!$E:$E,0)))</f>
    </oc>
    <nc r="B71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64" sId="5" odxf="1" dxf="1">
    <oc r="C715">
      <f>IF(LEN(A715)=0,"",INDEX('Smelter Look-up'!$C:$C,MATCH($A715,'Smelter Look-up'!$E:$E,0)))</f>
    </oc>
    <nc r="C715"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65" sId="5" odxf="1" dxf="1">
    <nc r="D715"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66" sId="5" odxf="1" dxf="1">
    <oc r="E715">
      <f>IF(ISERROR($V715),"",OFFSET('Smelter Look-up'!$D$4,$V715-4,0)&amp;"")</f>
    </oc>
    <nc r="E715"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67" sId="5" odxf="1" dxf="1">
    <oc r="F715">
      <f>IF(ISERROR($V715),"",OFFSET('Smelter Look-up'!$E$4,$V715-4,0))</f>
    </oc>
    <nc r="F715"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68" sId="5" odxf="1" dxf="1">
    <oc r="G715">
      <f>IF(C715=$X$4,"Enter smelter details", IF(ISERROR($V715),"",OFFSET('Smelter Look-up'!$F$4,$V715-4,0)))</f>
    </oc>
    <nc r="G71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69" sId="5" odxf="1" dxf="1">
    <oc r="H715">
      <f>IF(ISERROR($V715),"",OFFSET('Smelter Look-up'!$G$4,$V715-4,0))</f>
    </oc>
    <nc r="H715" t="inlineStr">
      <is>
        <t>Adolf Greinerst raat 14, B-2660 Hoboken</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70" sId="5" odxf="1" dxf="1">
    <oc r="I715">
      <f>IF(ISERROR($V715),"",OFFSET('Smelter Look-up'!$H$4,$V715-4,0))</f>
    </oc>
    <nc r="I715"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71" sId="5" odxf="1" dxf="1">
    <oc r="J715">
      <f>IF(ISERROR($V715),"",OFFSET('Smelter Look-up'!$I$4,$V715-4,0))</f>
    </oc>
    <nc r="J715" t="inlineStr">
      <is>
        <t>Belgium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15" start="0" length="0">
    <dxf>
      <alignment vertical="bottom" wrapText="0"/>
      <border outline="0">
        <left/>
        <right/>
        <top/>
        <bottom/>
      </border>
    </dxf>
  </rfmt>
  <rfmt sheetId="5" sqref="L715" start="0" length="0">
    <dxf>
      <alignment vertical="bottom" wrapText="0"/>
      <border outline="0">
        <left/>
        <right/>
        <top/>
        <bottom/>
      </border>
    </dxf>
  </rfmt>
  <rfmt sheetId="5" sqref="M715" start="0" length="0">
    <dxf>
      <alignment vertical="bottom" wrapText="0"/>
      <border outline="0">
        <left/>
        <right/>
        <top/>
        <bottom/>
      </border>
    </dxf>
  </rfmt>
  <rfmt sheetId="5" sqref="N715" start="0" length="0">
    <dxf>
      <alignment vertical="bottom" wrapText="0"/>
      <border outline="0">
        <left/>
        <right/>
        <top/>
        <bottom/>
      </border>
    </dxf>
  </rfmt>
  <rfmt sheetId="5" sqref="O715" start="0" length="0">
    <dxf>
      <alignment vertical="bottom" wrapText="0"/>
      <border outline="0">
        <left/>
        <right/>
        <top/>
        <bottom/>
      </border>
    </dxf>
  </rfmt>
  <rfmt sheetId="5" sqref="P715" start="0" length="0">
    <dxf>
      <fill>
        <patternFill patternType="none"/>
      </fill>
      <alignment horizontal="general" vertical="bottom" wrapText="0"/>
      <border outline="0">
        <left/>
        <right/>
        <top/>
      </border>
    </dxf>
  </rfmt>
  <rfmt sheetId="5" sqref="Q715" start="0" length="0">
    <dxf>
      <alignment vertical="bottom" wrapText="0"/>
      <border outline="0">
        <left/>
        <right/>
        <top/>
        <bottom/>
      </border>
    </dxf>
  </rfmt>
  <rcc rId="8072" sId="5" odxf="1" dxf="1">
    <oc r="B716">
      <f>IF(LEN(A716)=0,"",INDEX('Smelter Look-up'!$A:$A,MATCH($A716,'Smelter Look-up'!$E:$E,0)))</f>
    </oc>
    <nc r="B71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73" sId="5" odxf="1" dxf="1">
    <oc r="C716">
      <f>IF(LEN(A716)=0,"",INDEX('Smelter Look-up'!$C:$C,MATCH($A716,'Smelter Look-up'!$E:$E,0)))</f>
    </oc>
    <nc r="C716" t="inlineStr">
      <is>
        <t>Umicore SA Business Unit Precious Metals Refining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74" sId="5" odxf="1" dxf="1">
    <nc r="D716" t="inlineStr">
      <is>
        <t>Umicore SA Business Unit Precious Metals Refining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75" sId="5" odxf="1" dxf="1">
    <oc r="E716">
      <f>IF(ISERROR($V716),"",OFFSET('Smelter Look-up'!$D$4,$V716-4,0)&amp;"")</f>
    </oc>
    <nc r="E716"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76" sId="5" odxf="1" dxf="1">
    <oc r="F716">
      <f>IF(ISERROR($V716),"",OFFSET('Smelter Look-up'!$E$4,$V716-4,0))</f>
    </oc>
    <nc r="F716" t="inlineStr">
      <is>
        <t>CID001980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77" sId="5" odxf="1" dxf="1">
    <oc r="G716">
      <f>IF(C716=$X$4,"Enter smelter details", IF(ISERROR($V716),"",OFFSET('Smelter Look-up'!$F$4,$V716-4,0)))</f>
    </oc>
    <nc r="G71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78" sId="5" odxf="1" dxf="1">
    <oc r="H716">
      <f>IF(ISERROR($V716),"",OFFSET('Smelter Look-up'!$G$4,$V716-4,0))</f>
    </oc>
    <nc r="H716" t="inlineStr">
      <is>
        <t>Adolf Greinerstraat 14, B-2660 Hoboken</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79" sId="5" odxf="1" dxf="1">
    <oc r="I716">
      <f>IF(ISERROR($V716),"",OFFSET('Smelter Look-up'!$H$4,$V716-4,0))</f>
    </oc>
    <nc r="I716"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80" sId="5" odxf="1" dxf="1">
    <oc r="J716">
      <f>IF(ISERROR($V716),"",OFFSET('Smelter Look-up'!$I$4,$V716-4,0))</f>
    </oc>
    <nc r="J716" t="inlineStr">
      <is>
        <t>Belgium</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81" sId="5" odxf="1" dxf="1">
    <nc r="K716" t="inlineStr">
      <is>
        <t>Jean Poole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82" sId="5" odxf="1" dxf="1">
    <nc r="L716" t="inlineStr">
      <is>
        <t>jean.poole@am.umicore.com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83" sId="5" odxf="1" dxf="1">
    <nc r="M716" t="inlineStr">
      <is>
        <t>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84" sId="5" odxf="1" dxf="1">
    <nc r="N716"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85" sId="5" odxf="1" dxf="1">
    <nc r="O716" t="inlineStr">
      <is>
        <t>Belgium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086" sId="5" odxf="1" dxf="1">
    <nc r="P71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16" start="0" length="0">
    <dxf>
      <alignment vertical="bottom" wrapText="0"/>
      <border outline="0">
        <left/>
        <right/>
        <top/>
        <bottom/>
      </border>
    </dxf>
  </rfmt>
  <rcc rId="8087" sId="5" odxf="1" dxf="1">
    <oc r="B717">
      <f>IF(LEN(A717)=0,"",INDEX('Smelter Look-up'!$A:$A,MATCH($A717,'Smelter Look-up'!$E:$E,0)))</f>
    </oc>
    <nc r="B71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88" sId="5" odxf="1" dxf="1">
    <oc r="C717">
      <f>IF(LEN(A717)=0,"",INDEX('Smelter Look-up'!$C:$C,MATCH($A717,'Smelter Look-up'!$E:$E,0)))</f>
    </oc>
    <nc r="C717"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89" sId="5" odxf="1" dxf="1">
    <nc r="D717"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90" sId="5" odxf="1" dxf="1">
    <oc r="E717">
      <f>IF(ISERROR($V717),"",OFFSET('Smelter Look-up'!$D$4,$V717-4,0)&amp;"")</f>
    </oc>
    <nc r="E717"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91" sId="5" odxf="1" dxf="1">
    <oc r="F717">
      <f>IF(ISERROR($V717),"",OFFSET('Smelter Look-up'!$E$4,$V717-4,0))</f>
    </oc>
    <nc r="F717"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92" sId="5" odxf="1" dxf="1">
    <oc r="G717">
      <f>IF(C717=$X$4,"Enter smelter details", IF(ISERROR($V717),"",OFFSET('Smelter Look-up'!$F$4,$V717-4,0)))</f>
    </oc>
    <nc r="G71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93" sId="5" odxf="1" dxf="1">
    <oc r="H717">
      <f>IF(ISERROR($V717),"",OFFSET('Smelter Look-up'!$G$4,$V717-4,0))</f>
    </oc>
    <nc r="H71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094" sId="5" odxf="1" dxf="1">
    <oc r="I717">
      <f>IF(ISERROR($V717),"",OFFSET('Smelter Look-up'!$H$4,$V717-4,0))</f>
    </oc>
    <nc r="I717" t="inlineStr">
      <is>
        <t>Alden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095" sId="5" odxf="1" dxf="1">
    <oc r="J717">
      <f>IF(ISERROR($V717),"",OFFSET('Smelter Look-up'!$I$4,$V717-4,0))</f>
    </oc>
    <nc r="J717"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17" start="0" length="0">
    <dxf>
      <alignment vertical="bottom" wrapText="0"/>
      <border outline="0">
        <left/>
        <right/>
        <top/>
        <bottom/>
      </border>
    </dxf>
  </rfmt>
  <rfmt sheetId="5" sqref="L717" start="0" length="0">
    <dxf>
      <alignment vertical="bottom" wrapText="0"/>
      <border outline="0">
        <left/>
        <right/>
        <top/>
        <bottom/>
      </border>
    </dxf>
  </rfmt>
  <rfmt sheetId="5" sqref="M717" start="0" length="0">
    <dxf>
      <alignment vertical="bottom" wrapText="0"/>
      <border outline="0">
        <left/>
        <right/>
        <top/>
        <bottom/>
      </border>
    </dxf>
  </rfmt>
  <rfmt sheetId="5" sqref="N717" start="0" length="0">
    <dxf>
      <alignment vertical="bottom" wrapText="0"/>
      <border outline="0">
        <left/>
        <right/>
        <top/>
        <bottom/>
      </border>
    </dxf>
  </rfmt>
  <rfmt sheetId="5" sqref="O717" start="0" length="0">
    <dxf>
      <alignment vertical="bottom" wrapText="0"/>
      <border outline="0">
        <left/>
        <right/>
        <top/>
        <bottom/>
      </border>
    </dxf>
  </rfmt>
  <rfmt sheetId="5" sqref="P717" start="0" length="0">
    <dxf>
      <fill>
        <patternFill patternType="none"/>
      </fill>
      <alignment horizontal="general" vertical="bottom" wrapText="0"/>
      <border outline="0">
        <left/>
        <right/>
        <top/>
      </border>
    </dxf>
  </rfmt>
  <rcc rId="8096" sId="5" odxf="1" dxf="1">
    <nc r="Q717"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097" sId="5" odxf="1" dxf="1">
    <oc r="B718">
      <f>IF(LEN(A718)=0,"",INDEX('Smelter Look-up'!$A:$A,MATCH($A718,'Smelter Look-up'!$E:$E,0)))</f>
    </oc>
    <nc r="B71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098" sId="5" odxf="1" dxf="1">
    <oc r="C718">
      <f>IF(LEN(A718)=0,"",INDEX('Smelter Look-up'!$C:$C,MATCH($A718,'Smelter Look-up'!$E:$E,0)))</f>
    </oc>
    <nc r="C718"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099" sId="5" odxf="1" dxf="1">
    <nc r="D718"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00" sId="5" odxf="1" dxf="1">
    <oc r="E718">
      <f>IF(ISERROR($V718),"",OFFSET('Smelter Look-up'!$D$4,$V718-4,0)&amp;"")</f>
    </oc>
    <nc r="E71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01" sId="5" odxf="1" dxf="1">
    <oc r="F718">
      <f>IF(ISERROR($V718),"",OFFSET('Smelter Look-up'!$E$4,$V718-4,0))</f>
    </oc>
    <nc r="F718"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02" sId="5" odxf="1" dxf="1">
    <oc r="G718">
      <f>IF(C718=$X$4,"Enter smelter details", IF(ISERROR($V718),"",OFFSET('Smelter Look-up'!$F$4,$V718-4,0)))</f>
    </oc>
    <nc r="G71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03" sId="5" odxf="1" dxf="1">
    <oc r="H718">
      <f>IF(ISERROR($V718),"",OFFSET('Smelter Look-up'!$G$4,$V718-4,0))</f>
    </oc>
    <nc r="H718" t="inlineStr">
      <is>
        <t>2781 Townline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04" sId="5" odxf="1" dxf="1">
    <oc r="I718">
      <f>IF(ISERROR($V718),"",OFFSET('Smelter Look-up'!$H$4,$V718-4,0))</f>
    </oc>
    <nc r="I718" t="inlineStr">
      <is>
        <t>Alden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05" sId="5" odxf="1" dxf="1">
    <oc r="J718">
      <f>IF(ISERROR($V718),"",OFFSET('Smelter Look-up'!$I$4,$V718-4,0))</f>
    </oc>
    <nc r="J718"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06" sId="5" odxf="1" dxf="1">
    <nc r="K718" t="inlineStr">
      <is>
        <t>Anthony Arricale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07" sId="5" odxf="1" dxf="1">
    <nc r="L718" t="inlineStr">
      <is>
        <t>aarricale@unitedpmr.com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08" sId="5" odxf="1" dxf="1">
    <nc r="M718"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09" sId="5" odxf="1" dxf="1">
    <nc r="N718" t="inlineStr">
      <is>
        <t>Recyled scrap material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10" sId="5" odxf="1" dxf="1">
    <nc r="O718" t="inlineStr">
      <is>
        <t>Recycled scrap material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11" sId="5" odxf="1" dxf="1">
    <nc r="P718"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112" sId="5" odxf="1" dxf="1">
    <nc r="Q718"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113" sId="5" odxf="1" dxf="1">
    <oc r="B719">
      <f>IF(LEN(A719)=0,"",INDEX('Smelter Look-up'!$A:$A,MATCH($A719,'Smelter Look-up'!$E:$E,0)))</f>
    </oc>
    <nc r="B71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14" sId="5" odxf="1" dxf="1">
    <oc r="C719">
      <f>IF(LEN(A719)=0,"",INDEX('Smelter Look-up'!$C:$C,MATCH($A719,'Smelter Look-up'!$E:$E,0)))</f>
    </oc>
    <nc r="C719"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115" sId="5" odxf="1" dxf="1">
    <nc r="D719"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16" sId="5" odxf="1" dxf="1">
    <oc r="E719">
      <f>IF(ISERROR($V719),"",OFFSET('Smelter Look-up'!$D$4,$V719-4,0)&amp;"")</f>
    </oc>
    <nc r="E71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17" sId="5" odxf="1" dxf="1">
    <oc r="F719">
      <f>IF(ISERROR($V719),"",OFFSET('Smelter Look-up'!$E$4,$V719-4,0))</f>
    </oc>
    <nc r="F719"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18" sId="5" odxf="1" dxf="1">
    <oc r="G719">
      <f>IF(C719=$X$4,"Enter smelter details", IF(ISERROR($V719),"",OFFSET('Smelter Look-up'!$F$4,$V719-4,0)))</f>
    </oc>
    <nc r="G71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19" sId="5" odxf="1" dxf="1">
    <oc r="H719">
      <f>IF(ISERROR($V719),"",OFFSET('Smelter Look-up'!$G$4,$V719-4,0))</f>
    </oc>
    <nc r="H71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20" sId="5" odxf="1" dxf="1">
    <oc r="I719">
      <f>IF(ISERROR($V719),"",OFFSET('Smelter Look-up'!$H$4,$V719-4,0))</f>
    </oc>
    <nc r="I719" t="inlineStr">
      <is>
        <t>Alden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21" sId="5" odxf="1" dxf="1">
    <oc r="J719">
      <f>IF(ISERROR($V719),"",OFFSET('Smelter Look-up'!$I$4,$V719-4,0))</f>
    </oc>
    <nc r="J719"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19" start="0" length="0">
    <dxf>
      <alignment vertical="bottom" wrapText="0"/>
      <border outline="0">
        <left/>
        <right/>
        <top/>
        <bottom/>
      </border>
    </dxf>
  </rfmt>
  <rfmt sheetId="5" sqref="L719" start="0" length="0">
    <dxf>
      <alignment vertical="bottom" wrapText="0"/>
      <border outline="0">
        <left/>
        <right/>
        <top/>
        <bottom/>
      </border>
    </dxf>
  </rfmt>
  <rfmt sheetId="5" sqref="M719" start="0" length="0">
    <dxf>
      <alignment vertical="bottom" wrapText="0"/>
      <border outline="0">
        <left/>
        <right/>
        <top/>
        <bottom/>
      </border>
    </dxf>
  </rfmt>
  <rfmt sheetId="5" sqref="N719" start="0" length="0">
    <dxf>
      <alignment vertical="bottom" wrapText="0"/>
      <border outline="0">
        <left/>
        <right/>
        <top/>
        <bottom/>
      </border>
    </dxf>
  </rfmt>
  <rfmt sheetId="5" sqref="O719" start="0" length="0">
    <dxf>
      <alignment vertical="bottom" wrapText="0"/>
      <border outline="0">
        <left/>
        <right/>
        <top/>
        <bottom/>
      </border>
    </dxf>
  </rfmt>
  <rfmt sheetId="5" sqref="P719" start="0" length="0">
    <dxf>
      <fill>
        <patternFill patternType="none"/>
      </fill>
      <alignment horizontal="general" vertical="bottom" wrapText="0"/>
      <border outline="0">
        <left/>
        <right/>
        <top/>
      </border>
    </dxf>
  </rfmt>
  <rfmt sheetId="5" sqref="Q719" start="0" length="0">
    <dxf>
      <alignment vertical="bottom" wrapText="0"/>
      <border outline="0">
        <left/>
        <right/>
        <top/>
        <bottom/>
      </border>
    </dxf>
  </rfmt>
  <rcc rId="8122" sId="5" odxf="1" dxf="1">
    <oc r="B720">
      <f>IF(LEN(A720)=0,"",INDEX('Smelter Look-up'!$A:$A,MATCH($A720,'Smelter Look-up'!$E:$E,0)))</f>
    </oc>
    <nc r="B72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23" sId="5" odxf="1" dxf="1">
    <oc r="C720">
      <f>IF(LEN(A720)=0,"",INDEX('Smelter Look-up'!$C:$C,MATCH($A720,'Smelter Look-up'!$E:$E,0)))</f>
    </oc>
    <nc r="C720"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124" sId="5" odxf="1" dxf="1">
    <nc r="D720"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25" sId="5" odxf="1" dxf="1">
    <oc r="E720">
      <f>IF(ISERROR($V720),"",OFFSET('Smelter Look-up'!$D$4,$V720-4,0)&amp;"")</f>
    </oc>
    <nc r="E720"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26" sId="5" odxf="1" dxf="1">
    <oc r="F720">
      <f>IF(ISERROR($V720),"",OFFSET('Smelter Look-up'!$E$4,$V720-4,0))</f>
    </oc>
    <nc r="F720"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27" sId="5" odxf="1" dxf="1">
    <oc r="G720">
      <f>IF(C720=$X$4,"Enter smelter details", IF(ISERROR($V720),"",OFFSET('Smelter Look-up'!$F$4,$V720-4,0)))</f>
    </oc>
    <nc r="G72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28" sId="5" odxf="1" dxf="1">
    <oc r="H720">
      <f>IF(ISERROR($V720),"",OFFSET('Smelter Look-up'!$G$4,$V720-4,0))</f>
    </oc>
    <nc r="H72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29" sId="5" odxf="1" dxf="1">
    <oc r="I720">
      <f>IF(ISERROR($V720),"",OFFSET('Smelter Look-up'!$H$4,$V720-4,0))</f>
    </oc>
    <nc r="I72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30" sId="5" odxf="1" dxf="1">
    <oc r="J720">
      <f>IF(ISERROR($V720),"",OFFSET('Smelter Look-up'!$I$4,$V720-4,0))</f>
    </oc>
    <nc r="J72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20" start="0" length="0">
    <dxf>
      <alignment vertical="bottom" wrapText="0"/>
      <border outline="0">
        <left/>
        <right/>
        <top/>
        <bottom/>
      </border>
    </dxf>
  </rfmt>
  <rfmt sheetId="5" sqref="L720" start="0" length="0">
    <dxf>
      <alignment vertical="bottom" wrapText="0"/>
      <border outline="0">
        <left/>
        <right/>
        <top/>
        <bottom/>
      </border>
    </dxf>
  </rfmt>
  <rfmt sheetId="5" sqref="M720" start="0" length="0">
    <dxf>
      <alignment vertical="bottom" wrapText="0"/>
      <border outline="0">
        <left/>
        <right/>
        <top/>
        <bottom/>
      </border>
    </dxf>
  </rfmt>
  <rfmt sheetId="5" sqref="N720" start="0" length="0">
    <dxf>
      <alignment vertical="bottom" wrapText="0"/>
      <border outline="0">
        <left/>
        <right/>
        <top/>
        <bottom/>
      </border>
    </dxf>
  </rfmt>
  <rfmt sheetId="5" sqref="O720" start="0" length="0">
    <dxf>
      <alignment vertical="bottom" wrapText="0"/>
      <border outline="0">
        <left/>
        <right/>
        <top/>
        <bottom/>
      </border>
    </dxf>
  </rfmt>
  <rfmt sheetId="5" sqref="P720" start="0" length="0">
    <dxf>
      <fill>
        <patternFill patternType="none"/>
      </fill>
      <alignment horizontal="general" vertical="bottom" wrapText="0"/>
      <border outline="0">
        <left/>
        <right/>
        <top/>
      </border>
    </dxf>
  </rfmt>
  <rfmt sheetId="5" sqref="Q720" start="0" length="0">
    <dxf>
      <alignment vertical="bottom" wrapText="0"/>
      <border outline="0">
        <left/>
        <right/>
        <top/>
        <bottom/>
      </border>
    </dxf>
  </rfmt>
  <rcc rId="8131" sId="5" odxf="1" dxf="1">
    <oc r="B721">
      <f>IF(LEN(A721)=0,"",INDEX('Smelter Look-up'!$A:$A,MATCH($A721,'Smelter Look-up'!$E:$E,0)))</f>
    </oc>
    <nc r="B72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32" sId="5" odxf="1" dxf="1">
    <oc r="C721">
      <f>IF(LEN(A721)=0,"",INDEX('Smelter Look-up'!$C:$C,MATCH($A721,'Smelter Look-up'!$E:$E,0)))</f>
    </oc>
    <nc r="C721"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133" sId="5" odxf="1" dxf="1">
    <nc r="D721"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34" sId="5" odxf="1" dxf="1">
    <oc r="E721">
      <f>IF(ISERROR($V721),"",OFFSET('Smelter Look-up'!$D$4,$V721-4,0)&amp;"")</f>
    </oc>
    <nc r="E721"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35" sId="5" odxf="1" dxf="1">
    <oc r="F721">
      <f>IF(ISERROR($V721),"",OFFSET('Smelter Look-up'!$E$4,$V721-4,0))</f>
    </oc>
    <nc r="F721"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36" sId="5" odxf="1" dxf="1">
    <oc r="G721">
      <f>IF(C721=$X$4,"Enter smelter details", IF(ISERROR($V721),"",OFFSET('Smelter Look-up'!$F$4,$V721-4,0)))</f>
    </oc>
    <nc r="G72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37" sId="5" odxf="1" dxf="1">
    <oc r="H721">
      <f>IF(ISERROR($V721),"",OFFSET('Smelter Look-up'!$G$4,$V721-4,0))</f>
    </oc>
    <nc r="H721" t="inlineStr">
      <is>
        <t>2781 Townline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38" sId="5" odxf="1" dxf="1">
    <oc r="I721">
      <f>IF(ISERROR($V721),"",OFFSET('Smelter Look-up'!$H$4,$V721-4,0))</f>
    </oc>
    <nc r="I721" t="inlineStr">
      <is>
        <t>Alden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39" sId="5" odxf="1" dxf="1">
    <oc r="J721">
      <f>IF(ISERROR($V721),"",OFFSET('Smelter Look-up'!$I$4,$V721-4,0))</f>
    </oc>
    <nc r="J721"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40" sId="5" odxf="1" dxf="1">
    <nc r="K721" t="inlineStr">
      <is>
        <t>Anthony Arricale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41" sId="5" odxf="1" dxf="1">
    <nc r="L721" t="inlineStr">
      <is>
        <t>aarricale@unitedpmr.com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42" sId="5" odxf="1" dxf="1">
    <nc r="M721"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43" sId="5" odxf="1" dxf="1">
    <nc r="N721" t="inlineStr">
      <is>
        <t>Recyled scrap material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44" sId="5" odxf="1" dxf="1">
    <nc r="O721" t="inlineStr">
      <is>
        <t>Recycled scrap material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45" sId="5" odxf="1" dxf="1">
    <nc r="P721"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146" sId="5" odxf="1" dxf="1">
    <nc r="Q721" t="inlineStr">
      <is>
        <t>www.unitedpmr.com</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147" sId="5" odxf="1" dxf="1">
    <oc r="B722">
      <f>IF(LEN(A722)=0,"",INDEX('Smelter Look-up'!$A:$A,MATCH($A722,'Smelter Look-up'!$E:$E,0)))</f>
    </oc>
    <nc r="B72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48" sId="5" odxf="1" dxf="1">
    <oc r="C722">
      <f>IF(LEN(A722)=0,"",INDEX('Smelter Look-up'!$C:$C,MATCH($A722,'Smelter Look-up'!$E:$E,0)))</f>
    </oc>
    <nc r="C722"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149" sId="5" odxf="1" dxf="1">
    <nc r="D722"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50" sId="5" odxf="1" dxf="1">
    <oc r="E722">
      <f>IF(ISERROR($V722),"",OFFSET('Smelter Look-up'!$D$4,$V722-4,0)&amp;"")</f>
    </oc>
    <nc r="E72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51" sId="5" odxf="1" dxf="1">
    <oc r="F722">
      <f>IF(ISERROR($V722),"",OFFSET('Smelter Look-up'!$E$4,$V722-4,0))</f>
    </oc>
    <nc r="F722"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52" sId="5" odxf="1" dxf="1">
    <oc r="G722">
      <f>IF(C722=$X$4,"Enter smelter details", IF(ISERROR($V722),"",OFFSET('Smelter Look-up'!$F$4,$V722-4,0)))</f>
    </oc>
    <nc r="G72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53" sId="5" odxf="1" dxf="1">
    <oc r="H722">
      <f>IF(ISERROR($V722),"",OFFSET('Smelter Look-up'!$G$4,$V722-4,0))</f>
    </oc>
    <nc r="H72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54" sId="5" odxf="1" dxf="1">
    <oc r="I722">
      <f>IF(ISERROR($V722),"",OFFSET('Smelter Look-up'!$H$4,$V722-4,0))</f>
    </oc>
    <nc r="I722" t="inlineStr">
      <is>
        <t>Alden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55" sId="5" odxf="1" dxf="1">
    <oc r="J722">
      <f>IF(ISERROR($V722),"",OFFSET('Smelter Look-up'!$I$4,$V722-4,0))</f>
    </oc>
    <nc r="J722"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22" start="0" length="0">
    <dxf>
      <alignment vertical="bottom" wrapText="0"/>
      <border outline="0">
        <left/>
        <right/>
        <top/>
        <bottom/>
      </border>
    </dxf>
  </rfmt>
  <rfmt sheetId="5" sqref="L722" start="0" length="0">
    <dxf>
      <alignment vertical="bottom" wrapText="0"/>
      <border outline="0">
        <left/>
        <right/>
        <top/>
        <bottom/>
      </border>
    </dxf>
  </rfmt>
  <rcc rId="8156" sId="5" odxf="1" dxf="1">
    <nc r="M72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22" start="0" length="0">
    <dxf>
      <alignment vertical="bottom" wrapText="0"/>
      <border outline="0">
        <left/>
        <right/>
        <top/>
        <bottom/>
      </border>
    </dxf>
  </rfmt>
  <rcc rId="8157" sId="5" odxf="1" dxf="1">
    <nc r="O722"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22" start="0" length="0">
    <dxf>
      <fill>
        <patternFill patternType="none"/>
      </fill>
      <alignment horizontal="general" vertical="bottom" wrapText="0"/>
      <border outline="0">
        <left/>
        <right/>
        <top/>
      </border>
    </dxf>
  </rfmt>
  <rfmt sheetId="5" sqref="Q722" start="0" length="0">
    <dxf>
      <alignment vertical="bottom" wrapText="0"/>
      <border outline="0">
        <left/>
        <right/>
        <top/>
        <bottom/>
      </border>
    </dxf>
  </rfmt>
  <rcc rId="8158" sId="5" odxf="1" dxf="1">
    <oc r="B723">
      <f>IF(LEN(A723)=0,"",INDEX('Smelter Look-up'!$A:$A,MATCH($A723,'Smelter Look-up'!$E:$E,0)))</f>
    </oc>
    <nc r="B72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59" sId="5" odxf="1" dxf="1">
    <oc r="C723">
      <f>IF(LEN(A723)=0,"",INDEX('Smelter Look-up'!$C:$C,MATCH($A723,'Smelter Look-up'!$E:$E,0)))</f>
    </oc>
    <nc r="C723"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160" sId="5" odxf="1" dxf="1">
    <nc r="D723"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61" sId="5" odxf="1" dxf="1">
    <oc r="E723">
      <f>IF(ISERROR($V723),"",OFFSET('Smelter Look-up'!$D$4,$V723-4,0)&amp;"")</f>
    </oc>
    <nc r="E72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62" sId="5" odxf="1" dxf="1">
    <oc r="F723">
      <f>IF(ISERROR($V723),"",OFFSET('Smelter Look-up'!$E$4,$V723-4,0))</f>
    </oc>
    <nc r="F723"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63" sId="5" odxf="1" dxf="1">
    <oc r="G723">
      <f>IF(C723=$X$4,"Enter smelter details", IF(ISERROR($V723),"",OFFSET('Smelter Look-up'!$F$4,$V723-4,0)))</f>
    </oc>
    <nc r="G72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64" sId="5" odxf="1" dxf="1">
    <oc r="H723">
      <f>IF(ISERROR($V723),"",OFFSET('Smelter Look-up'!$G$4,$V723-4,0))</f>
    </oc>
    <nc r="H72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65" sId="5" odxf="1" dxf="1">
    <oc r="I723">
      <f>IF(ISERROR($V723),"",OFFSET('Smelter Look-up'!$H$4,$V723-4,0))</f>
    </oc>
    <nc r="I723" t="inlineStr">
      <is>
        <t>Alden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66" sId="5" odxf="1" dxf="1">
    <oc r="J723">
      <f>IF(ISERROR($V723),"",OFFSET('Smelter Look-up'!$I$4,$V723-4,0))</f>
    </oc>
    <nc r="J723"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23" start="0" length="0">
    <dxf>
      <alignment vertical="bottom" wrapText="0"/>
      <border outline="0">
        <left/>
        <right/>
        <top/>
        <bottom/>
      </border>
    </dxf>
  </rfmt>
  <rfmt sheetId="5" sqref="L723" start="0" length="0">
    <dxf>
      <alignment vertical="bottom" wrapText="0"/>
      <border outline="0">
        <left/>
        <right/>
        <top/>
        <bottom/>
      </border>
    </dxf>
  </rfmt>
  <rfmt sheetId="5" sqref="M723" start="0" length="0">
    <dxf>
      <alignment vertical="bottom" wrapText="0"/>
      <border outline="0">
        <left/>
        <right/>
        <top/>
        <bottom/>
      </border>
    </dxf>
  </rfmt>
  <rfmt sheetId="5" sqref="N723" start="0" length="0">
    <dxf>
      <alignment vertical="bottom" wrapText="0"/>
      <border outline="0">
        <left/>
        <right/>
        <top/>
        <bottom/>
      </border>
    </dxf>
  </rfmt>
  <rfmt sheetId="5" sqref="O723" start="0" length="0">
    <dxf>
      <alignment vertical="bottom" wrapText="0"/>
      <border outline="0">
        <left/>
        <right/>
        <top/>
        <bottom/>
      </border>
    </dxf>
  </rfmt>
  <rfmt sheetId="5" sqref="P723" start="0" length="0">
    <dxf>
      <fill>
        <patternFill patternType="none"/>
      </fill>
      <alignment horizontal="general" vertical="bottom" wrapText="0"/>
      <border outline="0">
        <left/>
        <right/>
        <top/>
      </border>
    </dxf>
  </rfmt>
  <rcc rId="8167" sId="5" odxf="1" dxf="1">
    <nc r="Q72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168" sId="5" odxf="1" dxf="1">
    <oc r="B724">
      <f>IF(LEN(A724)=0,"",INDEX('Smelter Look-up'!$A:$A,MATCH($A724,'Smelter Look-up'!$E:$E,0)))</f>
    </oc>
    <nc r="B72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69" sId="5" odxf="1" dxf="1">
    <oc r="C724">
      <f>IF(LEN(A724)=0,"",INDEX('Smelter Look-up'!$C:$C,MATCH($A724,'Smelter Look-up'!$E:$E,0)))</f>
    </oc>
    <nc r="C724"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170" sId="5" odxf="1" dxf="1">
    <nc r="D724"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71" sId="5" odxf="1" dxf="1">
    <oc r="E724">
      <f>IF(ISERROR($V724),"",OFFSET('Smelter Look-up'!$D$4,$V724-4,0)&amp;"")</f>
    </oc>
    <nc r="E72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72" sId="5" odxf="1" dxf="1">
    <oc r="F724">
      <f>IF(ISERROR($V724),"",OFFSET('Smelter Look-up'!$E$4,$V724-4,0))</f>
    </oc>
    <nc r="F724"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73" sId="5" odxf="1" dxf="1">
    <oc r="G724">
      <f>IF(C724=$X$4,"Enter smelter details", IF(ISERROR($V724),"",OFFSET('Smelter Look-up'!$F$4,$V724-4,0)))</f>
    </oc>
    <nc r="G72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74" sId="5" odxf="1" dxf="1">
    <oc r="H724">
      <f>IF(ISERROR($V724),"",OFFSET('Smelter Look-up'!$G$4,$V724-4,0))</f>
    </oc>
    <nc r="H724" t="inlineStr">
      <is>
        <t xml:space="preserve">271 Town Line Road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75" sId="5" odxf="1" dxf="1">
    <oc r="I724">
      <f>IF(ISERROR($V724),"",OFFSET('Smelter Look-up'!$H$4,$V724-4,0))</f>
    </oc>
    <nc r="I724" t="inlineStr">
      <is>
        <t>Alden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76" sId="5" odxf="1" dxf="1">
    <oc r="J724">
      <f>IF(ISERROR($V724),"",OFFSET('Smelter Look-up'!$I$4,$V724-4,0))</f>
    </oc>
    <nc r="J724"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77" sId="5" odxf="1" dxf="1">
    <nc r="K724" t="inlineStr">
      <is>
        <t>Bill Merkle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78" sId="5" odxf="1" dxf="1">
    <nc r="L724" t="inlineStr">
      <is>
        <t>sales@unitedpmr.com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79" sId="5" odxf="1" dxf="1">
    <nc r="M72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80" sId="5" odxf="1" dxf="1">
    <nc r="N724" t="inlineStr">
      <is>
        <t>Not disclosed. Some recycle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81" sId="5" odxf="1" dxf="1">
    <nc r="O724"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182" sId="5" odxf="1" dxf="1">
    <nc r="P72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24" start="0" length="0">
    <dxf>
      <alignment vertical="bottom" wrapText="0"/>
      <border outline="0">
        <left/>
        <right/>
        <top/>
        <bottom/>
      </border>
    </dxf>
  </rfmt>
  <rcc rId="8183" sId="5" odxf="1" dxf="1">
    <oc r="B725">
      <f>IF(LEN(A725)=0,"",INDEX('Smelter Look-up'!$A:$A,MATCH($A725,'Smelter Look-up'!$E:$E,0)))</f>
    </oc>
    <nc r="B72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84" sId="5" odxf="1" dxf="1">
    <oc r="C725">
      <f>IF(LEN(A725)=0,"",INDEX('Smelter Look-up'!$C:$C,MATCH($A725,'Smelter Look-up'!$E:$E,0)))</f>
    </oc>
    <nc r="C725"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185" sId="5" odxf="1" dxf="1">
    <nc r="D725"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86" sId="5" odxf="1" dxf="1">
    <oc r="E725">
      <f>IF(ISERROR($V725),"",OFFSET('Smelter Look-up'!$D$4,$V725-4,0)&amp;"")</f>
    </oc>
    <nc r="E725"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87" sId="5" odxf="1" dxf="1">
    <oc r="F725">
      <f>IF(ISERROR($V725),"",OFFSET('Smelter Look-up'!$E$4,$V725-4,0))</f>
    </oc>
    <nc r="F725"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88" sId="5" odxf="1" dxf="1">
    <oc r="G725">
      <f>IF(C725=$X$4,"Enter smelter details", IF(ISERROR($V725),"",OFFSET('Smelter Look-up'!$F$4,$V725-4,0)))</f>
    </oc>
    <nc r="G72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89" sId="5" odxf="1" dxf="1">
    <oc r="H725">
      <f>IF(ISERROR($V725),"",OFFSET('Smelter Look-up'!$G$4,$V725-4,0))</f>
    </oc>
    <nc r="H725" t="inlineStr">
      <is>
        <t>271 Town Line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90" sId="5" odxf="1" dxf="1">
    <oc r="I725">
      <f>IF(ISERROR($V725),"",OFFSET('Smelter Look-up'!$H$4,$V725-4,0))</f>
    </oc>
    <nc r="I725" t="inlineStr">
      <is>
        <t>Alden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191" sId="5" odxf="1" dxf="1">
    <oc r="J725">
      <f>IF(ISERROR($V725),"",OFFSET('Smelter Look-up'!$I$4,$V725-4,0))</f>
    </oc>
    <nc r="J725" t="inlineStr">
      <is>
        <t>New York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25" start="0" length="0">
    <dxf>
      <alignment vertical="bottom" wrapText="0"/>
      <border outline="0">
        <left/>
        <right/>
        <top/>
        <bottom/>
      </border>
    </dxf>
  </rfmt>
  <rfmt sheetId="5" sqref="L725" start="0" length="0">
    <dxf>
      <alignment vertical="bottom" wrapText="0"/>
      <border outline="0">
        <left/>
        <right/>
        <top/>
        <bottom/>
      </border>
    </dxf>
  </rfmt>
  <rfmt sheetId="5" sqref="M725" start="0" length="0">
    <dxf>
      <alignment vertical="bottom" wrapText="0"/>
      <border outline="0">
        <left/>
        <right/>
        <top/>
        <bottom/>
      </border>
    </dxf>
  </rfmt>
  <rfmt sheetId="5" sqref="N725" start="0" length="0">
    <dxf>
      <alignment vertical="bottom" wrapText="0"/>
      <border outline="0">
        <left/>
        <right/>
        <top/>
        <bottom/>
      </border>
    </dxf>
  </rfmt>
  <rfmt sheetId="5" sqref="O725" start="0" length="0">
    <dxf>
      <alignment vertical="bottom" wrapText="0"/>
      <border outline="0">
        <left/>
        <right/>
        <top/>
        <bottom/>
      </border>
    </dxf>
  </rfmt>
  <rfmt sheetId="5" sqref="P725" start="0" length="0">
    <dxf>
      <fill>
        <patternFill patternType="none"/>
      </fill>
      <alignment horizontal="general" vertical="bottom" wrapText="0"/>
      <border outline="0">
        <left/>
        <right/>
        <top/>
      </border>
    </dxf>
  </rfmt>
  <rfmt sheetId="5" sqref="Q725" start="0" length="0">
    <dxf>
      <alignment vertical="bottom" wrapText="0"/>
      <border outline="0">
        <left/>
        <right/>
        <top/>
        <bottom/>
      </border>
    </dxf>
  </rfmt>
  <rcc rId="8192" sId="5" odxf="1" dxf="1">
    <oc r="B726">
      <f>IF(LEN(A726)=0,"",INDEX('Smelter Look-up'!$A:$A,MATCH($A726,'Smelter Look-up'!$E:$E,0)))</f>
    </oc>
    <nc r="B72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93" sId="5" odxf="1" dxf="1">
    <oc r="C726">
      <f>IF(LEN(A726)=0,"",INDEX('Smelter Look-up'!$C:$C,MATCH($A726,'Smelter Look-up'!$E:$E,0)))</f>
    </oc>
    <nc r="C726" t="inlineStr">
      <is>
        <t>United Precious Metal Refining,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194" sId="5" odxf="1" dxf="1">
    <nc r="D726" t="inlineStr">
      <is>
        <t>United Precious Metal Refining,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95" sId="5" odxf="1" dxf="1">
    <oc r="E726">
      <f>IF(ISERROR($V726),"",OFFSET('Smelter Look-up'!$D$4,$V726-4,0)&amp;"")</f>
    </oc>
    <nc r="E726"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96" sId="5" odxf="1" dxf="1">
    <oc r="F726">
      <f>IF(ISERROR($V726),"",OFFSET('Smelter Look-up'!$E$4,$V726-4,0))</f>
    </oc>
    <nc r="F726" t="inlineStr">
      <is>
        <t>CID001993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97" sId="5" odxf="1" dxf="1">
    <oc r="G726">
      <f>IF(C726=$X$4,"Enter smelter details", IF(ISERROR($V726),"",OFFSET('Smelter Look-up'!$F$4,$V726-4,0)))</f>
    </oc>
    <nc r="G72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198" sId="5" odxf="1" dxf="1">
    <oc r="H726">
      <f>IF(ISERROR($V726),"",OFFSET('Smelter Look-up'!$G$4,$V726-4,0))</f>
    </oc>
    <nc r="H726" t="inlineStr">
      <is>
        <t xml:space="preserve">271 Town Line Road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199" sId="5" odxf="1" dxf="1">
    <oc r="I726">
      <f>IF(ISERROR($V726),"",OFFSET('Smelter Look-up'!$H$4,$V726-4,0))</f>
    </oc>
    <nc r="I726" t="inlineStr">
      <is>
        <t>Alden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00" sId="5" odxf="1" dxf="1">
    <oc r="J726">
      <f>IF(ISERROR($V726),"",OFFSET('Smelter Look-up'!$I$4,$V726-4,0))</f>
    </oc>
    <nc r="J726" t="inlineStr">
      <is>
        <t>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01" sId="5" odxf="1" dxf="1">
    <nc r="K726" t="inlineStr">
      <is>
        <t>Bill Merkle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02" sId="5" odxf="1" dxf="1">
    <nc r="L726" t="inlineStr">
      <is>
        <t>sales@unitedpmr.com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03" sId="5" odxf="1" dxf="1">
    <nc r="M726" t="inlineStr">
      <is>
        <t>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04" sId="5" odxf="1" dxf="1">
    <nc r="N726" t="inlineStr">
      <is>
        <t>Recycled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05" sId="5" odxf="1" dxf="1">
    <nc r="O726" t="inlineStr">
      <is>
        <t>USA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06" sId="5" odxf="1" dxf="1">
    <nc r="P72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26" start="0" length="0">
    <dxf>
      <alignment vertical="bottom" wrapText="0"/>
      <border outline="0">
        <left/>
        <right/>
        <top/>
        <bottom/>
      </border>
    </dxf>
  </rfmt>
  <rcc rId="8207" sId="5" odxf="1" dxf="1">
    <oc r="B727">
      <f>IF(LEN(A727)=0,"",INDEX('Smelter Look-up'!$A:$A,MATCH($A727,'Smelter Look-up'!$E:$E,0)))</f>
    </oc>
    <nc r="B72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08" sId="5" odxf="1" dxf="1">
    <oc r="C727">
      <f>IF(LEN(A727)=0,"",INDEX('Smelter Look-up'!$C:$C,MATCH($A727,'Smelter Look-up'!$E:$E,0)))</f>
    </oc>
    <nc r="C727" t="inlineStr">
      <is>
        <t>Valcambi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09" sId="5" odxf="1" dxf="1">
    <nc r="D727" t="inlineStr">
      <is>
        <t>Valcambi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10" sId="5" odxf="1" dxf="1">
    <oc r="E727">
      <f>IF(ISERROR($V727),"",OFFSET('Smelter Look-up'!$D$4,$V727-4,0)&amp;"")</f>
    </oc>
    <nc r="E727"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11" sId="5" odxf="1" dxf="1">
    <oc r="F727">
      <f>IF(ISERROR($V727),"",OFFSET('Smelter Look-up'!$E$4,$V727-4,0))</f>
    </oc>
    <nc r="F727" t="inlineStr">
      <is>
        <t>CID002003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12" sId="5" odxf="1" dxf="1">
    <oc r="G727">
      <f>IF(C727=$X$4,"Enter smelter details", IF(ISERROR($V727),"",OFFSET('Smelter Look-up'!$F$4,$V727-4,0)))</f>
    </oc>
    <nc r="G72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13" sId="5" odxf="1" dxf="1">
    <oc r="H727">
      <f>IF(ISERROR($V727),"",OFFSET('Smelter Look-up'!$G$4,$V727-4,0))</f>
    </oc>
    <nc r="H72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214" sId="5" odxf="1" dxf="1">
    <oc r="I727">
      <f>IF(ISERROR($V727),"",OFFSET('Smelter Look-up'!$H$4,$V727-4,0))</f>
    </oc>
    <nc r="I727" t="inlineStr">
      <is>
        <t>Balerna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15" sId="5" odxf="1" dxf="1">
    <oc r="J727">
      <f>IF(ISERROR($V727),"",OFFSET('Smelter Look-up'!$I$4,$V727-4,0))</f>
    </oc>
    <nc r="J727"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27" start="0" length="0">
    <dxf>
      <alignment vertical="bottom" wrapText="0"/>
      <border outline="0">
        <left/>
        <right/>
        <top/>
        <bottom/>
      </border>
    </dxf>
  </rfmt>
  <rfmt sheetId="5" sqref="L727" start="0" length="0">
    <dxf>
      <alignment vertical="bottom" wrapText="0"/>
      <border outline="0">
        <left/>
        <right/>
        <top/>
        <bottom/>
      </border>
    </dxf>
  </rfmt>
  <rcc rId="8216" sId="5" odxf="1" dxf="1">
    <nc r="M72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27" start="0" length="0">
    <dxf>
      <alignment vertical="bottom" wrapText="0"/>
      <border outline="0">
        <left/>
        <right/>
        <top/>
        <bottom/>
      </border>
    </dxf>
  </rfmt>
  <rcc rId="8217" sId="5" odxf="1" dxf="1">
    <nc r="O72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27" start="0" length="0">
    <dxf>
      <fill>
        <patternFill patternType="none"/>
      </fill>
      <alignment horizontal="general" vertical="bottom" wrapText="0"/>
      <border outline="0">
        <left/>
        <right/>
        <top/>
      </border>
    </dxf>
  </rfmt>
  <rfmt sheetId="5" sqref="Q727" start="0" length="0">
    <dxf>
      <alignment vertical="bottom" wrapText="0"/>
      <border outline="0">
        <left/>
        <right/>
        <top/>
        <bottom/>
      </border>
    </dxf>
  </rfmt>
  <rcc rId="8218" sId="5" odxf="1" dxf="1">
    <oc r="B728">
      <f>IF(LEN(A728)=0,"",INDEX('Smelter Look-up'!$A:$A,MATCH($A728,'Smelter Look-up'!$E:$E,0)))</f>
    </oc>
    <nc r="B72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19" sId="5" odxf="1" dxf="1">
    <oc r="C728">
      <f>IF(LEN(A728)=0,"",INDEX('Smelter Look-up'!$C:$C,MATCH($A728,'Smelter Look-up'!$E:$E,0)))</f>
    </oc>
    <nc r="C728" t="inlineStr">
      <is>
        <t>Valcambi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20" sId="5" odxf="1" dxf="1">
    <nc r="D728" t="inlineStr">
      <is>
        <t>Valcambi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21" sId="5" odxf="1" dxf="1">
    <oc r="E728">
      <f>IF(ISERROR($V728),"",OFFSET('Smelter Look-up'!$D$4,$V728-4,0)&amp;"")</f>
    </oc>
    <nc r="E728"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22" sId="5" odxf="1" dxf="1">
    <oc r="F728">
      <f>IF(ISERROR($V728),"",OFFSET('Smelter Look-up'!$E$4,$V728-4,0))</f>
    </oc>
    <nc r="F728" t="inlineStr">
      <is>
        <t>CID002003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23" sId="5" odxf="1" dxf="1">
    <oc r="G728">
      <f>IF(C728=$X$4,"Enter smelter details", IF(ISERROR($V728),"",OFFSET('Smelter Look-up'!$F$4,$V728-4,0)))</f>
    </oc>
    <nc r="G72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24" sId="5" odxf="1" dxf="1">
    <oc r="H728">
      <f>IF(ISERROR($V728),"",OFFSET('Smelter Look-up'!$G$4,$V728-4,0))</f>
    </oc>
    <nc r="H72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225" sId="5" odxf="1" dxf="1">
    <oc r="I728">
      <f>IF(ISERROR($V728),"",OFFSET('Smelter Look-up'!$H$4,$V728-4,0))</f>
    </oc>
    <nc r="I728" t="inlineStr">
      <is>
        <t>Balerna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26" sId="5" odxf="1" dxf="1">
    <oc r="J728">
      <f>IF(ISERROR($V728),"",OFFSET('Smelter Look-up'!$I$4,$V728-4,0))</f>
    </oc>
    <nc r="J728"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27" sId="5" odxf="1" dxf="1">
    <nc r="K728" t="inlineStr">
      <is>
        <t>Ursula Giofre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28" sId="5" odxf="1" dxf="1">
    <nc r="L728" t="inlineStr">
      <is>
        <t>info@valcambi.com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728" start="0" length="0">
    <dxf>
      <alignment vertical="bottom" wrapText="0"/>
      <border outline="0">
        <left/>
        <right/>
        <top/>
        <bottom/>
      </border>
    </dxf>
  </rfmt>
  <rfmt sheetId="5" sqref="N728" start="0" length="0">
    <dxf>
      <alignment vertical="bottom" wrapText="0"/>
      <border outline="0">
        <left/>
        <right/>
        <top/>
        <bottom/>
      </border>
    </dxf>
  </rfmt>
  <rfmt sheetId="5" sqref="O728" start="0" length="0">
    <dxf>
      <alignment vertical="bottom" wrapText="0"/>
      <border outline="0">
        <left/>
        <right/>
        <top/>
        <bottom/>
      </border>
    </dxf>
  </rfmt>
  <rfmt sheetId="5" sqref="P728" start="0" length="0">
    <dxf>
      <fill>
        <patternFill patternType="none"/>
      </fill>
      <alignment horizontal="general" vertical="bottom" wrapText="0"/>
      <border outline="0">
        <left/>
        <right/>
        <top/>
      </border>
    </dxf>
  </rfmt>
  <rcc rId="8229" sId="5" odxf="1" dxf="1">
    <nc r="Q72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230" sId="5" odxf="1" dxf="1">
    <oc r="B729">
      <f>IF(LEN(A729)=0,"",INDEX('Smelter Look-up'!$A:$A,MATCH($A729,'Smelter Look-up'!$E:$E,0)))</f>
    </oc>
    <nc r="B72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31" sId="5" odxf="1" dxf="1">
    <oc r="C729">
      <f>IF(LEN(A729)=0,"",INDEX('Smelter Look-up'!$C:$C,MATCH($A729,'Smelter Look-up'!$E:$E,0)))</f>
    </oc>
    <nc r="C729" t="inlineStr">
      <is>
        <t>Valcambi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32" sId="5" odxf="1" dxf="1">
    <nc r="D729" t="inlineStr">
      <is>
        <t>Valcambi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33" sId="5" odxf="1" dxf="1">
    <oc r="E729">
      <f>IF(ISERROR($V729),"",OFFSET('Smelter Look-up'!$D$4,$V729-4,0)&amp;"")</f>
    </oc>
    <nc r="E729"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34" sId="5" odxf="1" dxf="1">
    <oc r="F729">
      <f>IF(ISERROR($V729),"",OFFSET('Smelter Look-up'!$E$4,$V729-4,0))</f>
    </oc>
    <nc r="F729" t="inlineStr">
      <is>
        <t>CID002003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35" sId="5" odxf="1" dxf="1">
    <oc r="G729">
      <f>IF(C729=$X$4,"Enter smelter details", IF(ISERROR($V729),"",OFFSET('Smelter Look-up'!$F$4,$V729-4,0)))</f>
    </oc>
    <nc r="G72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36" sId="5" odxf="1" dxf="1">
    <oc r="H729">
      <f>IF(ISERROR($V729),"",OFFSET('Smelter Look-up'!$G$4,$V729-4,0))</f>
    </oc>
    <nc r="H729" t="inlineStr">
      <is>
        <t>Via Passeggiata 3</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237" sId="5" odxf="1" dxf="1">
    <oc r="I729">
      <f>IF(ISERROR($V729),"",OFFSET('Smelter Look-up'!$H$4,$V729-4,0))</f>
    </oc>
    <nc r="I729" t="inlineStr">
      <is>
        <t>Balerna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38" sId="5" odxf="1" dxf="1">
    <oc r="J729">
      <f>IF(ISERROR($V729),"",OFFSET('Smelter Look-up'!$I$4,$V729-4,0))</f>
    </oc>
    <nc r="J729" t="inlineStr">
      <is>
        <t>Ticino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39" sId="5" odxf="1" dxf="1">
    <nc r="K729" t="inlineStr">
      <is>
        <t xml:space="preserve">Gennaro Maria Cristina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40" sId="5" odxf="1" dxf="1">
    <nc r="L729" t="inlineStr">
      <is>
        <t>mariacristina.gennaro@valcambi.com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41" sId="5" odxf="1" dxf="1">
    <nc r="M72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42" sId="5" odxf="1" dxf="1">
    <nc r="N72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43" sId="5" odxf="1" dxf="1">
    <nc r="O729"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244" sId="5" odxf="1" dxf="1">
    <nc r="P72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29" start="0" length="0">
    <dxf>
      <alignment vertical="bottom" wrapText="0"/>
      <border outline="0">
        <left/>
        <right/>
        <top/>
        <bottom/>
      </border>
    </dxf>
  </rfmt>
  <rcc rId="8245" sId="5" odxf="1" dxf="1">
    <oc r="B730">
      <f>IF(LEN(A730)=0,"",INDEX('Smelter Look-up'!$A:$A,MATCH($A730,'Smelter Look-up'!$E:$E,0)))</f>
    </oc>
    <nc r="B73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46" sId="5" odxf="1" dxf="1">
    <oc r="C730">
      <f>IF(LEN(A730)=0,"",INDEX('Smelter Look-up'!$C:$C,MATCH($A730,'Smelter Look-up'!$E:$E,0)))</f>
    </oc>
    <nc r="C730" t="inlineStr">
      <is>
        <t>Valcambi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47" sId="5" odxf="1" dxf="1">
    <nc r="D730" t="inlineStr">
      <is>
        <t>Valcambi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48" sId="5" odxf="1" dxf="1">
    <oc r="E730">
      <f>IF(ISERROR($V730),"",OFFSET('Smelter Look-up'!$D$4,$V730-4,0)&amp;"")</f>
    </oc>
    <nc r="E730" t="inlineStr">
      <is>
        <t>SWITZERLAND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49" sId="5" odxf="1" dxf="1">
    <oc r="F730">
      <f>IF(ISERROR($V730),"",OFFSET('Smelter Look-up'!$E$4,$V730-4,0))</f>
    </oc>
    <nc r="F730" t="inlineStr">
      <is>
        <t>CID002003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50" sId="5" odxf="1" dxf="1">
    <oc r="G730">
      <f>IF(C730=$X$4,"Enter smelter details", IF(ISERROR($V730),"",OFFSET('Smelter Look-up'!$F$4,$V730-4,0)))</f>
    </oc>
    <nc r="G73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51" sId="5" odxf="1" dxf="1">
    <oc r="H730">
      <f>IF(ISERROR($V730),"",OFFSET('Smelter Look-up'!$G$4,$V730-4,0))</f>
    </oc>
    <nc r="H73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252" sId="5" odxf="1" dxf="1">
    <oc r="I730">
      <f>IF(ISERROR($V730),"",OFFSET('Smelter Look-up'!$H$4,$V730-4,0))</f>
    </oc>
    <nc r="I73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53" sId="5" odxf="1" dxf="1">
    <oc r="J730">
      <f>IF(ISERROR($V730),"",OFFSET('Smelter Look-up'!$I$4,$V730-4,0))</f>
    </oc>
    <nc r="J73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30" start="0" length="0">
    <dxf>
      <alignment vertical="bottom" wrapText="0"/>
      <border outline="0">
        <left/>
        <right/>
        <top/>
        <bottom/>
      </border>
    </dxf>
  </rfmt>
  <rfmt sheetId="5" sqref="L730" start="0" length="0">
    <dxf>
      <alignment vertical="bottom" wrapText="0"/>
      <border outline="0">
        <left/>
        <right/>
        <top/>
        <bottom/>
      </border>
    </dxf>
  </rfmt>
  <rfmt sheetId="5" sqref="M730" start="0" length="0">
    <dxf>
      <alignment vertical="bottom" wrapText="0"/>
      <border outline="0">
        <left/>
        <right/>
        <top/>
        <bottom/>
      </border>
    </dxf>
  </rfmt>
  <rfmt sheetId="5" sqref="N730" start="0" length="0">
    <dxf>
      <alignment vertical="bottom" wrapText="0"/>
      <border outline="0">
        <left/>
        <right/>
        <top/>
        <bottom/>
      </border>
    </dxf>
  </rfmt>
  <rfmt sheetId="5" sqref="O730" start="0" length="0">
    <dxf>
      <alignment vertical="bottom" wrapText="0"/>
      <border outline="0">
        <left/>
        <right/>
        <top/>
        <bottom/>
      </border>
    </dxf>
  </rfmt>
  <rfmt sheetId="5" sqref="P730" start="0" length="0">
    <dxf>
      <fill>
        <patternFill patternType="none"/>
      </fill>
      <alignment horizontal="general" vertical="bottom" wrapText="0"/>
      <border outline="0">
        <left/>
        <right/>
        <top/>
      </border>
    </dxf>
  </rfmt>
  <rfmt sheetId="5" sqref="Q730" start="0" length="0">
    <dxf>
      <alignment vertical="bottom" wrapText="0"/>
      <border outline="0">
        <left/>
        <right/>
        <top/>
        <bottom/>
      </border>
    </dxf>
  </rfmt>
  <rcc rId="8254" sId="5" odxf="1" dxf="1">
    <oc r="B731">
      <f>IF(LEN(A731)=0,"",INDEX('Smelter Look-up'!$A:$A,MATCH($A731,'Smelter Look-up'!$E:$E,0)))</f>
    </oc>
    <nc r="B73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55" sId="5" odxf="1" dxf="1">
    <oc r="C731">
      <f>IF(LEN(A731)=0,"",INDEX('Smelter Look-up'!$C:$C,MATCH($A731,'Smelter Look-up'!$E:$E,0)))</f>
    </oc>
    <nc r="C731" t="inlineStr">
      <is>
        <t>Vietnam Youngsun Tungsten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56" sId="5" odxf="1" dxf="1">
    <nc r="D731" t="inlineStr">
      <is>
        <t>Vietnam Youngsun Tungsten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57" sId="5" odxf="1" dxf="1">
    <oc r="E731">
      <f>IF(ISERROR($V731),"",OFFSET('Smelter Look-up'!$D$4,$V731-4,0)&amp;"")</f>
    </oc>
    <nc r="E731" t="inlineStr">
      <is>
        <t>VIET NAM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58" sId="5" odxf="1" dxf="1">
    <oc r="F731">
      <f>IF(ISERROR($V731),"",OFFSET('Smelter Look-up'!$E$4,$V731-4,0))</f>
    </oc>
    <nc r="F731" t="inlineStr">
      <is>
        <t>CID002011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59" sId="5" odxf="1" dxf="1">
    <oc r="G731">
      <f>IF(C731=$X$4,"Enter smelter details", IF(ISERROR($V731),"",OFFSET('Smelter Look-up'!$F$4,$V731-4,0)))</f>
    </oc>
    <nc r="G73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60" sId="5" odxf="1" dxf="1">
    <oc r="H731">
      <f>IF(ISERROR($V731),"",OFFSET('Smelter Look-up'!$G$4,$V731-4,0))</f>
    </oc>
    <nc r="H73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261" sId="5" odxf="1" dxf="1">
    <oc r="I731">
      <f>IF(ISERROR($V731),"",OFFSET('Smelter Look-up'!$H$4,$V731-4,0))</f>
    </oc>
    <nc r="I731" t="inlineStr">
      <is>
        <t>Halong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62" sId="5" odxf="1" dxf="1">
    <oc r="J731">
      <f>IF(ISERROR($V731),"",OFFSET('Smelter Look-up'!$I$4,$V731-4,0))</f>
    </oc>
    <nc r="J731" t="inlineStr">
      <is>
        <t>Quang Ninh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31" start="0" length="0">
    <dxf>
      <alignment vertical="bottom" wrapText="0"/>
      <border outline="0">
        <left/>
        <right/>
        <top/>
        <bottom/>
      </border>
    </dxf>
  </rfmt>
  <rfmt sheetId="5" sqref="L731" start="0" length="0">
    <dxf>
      <alignment vertical="bottom" wrapText="0"/>
      <border outline="0">
        <left/>
        <right/>
        <top/>
        <bottom/>
      </border>
    </dxf>
  </rfmt>
  <rcc rId="8263" sId="5" odxf="1" dxf="1">
    <nc r="M73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31" start="0" length="0">
    <dxf>
      <alignment vertical="bottom" wrapText="0"/>
      <border outline="0">
        <left/>
        <right/>
        <top/>
        <bottom/>
      </border>
    </dxf>
  </rfmt>
  <rcc rId="8264" sId="5" odxf="1" dxf="1">
    <nc r="O731" t="inlineStr">
      <is>
        <t>Various countries, DRC adjoining countries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31" start="0" length="0">
    <dxf>
      <fill>
        <patternFill patternType="none"/>
      </fill>
      <alignment horizontal="general" vertical="bottom" wrapText="0"/>
      <border outline="0">
        <left/>
        <right/>
        <top/>
      </border>
    </dxf>
  </rfmt>
  <rcc rId="8265" sId="5" odxf="1" dxf="1">
    <nc r="Q731"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266" sId="5" odxf="1" dxf="1">
    <oc r="B732">
      <f>IF(LEN(A732)=0,"",INDEX('Smelter Look-up'!$A:$A,MATCH($A732,'Smelter Look-up'!$E:$E,0)))</f>
    </oc>
    <nc r="B73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67" sId="5" odxf="1" dxf="1">
    <oc r="C732">
      <f>IF(LEN(A732)=0,"",INDEX('Smelter Look-up'!$C:$C,MATCH($A732,'Smelter Look-up'!$E:$E,0)))</f>
    </oc>
    <nc r="C732" t="inlineStr">
      <is>
        <t>Perth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68" sId="5" odxf="1" dxf="1">
    <nc r="D732"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69" sId="5" odxf="1" dxf="1">
    <oc r="E732">
      <f>IF(ISERROR($V732),"",OFFSET('Smelter Look-up'!$D$4,$V732-4,0)&amp;"")</f>
    </oc>
    <nc r="E732"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70" sId="5" odxf="1" dxf="1">
    <oc r="F732">
      <f>IF(ISERROR($V732),"",OFFSET('Smelter Look-up'!$E$4,$V732-4,0))</f>
    </oc>
    <nc r="F732"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71" sId="5" odxf="1" dxf="1">
    <oc r="G732">
      <f>IF(C732=$X$4,"Enter smelter details", IF(ISERROR($V732),"",OFFSET('Smelter Look-up'!$F$4,$V732-4,0)))</f>
    </oc>
    <nc r="G73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72" sId="5" odxf="1" dxf="1">
    <oc r="H732">
      <f>IF(ISERROR($V732),"",OFFSET('Smelter Look-up'!$G$4,$V732-4,0))</f>
    </oc>
    <nc r="H73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273" sId="5" odxf="1" dxf="1">
    <oc r="I732">
      <f>IF(ISERROR($V732),"",OFFSET('Smelter Look-up'!$H$4,$V732-4,0))</f>
    </oc>
    <nc r="I732" t="inlineStr">
      <is>
        <t>Newburn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74" sId="5" odxf="1" dxf="1">
    <oc r="J732">
      <f>IF(ISERROR($V732),"",OFFSET('Smelter Look-up'!$I$4,$V732-4,0))</f>
    </oc>
    <nc r="J732" t="inlineStr">
      <is>
        <t>Western Australia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32" start="0" length="0">
    <dxf>
      <alignment vertical="bottom" wrapText="0"/>
      <border outline="0">
        <left/>
        <right/>
        <top/>
        <bottom/>
      </border>
    </dxf>
  </rfmt>
  <rfmt sheetId="5" sqref="L732" start="0" length="0">
    <dxf>
      <alignment vertical="bottom" wrapText="0"/>
      <border outline="0">
        <left/>
        <right/>
        <top/>
        <bottom/>
      </border>
    </dxf>
  </rfmt>
  <rfmt sheetId="5" sqref="M732" start="0" length="0">
    <dxf>
      <alignment vertical="bottom" wrapText="0"/>
      <border outline="0">
        <left/>
        <right/>
        <top/>
        <bottom/>
      </border>
    </dxf>
  </rfmt>
  <rfmt sheetId="5" sqref="N732" start="0" length="0">
    <dxf>
      <alignment vertical="bottom" wrapText="0"/>
      <border outline="0">
        <left/>
        <right/>
        <top/>
        <bottom/>
      </border>
    </dxf>
  </rfmt>
  <rfmt sheetId="5" sqref="O732" start="0" length="0">
    <dxf>
      <alignment vertical="bottom" wrapText="0"/>
      <border outline="0">
        <left/>
        <right/>
        <top/>
        <bottom/>
      </border>
    </dxf>
  </rfmt>
  <rfmt sheetId="5" sqref="P732" start="0" length="0">
    <dxf>
      <fill>
        <patternFill patternType="none"/>
      </fill>
      <alignment horizontal="general" vertical="bottom" wrapText="0"/>
      <border outline="0">
        <left/>
        <right/>
        <top/>
      </border>
    </dxf>
  </rfmt>
  <rcc rId="8275" sId="5" odxf="1" dxf="1">
    <nc r="Q732"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276" sId="5" odxf="1" dxf="1">
    <oc r="B733">
      <f>IF(LEN(A733)=0,"",INDEX('Smelter Look-up'!$A:$A,MATCH($A733,'Smelter Look-up'!$E:$E,0)))</f>
    </oc>
    <nc r="B73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77" sId="5" odxf="1" dxf="1">
    <oc r="C733">
      <f>IF(LEN(A733)=0,"",INDEX('Smelter Look-up'!$C:$C,MATCH($A733,'Smelter Look-up'!$E:$E,0)))</f>
    </oc>
    <nc r="C733" t="inlineStr">
      <is>
        <t>Perth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78" sId="5" odxf="1" dxf="1">
    <nc r="D733"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79" sId="5" odxf="1" dxf="1">
    <oc r="E733">
      <f>IF(ISERROR($V733),"",OFFSET('Smelter Look-up'!$D$4,$V733-4,0)&amp;"")</f>
    </oc>
    <nc r="E733"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80" sId="5" odxf="1" dxf="1">
    <oc r="F733">
      <f>IF(ISERROR($V733),"",OFFSET('Smelter Look-up'!$E$4,$V733-4,0))</f>
    </oc>
    <nc r="F733"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81" sId="5" odxf="1" dxf="1">
    <oc r="G733">
      <f>IF(C733=$X$4,"Enter smelter details", IF(ISERROR($V733),"",OFFSET('Smelter Look-up'!$F$4,$V733-4,0)))</f>
    </oc>
    <nc r="G73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82" sId="5" odxf="1" dxf="1">
    <oc r="H733">
      <f>IF(ISERROR($V733),"",OFFSET('Smelter Look-up'!$G$4,$V733-4,0))</f>
    </oc>
    <nc r="H73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283" sId="5" odxf="1" dxf="1">
    <oc r="I733">
      <f>IF(ISERROR($V733),"",OFFSET('Smelter Look-up'!$H$4,$V733-4,0))</f>
    </oc>
    <nc r="I733" t="inlineStr">
      <is>
        <t>Newburn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84" sId="5" odxf="1" dxf="1">
    <oc r="J733">
      <f>IF(ISERROR($V733),"",OFFSET('Smelter Look-up'!$I$4,$V733-4,0))</f>
    </oc>
    <nc r="J733" t="inlineStr">
      <is>
        <t>Western Australia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33" start="0" length="0">
    <dxf>
      <alignment vertical="bottom" wrapText="0"/>
      <border outline="0">
        <left/>
        <right/>
        <top/>
        <bottom/>
      </border>
    </dxf>
  </rfmt>
  <rfmt sheetId="5" sqref="L733" start="0" length="0">
    <dxf>
      <alignment vertical="bottom" wrapText="0"/>
      <border outline="0">
        <left/>
        <right/>
        <top/>
        <bottom/>
      </border>
    </dxf>
  </rfmt>
  <rcc rId="8285" sId="5" odxf="1" dxf="1">
    <nc r="M733"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33" start="0" length="0">
    <dxf>
      <alignment vertical="bottom" wrapText="0"/>
      <border outline="0">
        <left/>
        <right/>
        <top/>
        <bottom/>
      </border>
    </dxf>
  </rfmt>
  <rfmt sheetId="5" sqref="O733" start="0" length="0">
    <dxf>
      <alignment vertical="bottom" wrapText="0"/>
      <border outline="0">
        <left/>
        <right/>
        <top/>
        <bottom/>
      </border>
    </dxf>
  </rfmt>
  <rfmt sheetId="5" sqref="P733" start="0" length="0">
    <dxf>
      <fill>
        <patternFill patternType="none"/>
      </fill>
      <alignment horizontal="general" vertical="bottom" wrapText="0"/>
      <border outline="0">
        <left/>
        <right/>
        <top/>
      </border>
    </dxf>
  </rfmt>
  <rcc rId="8286" sId="5" odxf="1" dxf="1">
    <nc r="Q733" t="inlineStr">
      <is>
        <t xml:space="preserve">Validated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287" sId="5" odxf="1" dxf="1">
    <oc r="B734">
      <f>IF(LEN(A734)=0,"",INDEX('Smelter Look-up'!$A:$A,MATCH($A734,'Smelter Look-up'!$E:$E,0)))</f>
    </oc>
    <nc r="B73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88" sId="5" odxf="1" dxf="1">
    <oc r="C734">
      <f>IF(LEN(A734)=0,"",INDEX('Smelter Look-up'!$C:$C,MATCH($A734,'Smelter Look-up'!$E:$E,0)))</f>
    </oc>
    <nc r="C734" t="inlineStr">
      <is>
        <t>Perth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89" sId="5" odxf="1" dxf="1">
    <nc r="D734"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90" sId="5" odxf="1" dxf="1">
    <oc r="E734">
      <f>IF(ISERROR($V734),"",OFFSET('Smelter Look-up'!$D$4,$V734-4,0)&amp;"")</f>
    </oc>
    <nc r="E734"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91" sId="5" odxf="1" dxf="1">
    <oc r="F734">
      <f>IF(ISERROR($V734),"",OFFSET('Smelter Look-up'!$E$4,$V734-4,0))</f>
    </oc>
    <nc r="F734"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92" sId="5" odxf="1" dxf="1">
    <oc r="G734">
      <f>IF(C734=$X$4,"Enter smelter details", IF(ISERROR($V734),"",OFFSET('Smelter Look-up'!$F$4,$V734-4,0)))</f>
    </oc>
    <nc r="G73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93" sId="5" odxf="1" dxf="1">
    <oc r="H734">
      <f>IF(ISERROR($V734),"",OFFSET('Smelter Look-up'!$G$4,$V734-4,0))</f>
    </oc>
    <nc r="H73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294" sId="5" odxf="1" dxf="1">
    <oc r="I734">
      <f>IF(ISERROR($V734),"",OFFSET('Smelter Look-up'!$H$4,$V734-4,0))</f>
    </oc>
    <nc r="I734" t="inlineStr">
      <is>
        <t>Newburn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295" sId="5" odxf="1" dxf="1">
    <oc r="J734">
      <f>IF(ISERROR($V734),"",OFFSET('Smelter Look-up'!$I$4,$V734-4,0))</f>
    </oc>
    <nc r="J734" t="inlineStr">
      <is>
        <t>Western Australia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34" start="0" length="0">
    <dxf>
      <alignment vertical="bottom" wrapText="0"/>
      <border outline="0">
        <left/>
        <right/>
        <top/>
        <bottom/>
      </border>
    </dxf>
  </rfmt>
  <rfmt sheetId="5" sqref="L734" start="0" length="0">
    <dxf>
      <alignment vertical="bottom" wrapText="0"/>
      <border outline="0">
        <left/>
        <right/>
        <top/>
        <bottom/>
      </border>
    </dxf>
  </rfmt>
  <rfmt sheetId="5" sqref="M734" start="0" length="0">
    <dxf>
      <alignment vertical="bottom" wrapText="0"/>
      <border outline="0">
        <left/>
        <right/>
        <top/>
        <bottom/>
      </border>
    </dxf>
  </rfmt>
  <rfmt sheetId="5" sqref="N734" start="0" length="0">
    <dxf>
      <alignment vertical="bottom" wrapText="0"/>
      <border outline="0">
        <left/>
        <right/>
        <top/>
        <bottom/>
      </border>
    </dxf>
  </rfmt>
  <rfmt sheetId="5" sqref="O734" start="0" length="0">
    <dxf>
      <alignment vertical="bottom" wrapText="0"/>
      <border outline="0">
        <left/>
        <right/>
        <top/>
        <bottom/>
      </border>
    </dxf>
  </rfmt>
  <rfmt sheetId="5" sqref="P734" start="0" length="0">
    <dxf>
      <fill>
        <patternFill patternType="none"/>
      </fill>
      <alignment horizontal="general" vertical="bottom" wrapText="0"/>
      <border outline="0">
        <left/>
        <right/>
        <top/>
      </border>
    </dxf>
  </rfmt>
  <rfmt sheetId="5" sqref="Q734" start="0" length="0">
    <dxf>
      <alignment vertical="bottom" wrapText="0"/>
      <border outline="0">
        <left/>
        <right/>
        <top/>
        <bottom/>
      </border>
    </dxf>
  </rfmt>
  <rcc rId="8296" sId="5" odxf="1" dxf="1">
    <oc r="B735">
      <f>IF(LEN(A735)=0,"",INDEX('Smelter Look-up'!$A:$A,MATCH($A735,'Smelter Look-up'!$E:$E,0)))</f>
    </oc>
    <nc r="B73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97" sId="5" odxf="1" dxf="1">
    <oc r="C735">
      <f>IF(LEN(A735)=0,"",INDEX('Smelter Look-up'!$C:$C,MATCH($A735,'Smelter Look-up'!$E:$E,0)))</f>
    </oc>
    <nc r="C735" t="inlineStr">
      <is>
        <t>Perth Mint (ANZ)</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298" sId="5" odxf="1" dxf="1">
    <nc r="D735"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299" sId="5" odxf="1" dxf="1">
    <oc r="E735">
      <f>IF(ISERROR($V735),"",OFFSET('Smelter Look-up'!$D$4,$V735-4,0)&amp;"")</f>
    </oc>
    <nc r="E735"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00" sId="5" odxf="1" dxf="1">
    <oc r="F735">
      <f>IF(ISERROR($V735),"",OFFSET('Smelter Look-up'!$E$4,$V735-4,0))</f>
    </oc>
    <nc r="F735"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01" sId="5" odxf="1" dxf="1">
    <oc r="G735">
      <f>IF(C735=$X$4,"Enter smelter details", IF(ISERROR($V735),"",OFFSET('Smelter Look-up'!$F$4,$V735-4,0)))</f>
    </oc>
    <nc r="G73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02" sId="5" odxf="1" dxf="1">
    <oc r="H735">
      <f>IF(ISERROR($V735),"",OFFSET('Smelter Look-up'!$G$4,$V735-4,0))</f>
    </oc>
    <nc r="H73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03" sId="5" odxf="1" dxf="1">
    <oc r="I735">
      <f>IF(ISERROR($V735),"",OFFSET('Smelter Look-up'!$H$4,$V735-4,0))</f>
    </oc>
    <nc r="I735" t="inlineStr">
      <is>
        <t>Newburn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04" sId="5" odxf="1" dxf="1">
    <oc r="J735">
      <f>IF(ISERROR($V735),"",OFFSET('Smelter Look-up'!$I$4,$V735-4,0))</f>
    </oc>
    <nc r="J735" t="inlineStr">
      <is>
        <t>Western Australia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35" start="0" length="0">
    <dxf>
      <alignment vertical="bottom" wrapText="0"/>
      <border outline="0">
        <left/>
        <right/>
        <top/>
        <bottom/>
      </border>
    </dxf>
  </rfmt>
  <rfmt sheetId="5" sqref="L735" start="0" length="0">
    <dxf>
      <alignment vertical="bottom" wrapText="0"/>
      <border outline="0">
        <left/>
        <right/>
        <top/>
        <bottom/>
      </border>
    </dxf>
  </rfmt>
  <rfmt sheetId="5" sqref="M735" start="0" length="0">
    <dxf>
      <alignment vertical="bottom" wrapText="0"/>
      <border outline="0">
        <left/>
        <right/>
        <top/>
        <bottom/>
      </border>
    </dxf>
  </rfmt>
  <rfmt sheetId="5" sqref="N735" start="0" length="0">
    <dxf>
      <alignment vertical="bottom" wrapText="0"/>
      <border outline="0">
        <left/>
        <right/>
        <top/>
        <bottom/>
      </border>
    </dxf>
  </rfmt>
  <rfmt sheetId="5" sqref="O735" start="0" length="0">
    <dxf>
      <alignment vertical="bottom" wrapText="0"/>
      <border outline="0">
        <left/>
        <right/>
        <top/>
        <bottom/>
      </border>
    </dxf>
  </rfmt>
  <rfmt sheetId="5" sqref="P735" start="0" length="0">
    <dxf>
      <fill>
        <patternFill patternType="none"/>
      </fill>
      <alignment horizontal="general" vertical="bottom" wrapText="0"/>
      <border outline="0">
        <left/>
        <right/>
        <top/>
      </border>
    </dxf>
  </rfmt>
  <rfmt sheetId="5" sqref="Q735" start="0" length="0">
    <dxf>
      <alignment vertical="bottom" wrapText="0"/>
      <border outline="0">
        <left/>
        <right/>
        <top/>
        <bottom/>
      </border>
    </dxf>
  </rfmt>
  <rcc rId="8305" sId="5" odxf="1" dxf="1">
    <oc r="B736">
      <f>IF(LEN(A736)=0,"",INDEX('Smelter Look-up'!$A:$A,MATCH($A736,'Smelter Look-up'!$E:$E,0)))</f>
    </oc>
    <nc r="B73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06" sId="5" odxf="1" dxf="1">
    <oc r="C736">
      <f>IF(LEN(A736)=0,"",INDEX('Smelter Look-up'!$C:$C,MATCH($A736,'Smelter Look-up'!$E:$E,0)))</f>
    </oc>
    <nc r="C736" t="inlineStr">
      <is>
        <t>Western Australian Mint trading as The Perth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07" sId="5" odxf="1" dxf="1">
    <nc r="D736"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08" sId="5" odxf="1" dxf="1">
    <oc r="E736">
      <f>IF(ISERROR($V736),"",OFFSET('Smelter Look-up'!$D$4,$V736-4,0)&amp;"")</f>
    </oc>
    <nc r="E736"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09" sId="5" odxf="1" dxf="1">
    <oc r="F736">
      <f>IF(ISERROR($V736),"",OFFSET('Smelter Look-up'!$E$4,$V736-4,0))</f>
    </oc>
    <nc r="F736"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10" sId="5" odxf="1" dxf="1">
    <oc r="G736">
      <f>IF(C736=$X$4,"Enter smelter details", IF(ISERROR($V736),"",OFFSET('Smelter Look-up'!$F$4,$V736-4,0)))</f>
    </oc>
    <nc r="G73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11" sId="5" odxf="1" dxf="1">
    <oc r="H736">
      <f>IF(ISERROR($V736),"",OFFSET('Smelter Look-up'!$G$4,$V736-4,0))</f>
    </oc>
    <nc r="H73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12" sId="5" odxf="1" dxf="1">
    <oc r="I736">
      <f>IF(ISERROR($V736),"",OFFSET('Smelter Look-up'!$H$4,$V736-4,0))</f>
    </oc>
    <nc r="I736" t="inlineStr">
      <is>
        <t>Newburn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13" sId="5" odxf="1" dxf="1">
    <oc r="J736">
      <f>IF(ISERROR($V736),"",OFFSET('Smelter Look-up'!$I$4,$V736-4,0))</f>
    </oc>
    <nc r="J736" t="inlineStr">
      <is>
        <t>Western Australia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36" start="0" length="0">
    <dxf>
      <alignment vertical="bottom" wrapText="0"/>
      <border outline="0">
        <left/>
        <right/>
        <top/>
        <bottom/>
      </border>
    </dxf>
  </rfmt>
  <rfmt sheetId="5" sqref="L736" start="0" length="0">
    <dxf>
      <alignment vertical="bottom" wrapText="0"/>
      <border outline="0">
        <left/>
        <right/>
        <top/>
        <bottom/>
      </border>
    </dxf>
  </rfmt>
  <rcc rId="8314" sId="5" odxf="1" dxf="1">
    <nc r="M73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36" start="0" length="0">
    <dxf>
      <alignment vertical="bottom" wrapText="0"/>
      <border outline="0">
        <left/>
        <right/>
        <top/>
        <bottom/>
      </border>
    </dxf>
  </rfmt>
  <rcc rId="8315" sId="5" odxf="1" dxf="1">
    <nc r="O736"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36" start="0" length="0">
    <dxf>
      <fill>
        <patternFill patternType="none"/>
      </fill>
      <alignment horizontal="general" vertical="bottom" wrapText="0"/>
      <border outline="0">
        <left/>
        <right/>
        <top/>
      </border>
    </dxf>
  </rfmt>
  <rfmt sheetId="5" sqref="Q736" start="0" length="0">
    <dxf>
      <alignment vertical="bottom" wrapText="0"/>
      <border outline="0">
        <left/>
        <right/>
        <top/>
        <bottom/>
      </border>
    </dxf>
  </rfmt>
  <rcc rId="8316" sId="5" odxf="1" dxf="1">
    <oc r="B737">
      <f>IF(LEN(A737)=0,"",INDEX('Smelter Look-up'!$A:$A,MATCH($A737,'Smelter Look-up'!$E:$E,0)))</f>
    </oc>
    <nc r="B73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17" sId="5" odxf="1" dxf="1">
    <oc r="C737">
      <f>IF(LEN(A737)=0,"",INDEX('Smelter Look-up'!$C:$C,MATCH($A737,'Smelter Look-up'!$E:$E,0)))</f>
    </oc>
    <nc r="C737" t="inlineStr">
      <is>
        <t>Western Australian Mint trading as The Perth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18" sId="5" odxf="1" dxf="1">
    <nc r="D737"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19" sId="5" odxf="1" dxf="1">
    <oc r="E737">
      <f>IF(ISERROR($V737),"",OFFSET('Smelter Look-up'!$D$4,$V737-4,0)&amp;"")</f>
    </oc>
    <nc r="E737"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20" sId="5" odxf="1" dxf="1">
    <oc r="F737">
      <f>IF(ISERROR($V737),"",OFFSET('Smelter Look-up'!$E$4,$V737-4,0))</f>
    </oc>
    <nc r="F737"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21" sId="5" odxf="1" dxf="1">
    <oc r="G737">
      <f>IF(C737=$X$4,"Enter smelter details", IF(ISERROR($V737),"",OFFSET('Smelter Look-up'!$F$4,$V737-4,0)))</f>
    </oc>
    <nc r="G73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22" sId="5" odxf="1" dxf="1">
    <oc r="H737">
      <f>IF(ISERROR($V737),"",OFFSET('Smelter Look-up'!$G$4,$V737-4,0))</f>
    </oc>
    <nc r="H73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23" sId="5" odxf="1" dxf="1">
    <oc r="I737">
      <f>IF(ISERROR($V737),"",OFFSET('Smelter Look-up'!$H$4,$V737-4,0))</f>
    </oc>
    <nc r="I737" t="inlineStr">
      <is>
        <t>Newburn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24" sId="5" odxf="1" dxf="1">
    <oc r="J737">
      <f>IF(ISERROR($V737),"",OFFSET('Smelter Look-up'!$I$4,$V737-4,0))</f>
    </oc>
    <nc r="J737" t="inlineStr">
      <is>
        <t>Western Australia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37" start="0" length="0">
    <dxf>
      <alignment vertical="bottom" wrapText="0"/>
      <border outline="0">
        <left/>
        <right/>
        <top/>
        <bottom/>
      </border>
    </dxf>
  </rfmt>
  <rfmt sheetId="5" sqref="L737" start="0" length="0">
    <dxf>
      <alignment vertical="bottom" wrapText="0"/>
      <border outline="0">
        <left/>
        <right/>
        <top/>
        <bottom/>
      </border>
    </dxf>
  </rfmt>
  <rfmt sheetId="5" sqref="M737" start="0" length="0">
    <dxf>
      <alignment vertical="bottom" wrapText="0"/>
      <border outline="0">
        <left/>
        <right/>
        <top/>
        <bottom/>
      </border>
    </dxf>
  </rfmt>
  <rfmt sheetId="5" sqref="N737" start="0" length="0">
    <dxf>
      <alignment vertical="bottom" wrapText="0"/>
      <border outline="0">
        <left/>
        <right/>
        <top/>
        <bottom/>
      </border>
    </dxf>
  </rfmt>
  <rfmt sheetId="5" sqref="O737" start="0" length="0">
    <dxf>
      <alignment vertical="bottom" wrapText="0"/>
      <border outline="0">
        <left/>
        <right/>
        <top/>
        <bottom/>
      </border>
    </dxf>
  </rfmt>
  <rfmt sheetId="5" sqref="P737" start="0" length="0">
    <dxf>
      <fill>
        <patternFill patternType="none"/>
      </fill>
      <alignment horizontal="general" vertical="bottom" wrapText="0"/>
      <border outline="0">
        <left/>
        <right/>
        <top/>
      </border>
    </dxf>
  </rfmt>
  <rcc rId="8325" sId="5" odxf="1" dxf="1">
    <nc r="Q737"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326" sId="5" odxf="1" dxf="1">
    <oc r="B738">
      <f>IF(LEN(A738)=0,"",INDEX('Smelter Look-up'!$A:$A,MATCH($A738,'Smelter Look-up'!$E:$E,0)))</f>
    </oc>
    <nc r="B73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27" sId="5" odxf="1" dxf="1">
    <oc r="C738">
      <f>IF(LEN(A738)=0,"",INDEX('Smelter Look-up'!$C:$C,MATCH($A738,'Smelter Look-up'!$E:$E,0)))</f>
    </oc>
    <nc r="C738" t="inlineStr">
      <is>
        <t>Western Australian Mint trading as The Perth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28" sId="5" odxf="1" dxf="1">
    <nc r="D738"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29" sId="5" odxf="1" dxf="1">
    <oc r="E738">
      <f>IF(ISERROR($V738),"",OFFSET('Smelter Look-up'!$D$4,$V738-4,0)&amp;"")</f>
    </oc>
    <nc r="E738"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30" sId="5" odxf="1" dxf="1">
    <oc r="F738">
      <f>IF(ISERROR($V738),"",OFFSET('Smelter Look-up'!$E$4,$V738-4,0))</f>
    </oc>
    <nc r="F738"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31" sId="5" odxf="1" dxf="1">
    <oc r="G738">
      <f>IF(C738=$X$4,"Enter smelter details", IF(ISERROR($V738),"",OFFSET('Smelter Look-up'!$F$4,$V738-4,0)))</f>
    </oc>
    <nc r="G73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32" sId="5" odxf="1" dxf="1">
    <oc r="H738">
      <f>IF(ISERROR($V738),"",OFFSET('Smelter Look-up'!$G$4,$V738-4,0))</f>
    </oc>
    <nc r="H738" t="inlineStr">
      <is>
        <t>131 Horrie Miller Drive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33" sId="5" odxf="1" dxf="1">
    <oc r="I738">
      <f>IF(ISERROR($V738),"",OFFSET('Smelter Look-up'!$H$4,$V738-4,0))</f>
    </oc>
    <nc r="I738" t="inlineStr">
      <is>
        <t>Cloverdale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34" sId="5" odxf="1" dxf="1">
    <oc r="J738">
      <f>IF(ISERROR($V738),"",OFFSET('Smelter Look-up'!$I$4,$V738-4,0))</f>
    </oc>
    <nc r="J738" t="inlineStr">
      <is>
        <t>Western Australia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35" sId="5" odxf="1" dxf="1">
    <nc r="K738" t="inlineStr">
      <is>
        <t>Mr. David Woodford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36" sId="5" odxf="1" dxf="1">
    <nc r="L738" t="inlineStr">
      <is>
        <t>david.woodford@perthmint.com.au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37" sId="5" odxf="1" dxf="1">
    <nc r="M738"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38" sId="5" odxf="1" dxf="1">
    <nc r="N738"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39" sId="5" odxf="1" dxf="1">
    <nc r="O738"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40" sId="5" odxf="1" dxf="1">
    <nc r="P738"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38" start="0" length="0">
    <dxf>
      <alignment vertical="bottom" wrapText="0"/>
      <border outline="0">
        <left/>
        <right/>
        <top/>
        <bottom/>
      </border>
    </dxf>
  </rfmt>
  <rcc rId="8341" sId="5" odxf="1" dxf="1">
    <oc r="B739">
      <f>IF(LEN(A739)=0,"",INDEX('Smelter Look-up'!$A:$A,MATCH($A739,'Smelter Look-up'!$E:$E,0)))</f>
    </oc>
    <nc r="B73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42" sId="5" odxf="1" dxf="1">
    <oc r="C739">
      <f>IF(LEN(A739)=0,"",INDEX('Smelter Look-up'!$C:$C,MATCH($A739,'Smelter Look-up'!$E:$E,0)))</f>
    </oc>
    <nc r="C739" t="inlineStr">
      <is>
        <t>Perth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43" sId="5" odxf="1" dxf="1">
    <nc r="D739"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44" sId="5" odxf="1" dxf="1">
    <oc r="E739">
      <f>IF(ISERROR($V739),"",OFFSET('Smelter Look-up'!$D$4,$V739-4,0)&amp;"")</f>
    </oc>
    <nc r="E739"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45" sId="5" odxf="1" dxf="1">
    <oc r="F739">
      <f>IF(ISERROR($V739),"",OFFSET('Smelter Look-up'!$E$4,$V739-4,0))</f>
    </oc>
    <nc r="F739"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46" sId="5" odxf="1" dxf="1">
    <oc r="G739">
      <f>IF(C739=$X$4,"Enter smelter details", IF(ISERROR($V739),"",OFFSET('Smelter Look-up'!$F$4,$V739-4,0)))</f>
    </oc>
    <nc r="G73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47" sId="5" odxf="1" dxf="1">
    <oc r="H739">
      <f>IF(ISERROR($V739),"",OFFSET('Smelter Look-up'!$G$4,$V739-4,0))</f>
    </oc>
    <nc r="H73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48" sId="5" odxf="1" dxf="1">
    <oc r="I739">
      <f>IF(ISERROR($V739),"",OFFSET('Smelter Look-up'!$H$4,$V739-4,0))</f>
    </oc>
    <nc r="I73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49" sId="5" odxf="1" dxf="1">
    <oc r="J739">
      <f>IF(ISERROR($V739),"",OFFSET('Smelter Look-up'!$I$4,$V739-4,0))</f>
    </oc>
    <nc r="J73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39" start="0" length="0">
    <dxf>
      <alignment vertical="bottom" wrapText="0"/>
      <border outline="0">
        <left/>
        <right/>
        <top/>
        <bottom/>
      </border>
    </dxf>
  </rfmt>
  <rfmt sheetId="5" sqref="L739" start="0" length="0">
    <dxf>
      <alignment vertical="bottom" wrapText="0"/>
      <border outline="0">
        <left/>
        <right/>
        <top/>
        <bottom/>
      </border>
    </dxf>
  </rfmt>
  <rfmt sheetId="5" sqref="M739" start="0" length="0">
    <dxf>
      <alignment vertical="bottom" wrapText="0"/>
      <border outline="0">
        <left/>
        <right/>
        <top/>
        <bottom/>
      </border>
    </dxf>
  </rfmt>
  <rfmt sheetId="5" sqref="N739" start="0" length="0">
    <dxf>
      <alignment vertical="bottom" wrapText="0"/>
      <border outline="0">
        <left/>
        <right/>
        <top/>
        <bottom/>
      </border>
    </dxf>
  </rfmt>
  <rfmt sheetId="5" sqref="O739" start="0" length="0">
    <dxf>
      <alignment vertical="bottom" wrapText="0"/>
      <border outline="0">
        <left/>
        <right/>
        <top/>
        <bottom/>
      </border>
    </dxf>
  </rfmt>
  <rfmt sheetId="5" sqref="P739" start="0" length="0">
    <dxf>
      <fill>
        <patternFill patternType="none"/>
      </fill>
      <alignment horizontal="general" vertical="bottom" wrapText="0"/>
      <border outline="0">
        <left/>
        <right/>
        <top/>
      </border>
    </dxf>
  </rfmt>
  <rfmt sheetId="5" sqref="Q739" start="0" length="0">
    <dxf>
      <alignment vertical="bottom" wrapText="0"/>
      <border outline="0">
        <left/>
        <right/>
        <top/>
        <bottom/>
      </border>
    </dxf>
  </rfmt>
  <rcc rId="8350" sId="5" odxf="1" dxf="1">
    <oc r="B740">
      <f>IF(LEN(A740)=0,"",INDEX('Smelter Look-up'!$A:$A,MATCH($A740,'Smelter Look-up'!$E:$E,0)))</f>
    </oc>
    <nc r="B74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51" sId="5" odxf="1" dxf="1">
    <oc r="C740">
      <f>IF(LEN(A740)=0,"",INDEX('Smelter Look-up'!$C:$C,MATCH($A740,'Smelter Look-up'!$E:$E,0)))</f>
    </oc>
    <nc r="C740" t="inlineStr">
      <is>
        <t>AGR Mathey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52" sId="5" odxf="1" dxf="1">
    <nc r="D740"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53" sId="5" odxf="1" dxf="1">
    <oc r="E740">
      <f>IF(ISERROR($V740),"",OFFSET('Smelter Look-up'!$D$4,$V740-4,0)&amp;"")</f>
    </oc>
    <nc r="E740"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54" sId="5" odxf="1" dxf="1">
    <oc r="F740">
      <f>IF(ISERROR($V740),"",OFFSET('Smelter Look-up'!$E$4,$V740-4,0))</f>
    </oc>
    <nc r="F740"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55" sId="5" odxf="1" dxf="1">
    <oc r="G740">
      <f>IF(C740=$X$4,"Enter smelter details", IF(ISERROR($V740),"",OFFSET('Smelter Look-up'!$F$4,$V740-4,0)))</f>
    </oc>
    <nc r="G74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56" sId="5" odxf="1" dxf="1">
    <oc r="H740">
      <f>IF(ISERROR($V740),"",OFFSET('Smelter Look-up'!$G$4,$V740-4,0))</f>
    </oc>
    <nc r="H74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57" sId="5" odxf="1" dxf="1">
    <oc r="I740">
      <f>IF(ISERROR($V740),"",OFFSET('Smelter Look-up'!$H$4,$V740-4,0))</f>
    </oc>
    <nc r="I74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58" sId="5" odxf="1" dxf="1">
    <oc r="J740">
      <f>IF(ISERROR($V740),"",OFFSET('Smelter Look-up'!$I$4,$V740-4,0))</f>
    </oc>
    <nc r="J74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40" start="0" length="0">
    <dxf>
      <alignment vertical="bottom" wrapText="0"/>
      <border outline="0">
        <left/>
        <right/>
        <top/>
        <bottom/>
      </border>
    </dxf>
  </rfmt>
  <rfmt sheetId="5" sqref="L740" start="0" length="0">
    <dxf>
      <alignment vertical="bottom" wrapText="0"/>
      <border outline="0">
        <left/>
        <right/>
        <top/>
        <bottom/>
      </border>
    </dxf>
  </rfmt>
  <rfmt sheetId="5" sqref="M740" start="0" length="0">
    <dxf>
      <alignment vertical="bottom" wrapText="0"/>
      <border outline="0">
        <left/>
        <right/>
        <top/>
        <bottom/>
      </border>
    </dxf>
  </rfmt>
  <rfmt sheetId="5" sqref="N740" start="0" length="0">
    <dxf>
      <alignment vertical="bottom" wrapText="0"/>
      <border outline="0">
        <left/>
        <right/>
        <top/>
        <bottom/>
      </border>
    </dxf>
  </rfmt>
  <rfmt sheetId="5" sqref="O740" start="0" length="0">
    <dxf>
      <alignment vertical="bottom" wrapText="0"/>
      <border outline="0">
        <left/>
        <right/>
        <top/>
        <bottom/>
      </border>
    </dxf>
  </rfmt>
  <rfmt sheetId="5" sqref="P740" start="0" length="0">
    <dxf>
      <fill>
        <patternFill patternType="none"/>
      </fill>
      <alignment horizontal="general" vertical="bottom" wrapText="0"/>
      <border outline="0">
        <left/>
        <right/>
        <top/>
      </border>
    </dxf>
  </rfmt>
  <rfmt sheetId="5" sqref="Q740" start="0" length="0">
    <dxf>
      <alignment vertical="bottom" wrapText="0"/>
      <border outline="0">
        <left/>
        <right/>
        <top/>
        <bottom/>
      </border>
    </dxf>
  </rfmt>
  <rcc rId="8359" sId="5" odxf="1" dxf="1">
    <oc r="B741">
      <f>IF(LEN(A741)=0,"",INDEX('Smelter Look-up'!$A:$A,MATCH($A741,'Smelter Look-up'!$E:$E,0)))</f>
    </oc>
    <nc r="B74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60" sId="5" odxf="1" dxf="1">
    <oc r="C741">
      <f>IF(LEN(A741)=0,"",INDEX('Smelter Look-up'!$C:$C,MATCH($A741,'Smelter Look-up'!$E:$E,0)))</f>
    </oc>
    <nc r="C741" t="inlineStr">
      <is>
        <t>Perth Mint</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61" sId="5" odxf="1" dxf="1">
    <nc r="D741" t="inlineStr">
      <is>
        <t>Western Australian Mint trading as The Perth Mint</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62" sId="5" odxf="1" dxf="1">
    <oc r="E741">
      <f>IF(ISERROR($V741),"",OFFSET('Smelter Look-up'!$D$4,$V741-4,0)&amp;"")</f>
    </oc>
    <nc r="E741" t="inlineStr">
      <is>
        <t>AUSTRALIA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63" sId="5" odxf="1" dxf="1">
    <oc r="F741">
      <f>IF(ISERROR($V741),"",OFFSET('Smelter Look-up'!$E$4,$V741-4,0))</f>
    </oc>
    <nc r="F741" t="inlineStr">
      <is>
        <t>CID002030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64" sId="5" odxf="1" dxf="1">
    <oc r="G741">
      <f>IF(C741=$X$4,"Enter smelter details", IF(ISERROR($V741),"",OFFSET('Smelter Look-up'!$F$4,$V741-4,0)))</f>
    </oc>
    <nc r="G74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65" sId="5" odxf="1" dxf="1">
    <oc r="H741">
      <f>IF(ISERROR($V741),"",OFFSET('Smelter Look-up'!$G$4,$V741-4,0))</f>
    </oc>
    <nc r="H741" t="inlineStr">
      <is>
        <t>131 Horrie Miller Drive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66" sId="5" odxf="1" dxf="1">
    <oc r="I741">
      <f>IF(ISERROR($V741),"",OFFSET('Smelter Look-up'!$H$4,$V741-4,0))</f>
    </oc>
    <nc r="I741" t="inlineStr">
      <is>
        <t>Newburn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67" sId="5" odxf="1" dxf="1">
    <oc r="J741">
      <f>IF(ISERROR($V741),"",OFFSET('Smelter Look-up'!$I$4,$V741-4,0))</f>
    </oc>
    <nc r="J741" t="inlineStr">
      <is>
        <t>Western Australia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68" sId="5" odxf="1" dxf="1">
    <nc r="K741" t="inlineStr">
      <is>
        <t>David Woodford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69" sId="5" odxf="1" dxf="1">
    <nc r="L741" t="inlineStr">
      <is>
        <t>david.woodford@perthmint.com.au</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741" start="0" length="0">
    <dxf>
      <alignment vertical="bottom" wrapText="0"/>
      <border outline="0">
        <left/>
        <right/>
        <top/>
        <bottom/>
      </border>
    </dxf>
  </rfmt>
  <rfmt sheetId="5" sqref="N741" start="0" length="0">
    <dxf>
      <alignment vertical="bottom" wrapText="0"/>
      <border outline="0">
        <left/>
        <right/>
        <top/>
        <bottom/>
      </border>
    </dxf>
  </rfmt>
  <rfmt sheetId="5" sqref="O741" start="0" length="0">
    <dxf>
      <alignment vertical="bottom" wrapText="0"/>
      <border outline="0">
        <left/>
        <right/>
        <top/>
        <bottom/>
      </border>
    </dxf>
  </rfmt>
  <rfmt sheetId="5" sqref="P741" start="0" length="0">
    <dxf>
      <fill>
        <patternFill patternType="none"/>
      </fill>
      <alignment horizontal="general" vertical="bottom" wrapText="0"/>
      <border outline="0">
        <left/>
        <right/>
        <top/>
      </border>
    </dxf>
  </rfmt>
  <rfmt sheetId="5" sqref="Q741" start="0" length="0">
    <dxf>
      <alignment vertical="bottom" wrapText="0"/>
      <border outline="0">
        <left/>
        <right/>
        <top/>
        <bottom/>
      </border>
    </dxf>
  </rfmt>
  <rcc rId="8370" sId="5" odxf="1" dxf="1">
    <oc r="B742">
      <f>IF(LEN(A742)=0,"",INDEX('Smelter Look-up'!$A:$A,MATCH($A742,'Smelter Look-up'!$E:$E,0)))</f>
    </oc>
    <nc r="B74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71" sId="5" odxf="1" dxf="1">
    <oc r="C742">
      <f>IF(LEN(A742)=0,"",INDEX('Smelter Look-up'!$C:$C,MATCH($A742,'Smelter Look-up'!$E:$E,0)))</f>
    </oc>
    <nc r="C742" t="inlineStr">
      <is>
        <t>White Solder Metalurgica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72" sId="5" odxf="1" dxf="1">
    <nc r="D742" t="inlineStr">
      <is>
        <t>White Solder Metalurgia e Mineração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73" sId="5" odxf="1" dxf="1">
    <oc r="E742">
      <f>IF(ISERROR($V742),"",OFFSET('Smelter Look-up'!$D$4,$V742-4,0)&amp;"")</f>
    </oc>
    <nc r="E742"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74" sId="5" odxf="1" dxf="1">
    <oc r="F742">
      <f>IF(ISERROR($V742),"",OFFSET('Smelter Look-up'!$E$4,$V742-4,0))</f>
    </oc>
    <nc r="F742" t="inlineStr">
      <is>
        <t>CID002036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75" sId="5" odxf="1" dxf="1">
    <oc r="G742">
      <f>IF(C742=$X$4,"Enter smelter details", IF(ISERROR($V742),"",OFFSET('Smelter Look-up'!$F$4,$V742-4,0)))</f>
    </oc>
    <nc r="G74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76" sId="5" odxf="1" dxf="1">
    <oc r="H742">
      <f>IF(ISERROR($V742),"",OFFSET('Smelter Look-up'!$G$4,$V742-4,0))</f>
    </oc>
    <nc r="H742" t="inlineStr">
      <is>
        <t xml:space="preserve">Rodovia 421, Km 1,1 nº 917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77" sId="5" odxf="1" dxf="1">
    <oc r="I742">
      <f>IF(ISERROR($V742),"",OFFSET('Smelter Look-up'!$H$4,$V742-4,0))</f>
    </oc>
    <nc r="I742"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78" sId="5" odxf="1" dxf="1">
    <oc r="J742">
      <f>IF(ISERROR($V742),"",OFFSET('Smelter Look-up'!$I$4,$V742-4,0))</f>
    </oc>
    <nc r="J742"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79" sId="5" odxf="1" dxf="1">
    <nc r="K742" t="inlineStr">
      <is>
        <t>Mr. Vagner Torrente - President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80" sId="5" odxf="1" dxf="1">
    <nc r="L742" t="inlineStr">
      <is>
        <t>Tel.: +55 (69) 3536-0002 Fax: +55 (69) 3536-4777</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81" sId="5" odxf="1" dxf="1">
    <nc r="M742"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82" sId="5" odxf="1" dxf="1">
    <nc r="N742" t="inlineStr">
      <is>
        <t>See Web Site &amp; Conflcit freehttp://www.whitesolder.com.br/index.php/en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83" sId="5" odxf="1" dxf="1">
    <nc r="O742" t="inlineStr">
      <is>
        <t>Brazil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384" sId="5" odxf="1" dxf="1">
    <nc r="P74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385" sId="5" odxf="1" dxf="1">
    <nc r="Q742" t="inlineStr">
      <is>
        <t>http://www.whitesolder.com.br/images/stories/ws_conflict_english.pdf</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386" sId="5" odxf="1" dxf="1">
    <oc r="B743">
      <f>IF(LEN(A743)=0,"",INDEX('Smelter Look-up'!$A:$A,MATCH($A743,'Smelter Look-up'!$E:$E,0)))</f>
    </oc>
    <nc r="B74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87" sId="5" odxf="1" dxf="1">
    <oc r="C743">
      <f>IF(LEN(A743)=0,"",INDEX('Smelter Look-up'!$C:$C,MATCH($A743,'Smelter Look-up'!$E:$E,0)))</f>
    </oc>
    <nc r="C743" t="inlineStr">
      <is>
        <t>White Solder Metalurgia e Mineração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88" sId="5" odxf="1" dxf="1">
    <nc r="D743" t="inlineStr">
      <is>
        <t>White Solder Metalurgia e Mineração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89" sId="5" odxf="1" dxf="1">
    <oc r="E743">
      <f>IF(ISERROR($V743),"",OFFSET('Smelter Look-up'!$D$4,$V743-4,0)&amp;"")</f>
    </oc>
    <nc r="E743"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90" sId="5" odxf="1" dxf="1">
    <oc r="F743">
      <f>IF(ISERROR($V743),"",OFFSET('Smelter Look-up'!$E$4,$V743-4,0))</f>
    </oc>
    <nc r="F743" t="inlineStr">
      <is>
        <t>CID002036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91" sId="5" odxf="1" dxf="1">
    <oc r="G743">
      <f>IF(C743=$X$4,"Enter smelter details", IF(ISERROR($V743),"",OFFSET('Smelter Look-up'!$F$4,$V743-4,0)))</f>
    </oc>
    <nc r="G74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92" sId="5" odxf="1" dxf="1">
    <oc r="H743">
      <f>IF(ISERROR($V743),"",OFFSET('Smelter Look-up'!$G$4,$V743-4,0))</f>
    </oc>
    <nc r="H74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393" sId="5" odxf="1" dxf="1">
    <oc r="I743">
      <f>IF(ISERROR($V743),"",OFFSET('Smelter Look-up'!$H$4,$V743-4,0))</f>
    </oc>
    <nc r="I743"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394" sId="5" odxf="1" dxf="1">
    <oc r="J743">
      <f>IF(ISERROR($V743),"",OFFSET('Smelter Look-up'!$I$4,$V743-4,0))</f>
    </oc>
    <nc r="J743"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43" start="0" length="0">
    <dxf>
      <alignment vertical="bottom" wrapText="0"/>
      <border outline="0">
        <left/>
        <right/>
        <top/>
        <bottom/>
      </border>
    </dxf>
  </rfmt>
  <rfmt sheetId="5" sqref="L743" start="0" length="0">
    <dxf>
      <alignment vertical="bottom" wrapText="0"/>
      <border outline="0">
        <left/>
        <right/>
        <top/>
        <bottom/>
      </border>
    </dxf>
  </rfmt>
  <rcc rId="8395" sId="5" odxf="1" dxf="1">
    <nc r="M74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43" start="0" length="0">
    <dxf>
      <alignment vertical="bottom" wrapText="0"/>
      <border outline="0">
        <left/>
        <right/>
        <top/>
        <bottom/>
      </border>
    </dxf>
  </rfmt>
  <rcc rId="8396" sId="5" odxf="1" dxf="1">
    <nc r="O743"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43" start="0" length="0">
    <dxf>
      <fill>
        <patternFill patternType="none"/>
      </fill>
      <alignment horizontal="general" vertical="bottom" wrapText="0"/>
      <border outline="0">
        <left/>
        <right/>
        <top/>
      </border>
    </dxf>
  </rfmt>
  <rfmt sheetId="5" sqref="Q743" start="0" length="0">
    <dxf>
      <alignment vertical="bottom" wrapText="0"/>
      <border outline="0">
        <left/>
        <right/>
        <top/>
        <bottom/>
      </border>
    </dxf>
  </rfmt>
  <rcc rId="8397" sId="5" odxf="1" dxf="1">
    <oc r="B744">
      <f>IF(LEN(A744)=0,"",INDEX('Smelter Look-up'!$A:$A,MATCH($A744,'Smelter Look-up'!$E:$E,0)))</f>
    </oc>
    <nc r="B74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398" sId="5" odxf="1" dxf="1">
    <oc r="C744">
      <f>IF(LEN(A744)=0,"",INDEX('Smelter Look-up'!$C:$C,MATCH($A744,'Smelter Look-up'!$E:$E,0)))</f>
    </oc>
    <nc r="C744" t="inlineStr">
      <is>
        <t>White Solder Metalurgia e Mineração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399" sId="5" odxf="1" dxf="1">
    <nc r="D744" t="inlineStr">
      <is>
        <t>White Solder Metalurgia e Mineração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00" sId="5" odxf="1" dxf="1">
    <oc r="E744">
      <f>IF(ISERROR($V744),"",OFFSET('Smelter Look-up'!$D$4,$V744-4,0)&amp;"")</f>
    </oc>
    <nc r="E744"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01" sId="5" odxf="1" dxf="1">
    <oc r="F744">
      <f>IF(ISERROR($V744),"",OFFSET('Smelter Look-up'!$E$4,$V744-4,0))</f>
    </oc>
    <nc r="F744" t="inlineStr">
      <is>
        <t>CID002036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02" sId="5" odxf="1" dxf="1">
    <oc r="G744">
      <f>IF(C744=$X$4,"Enter smelter details", IF(ISERROR($V744),"",OFFSET('Smelter Look-up'!$F$4,$V744-4,0)))</f>
    </oc>
    <nc r="G74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03" sId="5" odxf="1" dxf="1">
    <oc r="H744">
      <f>IF(ISERROR($V744),"",OFFSET('Smelter Look-up'!$G$4,$V744-4,0))</f>
    </oc>
    <nc r="H74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404" sId="5" odxf="1" dxf="1">
    <oc r="I744">
      <f>IF(ISERROR($V744),"",OFFSET('Smelter Look-up'!$H$4,$V744-4,0))</f>
    </oc>
    <nc r="I744"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05" sId="5" odxf="1" dxf="1">
    <oc r="J744">
      <f>IF(ISERROR($V744),"",OFFSET('Smelter Look-up'!$I$4,$V744-4,0))</f>
    </oc>
    <nc r="J744"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44" start="0" length="0">
    <dxf>
      <alignment vertical="bottom" wrapText="0"/>
      <border outline="0">
        <left/>
        <right/>
        <top/>
        <bottom/>
      </border>
    </dxf>
  </rfmt>
  <rfmt sheetId="5" sqref="L744" start="0" length="0">
    <dxf>
      <alignment vertical="bottom" wrapText="0"/>
      <border outline="0">
        <left/>
        <right/>
        <top/>
        <bottom/>
      </border>
    </dxf>
  </rfmt>
  <rfmt sheetId="5" sqref="M744" start="0" length="0">
    <dxf>
      <alignment vertical="bottom" wrapText="0"/>
      <border outline="0">
        <left/>
        <right/>
        <top/>
        <bottom/>
      </border>
    </dxf>
  </rfmt>
  <rfmt sheetId="5" sqref="N744" start="0" length="0">
    <dxf>
      <alignment vertical="bottom" wrapText="0"/>
      <border outline="0">
        <left/>
        <right/>
        <top/>
        <bottom/>
      </border>
    </dxf>
  </rfmt>
  <rfmt sheetId="5" sqref="O744" start="0" length="0">
    <dxf>
      <alignment vertical="bottom" wrapText="0"/>
      <border outline="0">
        <left/>
        <right/>
        <top/>
        <bottom/>
      </border>
    </dxf>
  </rfmt>
  <rcc rId="8406" sId="5" odxf="1" dxf="1">
    <nc r="P74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407" sId="5" odxf="1" dxf="1">
    <nc r="Q744"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408" sId="5" odxf="1" dxf="1">
    <oc r="B745">
      <f>IF(LEN(A745)=0,"",INDEX('Smelter Look-up'!$A:$A,MATCH($A745,'Smelter Look-up'!$E:$E,0)))</f>
    </oc>
    <nc r="B74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09" sId="5" odxf="1" dxf="1">
    <oc r="C745">
      <f>IF(LEN(A745)=0,"",INDEX('Smelter Look-up'!$C:$C,MATCH($A745,'Smelter Look-up'!$E:$E,0)))</f>
    </oc>
    <nc r="C745" t="inlineStr">
      <is>
        <t>White Solder Metalurgica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410" sId="5" odxf="1" dxf="1">
    <nc r="D745" t="inlineStr">
      <is>
        <t>White Solder Metalurgia e Mineração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11" sId="5" odxf="1" dxf="1">
    <oc r="E745">
      <f>IF(ISERROR($V745),"",OFFSET('Smelter Look-up'!$D$4,$V745-4,0)&amp;"")</f>
    </oc>
    <nc r="E745"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12" sId="5" odxf="1" dxf="1">
    <oc r="F745">
      <f>IF(ISERROR($V745),"",OFFSET('Smelter Look-up'!$E$4,$V745-4,0))</f>
    </oc>
    <nc r="F745" t="inlineStr">
      <is>
        <t>CID002036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13" sId="5" odxf="1" dxf="1">
    <oc r="G745">
      <f>IF(C745=$X$4,"Enter smelter details", IF(ISERROR($V745),"",OFFSET('Smelter Look-up'!$F$4,$V745-4,0)))</f>
    </oc>
    <nc r="G74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14" sId="5" odxf="1" dxf="1">
    <oc r="H745">
      <f>IF(ISERROR($V745),"",OFFSET('Smelter Look-up'!$G$4,$V745-4,0))</f>
    </oc>
    <nc r="H745" t="inlineStr">
      <is>
        <t>Rodovia 421, Km 1,1 nº 917 CEP 76877-073 | Cx Postal: 433</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415" sId="5" odxf="1" dxf="1">
    <oc r="I745">
      <f>IF(ISERROR($V745),"",OFFSET('Smelter Look-up'!$H$4,$V745-4,0))</f>
    </oc>
    <nc r="I745"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16" sId="5" odxf="1" dxf="1">
    <oc r="J745">
      <f>IF(ISERROR($V745),"",OFFSET('Smelter Look-up'!$I$4,$V745-4,0))</f>
    </oc>
    <nc r="J745"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17" sId="5" odxf="1" dxf="1">
    <nc r="K745" t="inlineStr">
      <is>
        <t>Mr. Marcelo Camargo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18" sId="5" odxf="1" dxf="1">
    <nc r="L745" t="inlineStr">
      <is>
        <t>comex@whitesolder.com.br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19" sId="5" odxf="1" dxf="1">
    <nc r="M745"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20" sId="5" odxf="1" dxf="1">
    <nc r="N745" t="inlineStr">
      <is>
        <t>Ariquemes, Rodovia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21" sId="5" odxf="1" dxf="1">
    <nc r="O745" t="inlineStr">
      <is>
        <t xml:space="preserve">Brazil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45" start="0" length="0">
    <dxf>
      <fill>
        <patternFill patternType="none"/>
      </fill>
      <alignment horizontal="general" vertical="bottom" wrapText="0"/>
      <border outline="0">
        <left/>
        <right/>
        <top/>
      </border>
    </dxf>
  </rfmt>
  <rfmt sheetId="5" sqref="Q745" start="0" length="0">
    <dxf>
      <alignment vertical="bottom" wrapText="0"/>
      <border outline="0">
        <left/>
        <right/>
        <top/>
        <bottom/>
      </border>
    </dxf>
  </rfmt>
  <rcc rId="8422" sId="5" odxf="1" dxf="1">
    <oc r="B746">
      <f>IF(LEN(A746)=0,"",INDEX('Smelter Look-up'!$A:$A,MATCH($A746,'Smelter Look-up'!$E:$E,0)))</f>
    </oc>
    <nc r="B74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23" sId="5" odxf="1" dxf="1">
    <oc r="C746">
      <f>IF(LEN(A746)=0,"",INDEX('Smelter Look-up'!$C:$C,MATCH($A746,'Smelter Look-up'!$E:$E,0)))</f>
    </oc>
    <nc r="C746" t="inlineStr">
      <is>
        <t>White Solder Metalurgia e Mineração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424" sId="5" odxf="1" dxf="1">
    <nc r="D746" t="inlineStr">
      <is>
        <t>White Solder Metalurgia e Mineração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25" sId="5" odxf="1" dxf="1">
    <oc r="E746">
      <f>IF(ISERROR($V746),"",OFFSET('Smelter Look-up'!$D$4,$V746-4,0)&amp;"")</f>
    </oc>
    <nc r="E746"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26" sId="5" odxf="1" dxf="1">
    <oc r="F746">
      <f>IF(ISERROR($V746),"",OFFSET('Smelter Look-up'!$E$4,$V746-4,0))</f>
    </oc>
    <nc r="F746" t="inlineStr">
      <is>
        <t>CID002036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27" sId="5" odxf="1" dxf="1">
    <oc r="G746">
      <f>IF(C746=$X$4,"Enter smelter details", IF(ISERROR($V746),"",OFFSET('Smelter Look-up'!$F$4,$V746-4,0)))</f>
    </oc>
    <nc r="G74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28" sId="5" odxf="1" dxf="1">
    <oc r="H746">
      <f>IF(ISERROR($V746),"",OFFSET('Smelter Look-up'!$G$4,$V746-4,0))</f>
    </oc>
    <nc r="H746" t="inlineStr">
      <is>
        <t>Rodovia 421, Km 1,1 nº 917 CEP 76877-073 | Cx Postal: 433</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429" sId="5" odxf="1" dxf="1">
    <oc r="I746">
      <f>IF(ISERROR($V746),"",OFFSET('Smelter Look-up'!$H$4,$V746-4,0))</f>
    </oc>
    <nc r="I746"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30" sId="5" odxf="1" dxf="1">
    <oc r="J746">
      <f>IF(ISERROR($V746),"",OFFSET('Smelter Look-up'!$I$4,$V746-4,0))</f>
    </oc>
    <nc r="J746" t="inlineStr">
      <is>
        <t>Rodovia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31" sId="5" odxf="1" dxf="1">
    <nc r="K746" t="inlineStr">
      <is>
        <t>Mr. Marcelo Camargo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32" sId="5" odxf="1" dxf="1">
    <nc r="L746" t="inlineStr">
      <is>
        <t>comex@whitesolder.com.br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33" sId="5" odxf="1" dxf="1">
    <nc r="M746"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34" sId="5" odxf="1" dxf="1">
    <nc r="N74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35" sId="5" odxf="1" dxf="1">
    <nc r="O746" t="inlineStr">
      <is>
        <t>L1, Ariquemes, Rodovia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36" sId="5" odxf="1" dxf="1">
    <nc r="P74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46" start="0" length="0">
    <dxf>
      <alignment vertical="bottom" wrapText="0"/>
      <border outline="0">
        <left/>
        <right/>
        <top/>
        <bottom/>
      </border>
    </dxf>
  </rfmt>
  <rcc rId="8437" sId="5" odxf="1" dxf="1">
    <oc r="B747">
      <f>IF(LEN(A747)=0,"",INDEX('Smelter Look-up'!$A:$A,MATCH($A747,'Smelter Look-up'!$E:$E,0)))</f>
    </oc>
    <nc r="B74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38" sId="5" odxf="1" dxf="1">
    <oc r="C747">
      <f>IF(LEN(A747)=0,"",INDEX('Smelter Look-up'!$C:$C,MATCH($A747,'Smelter Look-up'!$E:$E,0)))</f>
    </oc>
    <nc r="C747" t="inlineStr">
      <is>
        <t>White Solder Metalurgia e Mineração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439" sId="5" odxf="1" dxf="1">
    <nc r="D747" t="inlineStr">
      <is>
        <t>White Solder Metalurgia e Mineração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40" sId="5" odxf="1" dxf="1">
    <oc r="E747">
      <f>IF(ISERROR($V747),"",OFFSET('Smelter Look-up'!$D$4,$V747-4,0)&amp;"")</f>
    </oc>
    <nc r="E747"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41" sId="5" odxf="1" dxf="1">
    <oc r="F747">
      <f>IF(ISERROR($V747),"",OFFSET('Smelter Look-up'!$E$4,$V747-4,0))</f>
    </oc>
    <nc r="F747" t="inlineStr">
      <is>
        <t>CID002036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42" sId="5" odxf="1" dxf="1">
    <oc r="G747">
      <f>IF(C747=$X$4,"Enter smelter details", IF(ISERROR($V747),"",OFFSET('Smelter Look-up'!$F$4,$V747-4,0)))</f>
    </oc>
    <nc r="G74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43" sId="5" odxf="1" dxf="1">
    <oc r="H747">
      <f>IF(ISERROR($V747),"",OFFSET('Smelter Look-up'!$G$4,$V747-4,0))</f>
    </oc>
    <nc r="H74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444" sId="5" odxf="1" dxf="1">
    <oc r="I747">
      <f>IF(ISERROR($V747),"",OFFSET('Smelter Look-up'!$H$4,$V747-4,0))</f>
    </oc>
    <nc r="I747"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45" sId="5" odxf="1" dxf="1">
    <oc r="J747">
      <f>IF(ISERROR($V747),"",OFFSET('Smelter Look-up'!$I$4,$V747-4,0))</f>
    </oc>
    <nc r="J747"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47" start="0" length="0">
    <dxf>
      <alignment vertical="bottom" wrapText="0"/>
      <border outline="0">
        <left/>
        <right/>
        <top/>
        <bottom/>
      </border>
    </dxf>
  </rfmt>
  <rfmt sheetId="5" sqref="L747" start="0" length="0">
    <dxf>
      <alignment vertical="bottom" wrapText="0"/>
      <border outline="0">
        <left/>
        <right/>
        <top/>
        <bottom/>
      </border>
    </dxf>
  </rfmt>
  <rfmt sheetId="5" sqref="M747" start="0" length="0">
    <dxf>
      <alignment vertical="bottom" wrapText="0"/>
      <border outline="0">
        <left/>
        <right/>
        <top/>
        <bottom/>
      </border>
    </dxf>
  </rfmt>
  <rfmt sheetId="5" sqref="N747" start="0" length="0">
    <dxf>
      <alignment vertical="bottom" wrapText="0"/>
      <border outline="0">
        <left/>
        <right/>
        <top/>
        <bottom/>
      </border>
    </dxf>
  </rfmt>
  <rfmt sheetId="5" sqref="O747" start="0" length="0">
    <dxf>
      <alignment vertical="bottom" wrapText="0"/>
      <border outline="0">
        <left/>
        <right/>
        <top/>
        <bottom/>
      </border>
    </dxf>
  </rfmt>
  <rfmt sheetId="5" sqref="P747" start="0" length="0">
    <dxf>
      <fill>
        <patternFill patternType="none"/>
      </fill>
      <alignment horizontal="general" vertical="bottom" wrapText="0"/>
      <border outline="0">
        <left/>
        <right/>
        <top/>
      </border>
    </dxf>
  </rfmt>
  <rfmt sheetId="5" sqref="Q747" start="0" length="0">
    <dxf>
      <alignment vertical="bottom" wrapText="0"/>
      <border outline="0">
        <left/>
        <right/>
        <top/>
        <bottom/>
      </border>
    </dxf>
  </rfmt>
  <rcc rId="8446" sId="5" odxf="1" dxf="1">
    <oc r="B748">
      <f>IF(LEN(A748)=0,"",INDEX('Smelter Look-up'!$A:$A,MATCH($A748,'Smelter Look-up'!$E:$E,0)))</f>
    </oc>
    <nc r="B748"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47" sId="5" odxf="1" dxf="1">
    <oc r="C748">
      <f>IF(LEN(A748)=0,"",INDEX('Smelter Look-up'!$C:$C,MATCH($A748,'Smelter Look-up'!$E:$E,0)))</f>
    </oc>
    <nc r="C748" t="inlineStr">
      <is>
        <t>Wolfram Bergbau und Hütten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448" sId="5" odxf="1" dxf="1">
    <nc r="D748" t="inlineStr">
      <is>
        <t>Wolfram Bergbau und Hütten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49" sId="5" odxf="1" dxf="1">
    <oc r="E748">
      <f>IF(ISERROR($V748),"",OFFSET('Smelter Look-up'!$D$4,$V748-4,0)&amp;"")</f>
    </oc>
    <nc r="E748"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50" sId="5" odxf="1" dxf="1">
    <oc r="F748">
      <f>IF(ISERROR($V748),"",OFFSET('Smelter Look-up'!$E$4,$V748-4,0))</f>
    </oc>
    <nc r="F748" t="inlineStr">
      <is>
        <t>CID002044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51" sId="5" odxf="1" dxf="1">
    <oc r="G748">
      <f>IF(C748=$X$4,"Enter smelter details", IF(ISERROR($V748),"",OFFSET('Smelter Look-up'!$F$4,$V748-4,0)))</f>
    </oc>
    <nc r="G74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52" sId="5" odxf="1" dxf="1">
    <oc r="H748">
      <f>IF(ISERROR($V748),"",OFFSET('Smelter Look-up'!$G$4,$V748-4,0))</f>
    </oc>
    <nc r="H74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453" sId="5" odxf="1" dxf="1">
    <oc r="I748">
      <f>IF(ISERROR($V748),"",OFFSET('Smelter Look-up'!$H$4,$V748-4,0))</f>
    </oc>
    <nc r="I748" t="inlineStr">
      <is>
        <t>St. Martin 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54" sId="5" odxf="1" dxf="1">
    <oc r="J748">
      <f>IF(ISERROR($V748),"",OFFSET('Smelter Look-up'!$I$4,$V748-4,0))</f>
    </oc>
    <nc r="J748" t="inlineStr">
      <is>
        <t>Styria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48" start="0" length="0">
    <dxf>
      <alignment vertical="bottom" wrapText="0"/>
      <border outline="0">
        <left/>
        <right/>
        <top/>
        <bottom/>
      </border>
    </dxf>
  </rfmt>
  <rfmt sheetId="5" sqref="L748" start="0" length="0">
    <dxf>
      <alignment vertical="bottom" wrapText="0"/>
      <border outline="0">
        <left/>
        <right/>
        <top/>
        <bottom/>
      </border>
    </dxf>
  </rfmt>
  <rfmt sheetId="5" sqref="M748" start="0" length="0">
    <dxf>
      <alignment vertical="bottom" wrapText="0"/>
      <border outline="0">
        <left/>
        <right/>
        <top/>
        <bottom/>
      </border>
    </dxf>
  </rfmt>
  <rfmt sheetId="5" sqref="N748" start="0" length="0">
    <dxf>
      <alignment vertical="bottom" wrapText="0"/>
      <border outline="0">
        <left/>
        <right/>
        <top/>
        <bottom/>
      </border>
    </dxf>
  </rfmt>
  <rfmt sheetId="5" sqref="O748" start="0" length="0">
    <dxf>
      <alignment vertical="bottom" wrapText="0"/>
      <border outline="0">
        <left/>
        <right/>
        <top/>
        <bottom/>
      </border>
    </dxf>
  </rfmt>
  <rfmt sheetId="5" sqref="P748" start="0" length="0">
    <dxf>
      <fill>
        <patternFill patternType="none"/>
      </fill>
      <alignment horizontal="general" vertical="bottom" wrapText="0"/>
      <border outline="0">
        <left/>
        <right/>
        <top/>
      </border>
    </dxf>
  </rfmt>
  <rcc rId="8455" sId="5" odxf="1" dxf="1">
    <nc r="Q748"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456" sId="5" odxf="1" dxf="1">
    <oc r="B749">
      <f>IF(LEN(A749)=0,"",INDEX('Smelter Look-up'!$A:$A,MATCH($A749,'Smelter Look-up'!$E:$E,0)))</f>
    </oc>
    <nc r="B749"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57" sId="5" odxf="1" dxf="1">
    <oc r="C749">
      <f>IF(LEN(A749)=0,"",INDEX('Smelter Look-up'!$C:$C,MATCH($A749,'Smelter Look-up'!$E:$E,0)))</f>
    </oc>
    <nc r="C749" t="inlineStr">
      <is>
        <t>Wolfram Bergbau und Hütten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458" sId="5" odxf="1" dxf="1">
    <nc r="D749" t="inlineStr">
      <is>
        <t>Wolfram Bergbau und Hütten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59" sId="5" odxf="1" dxf="1">
    <oc r="E749">
      <f>IF(ISERROR($V749),"",OFFSET('Smelter Look-up'!$D$4,$V749-4,0)&amp;"")</f>
    </oc>
    <nc r="E749"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60" sId="5" odxf="1" dxf="1">
    <oc r="F749">
      <f>IF(ISERROR($V749),"",OFFSET('Smelter Look-up'!$E$4,$V749-4,0))</f>
    </oc>
    <nc r="F749" t="inlineStr">
      <is>
        <t>CID002044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61" sId="5" odxf="1" dxf="1">
    <oc r="G749">
      <f>IF(C749=$X$4,"Enter smelter details", IF(ISERROR($V749),"",OFFSET('Smelter Look-up'!$F$4,$V749-4,0)))</f>
    </oc>
    <nc r="G74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62" sId="5" odxf="1" dxf="1">
    <oc r="H749">
      <f>IF(ISERROR($V749),"",OFFSET('Smelter Look-up'!$G$4,$V749-4,0))</f>
    </oc>
    <nc r="H74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463" sId="5" odxf="1" dxf="1">
    <oc r="I749">
      <f>IF(ISERROR($V749),"",OFFSET('Smelter Look-up'!$H$4,$V749-4,0))</f>
    </oc>
    <nc r="I749" t="inlineStr">
      <is>
        <t>St. Martin 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64" sId="5" odxf="1" dxf="1">
    <oc r="J749">
      <f>IF(ISERROR($V749),"",OFFSET('Smelter Look-up'!$I$4,$V749-4,0))</f>
    </oc>
    <nc r="J749" t="inlineStr">
      <is>
        <t>Styria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49" start="0" length="0">
    <dxf>
      <alignment vertical="bottom" wrapText="0"/>
      <border outline="0">
        <left/>
        <right/>
        <top/>
        <bottom/>
      </border>
    </dxf>
  </rfmt>
  <rfmt sheetId="5" sqref="L749" start="0" length="0">
    <dxf>
      <alignment vertical="bottom" wrapText="0"/>
      <border outline="0">
        <left/>
        <right/>
        <top/>
        <bottom/>
      </border>
    </dxf>
  </rfmt>
  <rcc rId="8465" sId="5" odxf="1" dxf="1">
    <nc r="M74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49" start="0" length="0">
    <dxf>
      <alignment vertical="bottom" wrapText="0"/>
      <border outline="0">
        <left/>
        <right/>
        <top/>
        <bottom/>
      </border>
    </dxf>
  </rfmt>
  <rcc rId="8466" sId="5" odxf="1" dxf="1">
    <nc r="O749" t="inlineStr">
      <is>
        <t>Various countries, DRC adjoining countries,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49" start="0" length="0">
    <dxf>
      <fill>
        <patternFill patternType="none"/>
      </fill>
      <alignment horizontal="general" vertical="bottom" wrapText="0"/>
      <border outline="0">
        <left/>
        <right/>
        <top/>
      </border>
    </dxf>
  </rfmt>
  <rcc rId="8467" sId="5" odxf="1" dxf="1">
    <nc r="Q749"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468" sId="5" odxf="1" dxf="1">
    <oc r="B750">
      <f>IF(LEN(A750)=0,"",INDEX('Smelter Look-up'!$A:$A,MATCH($A750,'Smelter Look-up'!$E:$E,0)))</f>
    </oc>
    <nc r="B750"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69" sId="5" odxf="1" dxf="1">
    <oc r="C750">
      <f>IF(LEN(A750)=0,"",INDEX('Smelter Look-up'!$C:$C,MATCH($A750,'Smelter Look-up'!$E:$E,0)))</f>
    </oc>
    <nc r="C750" t="inlineStr">
      <is>
        <t>Wolfram Bergbau und Hütten AG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470" sId="5" odxf="1" dxf="1">
    <nc r="D750" t="inlineStr">
      <is>
        <t>Wolfram Bergbau und Hütten AG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71" sId="5" odxf="1" dxf="1">
    <oc r="E750">
      <f>IF(ISERROR($V750),"",OFFSET('Smelter Look-up'!$D$4,$V750-4,0)&amp;"")</f>
    </oc>
    <nc r="E750"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72" sId="5" odxf="1" dxf="1">
    <oc r="F750">
      <f>IF(ISERROR($V750),"",OFFSET('Smelter Look-up'!$E$4,$V750-4,0))</f>
    </oc>
    <nc r="F750" t="inlineStr">
      <is>
        <t>CID002044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73" sId="5" odxf="1" dxf="1">
    <oc r="G750">
      <f>IF(C750=$X$4,"Enter smelter details", IF(ISERROR($V750),"",OFFSET('Smelter Look-up'!$F$4,$V750-4,0)))</f>
    </oc>
    <nc r="G75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74" sId="5" odxf="1" dxf="1">
    <oc r="H750">
      <f>IF(ISERROR($V750),"",OFFSET('Smelter Look-up'!$G$4,$V750-4,0))</f>
    </oc>
    <nc r="H75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475" sId="5" odxf="1" dxf="1">
    <oc r="I750">
      <f>IF(ISERROR($V750),"",OFFSET('Smelter Look-up'!$H$4,$V750-4,0))</f>
    </oc>
    <nc r="I750" t="inlineStr">
      <is>
        <t>St. Martin 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76" sId="5" odxf="1" dxf="1">
    <oc r="J750">
      <f>IF(ISERROR($V750),"",OFFSET('Smelter Look-up'!$I$4,$V750-4,0))</f>
    </oc>
    <nc r="J750" t="inlineStr">
      <is>
        <t>Styria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50" start="0" length="0">
    <dxf>
      <alignment vertical="bottom" wrapText="0"/>
      <border outline="0">
        <left/>
        <right/>
        <top/>
        <bottom/>
      </border>
    </dxf>
  </rfmt>
  <rfmt sheetId="5" sqref="L750" start="0" length="0">
    <dxf>
      <alignment vertical="bottom" wrapText="0"/>
      <border outline="0">
        <left/>
        <right/>
        <top/>
        <bottom/>
      </border>
    </dxf>
  </rfmt>
  <rfmt sheetId="5" sqref="M750" start="0" length="0">
    <dxf>
      <alignment vertical="bottom" wrapText="0"/>
      <border outline="0">
        <left/>
        <right/>
        <top/>
        <bottom/>
      </border>
    </dxf>
  </rfmt>
  <rcc rId="8477" sId="5" odxf="1" dxf="1">
    <nc r="N750" t="inlineStr">
      <is>
        <t xml:space="preserve">Some are recycled, scrap or cover countries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78" sId="5" odxf="1" dxf="1">
    <nc r="O750" t="inlineStr">
      <is>
        <t xml:space="preserve">Some are recycled, scrap or cover countries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79" sId="5" odxf="1" dxf="1">
    <nc r="P75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480" sId="5" odxf="1" dxf="1">
    <nc r="Q750"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481" sId="5" odxf="1" dxf="1">
    <oc r="B751">
      <f>IF(LEN(A751)=0,"",INDEX('Smelter Look-up'!$A:$A,MATCH($A751,'Smelter Look-up'!$E:$E,0)))</f>
    </oc>
    <nc r="B75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82" sId="5" odxf="1" dxf="1">
    <oc r="C751">
      <f>IF(LEN(A751)=0,"",INDEX('Smelter Look-up'!$C:$C,MATCH($A751,'Smelter Look-up'!$E:$E,0)))</f>
    </oc>
    <nc r="C751" t="inlineStr">
      <is>
        <t>Xiamen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483" sId="5" odxf="1" dxf="1">
    <nc r="D751" t="inlineStr">
      <is>
        <t>Xiamen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84" sId="5" odxf="1" dxf="1">
    <oc r="E751">
      <f>IF(ISERROR($V751),"",OFFSET('Smelter Look-up'!$D$4,$V751-4,0)&amp;"")</f>
    </oc>
    <nc r="E75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85" sId="5" odxf="1" dxf="1">
    <oc r="F751">
      <f>IF(ISERROR($V751),"",OFFSET('Smelter Look-up'!$E$4,$V751-4,0))</f>
    </oc>
    <nc r="F751" t="inlineStr">
      <is>
        <t>CID002082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86" sId="5" odxf="1" dxf="1">
    <oc r="G751">
      <f>IF(C751=$X$4,"Enter smelter details", IF(ISERROR($V751),"",OFFSET('Smelter Look-up'!$F$4,$V751-4,0)))</f>
    </oc>
    <nc r="G75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87" sId="5" odxf="1" dxf="1">
    <oc r="H751">
      <f>IF(ISERROR($V751),"",OFFSET('Smelter Look-up'!$G$4,$V751-4,0))</f>
    </oc>
    <nc r="H751" t="inlineStr">
      <is>
        <t>NO.300 Kejing SHE, Haicang District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488" sId="5" odxf="1" dxf="1">
    <oc r="I751">
      <f>IF(ISERROR($V751),"",OFFSET('Smelter Look-up'!$H$4,$V751-4,0))</f>
    </oc>
    <nc r="I751"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89" sId="5" odxf="1" dxf="1">
    <oc r="J751">
      <f>IF(ISERROR($V751),"",OFFSET('Smelter Look-up'!$I$4,$V751-4,0))</f>
    </oc>
    <nc r="J751" t="inlineStr">
      <is>
        <t>Fujian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490" sId="5" odxf="1" dxf="1">
    <nc r="K751" t="inlineStr">
      <is>
        <t>Zheng Ling / LIU RENFENG / Jinsui Chen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91" sId="5" odxf="1" dxf="1">
    <nc r="L751" t="inlineStr">
      <is>
        <t>Zheng.ling@cxtc.com / LIU.RENFENG@CXTC.COM / chen.jinsui@cxtc.com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92" sId="5" odxf="1" dxf="1">
    <nc r="M751" t="inlineStr">
      <is>
        <t>In coordination with cl_joanne_shen@umc.com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93" sId="5" odxf="1" dxf="1">
    <nc r="N751" t="inlineStr">
      <is>
        <t>Ninghua Xing / Luo Keng  Tungsten Mining Co. Ltd. / Ninghua Hangluoken Co., Ltd.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94" sId="5" odxf="1" dxf="1">
    <nc r="O751"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495" sId="5" odxf="1" dxf="1">
    <nc r="P75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496" sId="5" odxf="1" dxf="1">
    <nc r="Q751" t="inlineStr">
      <is>
        <t>CFSI Compliant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497" sId="5" odxf="1" dxf="1">
    <oc r="B752">
      <f>IF(LEN(A752)=0,"",INDEX('Smelter Look-up'!$A:$A,MATCH($A752,'Smelter Look-up'!$E:$E,0)))</f>
    </oc>
    <nc r="B752"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498" sId="5" odxf="1" dxf="1">
    <oc r="C752">
      <f>IF(LEN(A752)=0,"",INDEX('Smelter Look-up'!$C:$C,MATCH($A752,'Smelter Look-up'!$E:$E,0)))</f>
    </oc>
    <nc r="C752" t="inlineStr">
      <is>
        <t>Xiamen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499" sId="5" odxf="1" dxf="1">
    <nc r="D752" t="inlineStr">
      <is>
        <t>Xiamen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00" sId="5" odxf="1" dxf="1">
    <oc r="E752">
      <f>IF(ISERROR($V752),"",OFFSET('Smelter Look-up'!$D$4,$V752-4,0)&amp;"")</f>
    </oc>
    <nc r="E75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01" sId="5" odxf="1" dxf="1">
    <oc r="F752">
      <f>IF(ISERROR($V752),"",OFFSET('Smelter Look-up'!$E$4,$V752-4,0))</f>
    </oc>
    <nc r="F752" t="inlineStr">
      <is>
        <t>CID002082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02" sId="5" odxf="1" dxf="1">
    <oc r="G752">
      <f>IF(C752=$X$4,"Enter smelter details", IF(ISERROR($V752),"",OFFSET('Smelter Look-up'!$F$4,$V752-4,0)))</f>
    </oc>
    <nc r="G75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03" sId="5" odxf="1" dxf="1">
    <oc r="H752">
      <f>IF(ISERROR($V752),"",OFFSET('Smelter Look-up'!$G$4,$V752-4,0))</f>
    </oc>
    <nc r="H752"/>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504" sId="5" odxf="1" dxf="1">
    <oc r="I752">
      <f>IF(ISERROR($V752),"",OFFSET('Smelter Look-up'!$H$4,$V752-4,0))</f>
    </oc>
    <nc r="I752"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05" sId="5" odxf="1" dxf="1">
    <oc r="J752">
      <f>IF(ISERROR($V752),"",OFFSET('Smelter Look-up'!$I$4,$V752-4,0))</f>
    </oc>
    <nc r="J752" t="inlineStr">
      <is>
        <t>Fujian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52" start="0" length="0">
    <dxf>
      <alignment vertical="bottom" wrapText="0"/>
      <border outline="0">
        <left/>
        <right/>
        <top/>
        <bottom/>
      </border>
    </dxf>
  </rfmt>
  <rfmt sheetId="5" sqref="L752" start="0" length="0">
    <dxf>
      <alignment vertical="bottom" wrapText="0"/>
      <border outline="0">
        <left/>
        <right/>
        <top/>
        <bottom/>
      </border>
    </dxf>
  </rfmt>
  <rfmt sheetId="5" sqref="M752" start="0" length="0">
    <dxf>
      <alignment vertical="bottom" wrapText="0"/>
      <border outline="0">
        <left/>
        <right/>
        <top/>
        <bottom/>
      </border>
    </dxf>
  </rfmt>
  <rfmt sheetId="5" sqref="N752" start="0" length="0">
    <dxf>
      <alignment vertical="bottom" wrapText="0"/>
      <border outline="0">
        <left/>
        <right/>
        <top/>
        <bottom/>
      </border>
    </dxf>
  </rfmt>
  <rfmt sheetId="5" sqref="O752" start="0" length="0">
    <dxf>
      <alignment vertical="bottom" wrapText="0"/>
      <border outline="0">
        <left/>
        <right/>
        <top/>
        <bottom/>
      </border>
    </dxf>
  </rfmt>
  <rfmt sheetId="5" sqref="P752" start="0" length="0">
    <dxf>
      <fill>
        <patternFill patternType="none"/>
      </fill>
      <alignment horizontal="general" vertical="bottom" wrapText="0"/>
      <border outline="0">
        <left/>
        <right/>
        <top/>
      </border>
    </dxf>
  </rfmt>
  <rfmt sheetId="5" sqref="Q752" start="0" length="0">
    <dxf>
      <alignment vertical="bottom" wrapText="0"/>
      <border outline="0">
        <left/>
        <right/>
        <top/>
        <bottom/>
      </border>
    </dxf>
  </rfmt>
  <rcc rId="8506" sId="5" odxf="1" dxf="1">
    <oc r="B753">
      <f>IF(LEN(A753)=0,"",INDEX('Smelter Look-up'!$A:$A,MATCH($A753,'Smelter Look-up'!$E:$E,0)))</f>
    </oc>
    <nc r="B753"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07" sId="5" odxf="1" dxf="1">
    <oc r="C753">
      <f>IF(LEN(A753)=0,"",INDEX('Smelter Look-up'!$C:$C,MATCH($A753,'Smelter Look-up'!$E:$E,0)))</f>
    </oc>
    <nc r="C753" t="inlineStr">
      <is>
        <t>Xiamen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508" sId="5" odxf="1" dxf="1">
    <nc r="D753" t="inlineStr">
      <is>
        <t>Xiamen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09" sId="5" odxf="1" dxf="1">
    <oc r="E753">
      <f>IF(ISERROR($V753),"",OFFSET('Smelter Look-up'!$D$4,$V753-4,0)&amp;"")</f>
    </oc>
    <nc r="E75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10" sId="5" odxf="1" dxf="1">
    <oc r="F753">
      <f>IF(ISERROR($V753),"",OFFSET('Smelter Look-up'!$E$4,$V753-4,0))</f>
    </oc>
    <nc r="F753" t="inlineStr">
      <is>
        <t>CID002082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11" sId="5" odxf="1" dxf="1">
    <oc r="G753">
      <f>IF(C753=$X$4,"Enter smelter details", IF(ISERROR($V753),"",OFFSET('Smelter Look-up'!$F$4,$V753-4,0)))</f>
    </oc>
    <nc r="G75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12" sId="5" odxf="1" dxf="1">
    <oc r="H753">
      <f>IF(ISERROR($V753),"",OFFSET('Smelter Look-up'!$G$4,$V753-4,0))</f>
    </oc>
    <nc r="H753" t="inlineStr">
      <is>
        <t>Haicang District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513" sId="5" odxf="1" dxf="1">
    <oc r="I753">
      <f>IF(ISERROR($V753),"",OFFSET('Smelter Look-up'!$H$4,$V753-4,0))</f>
    </oc>
    <nc r="I753" t="inlineStr">
      <is>
        <t>Haicang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14" sId="5" odxf="1" dxf="1">
    <oc r="J753">
      <f>IF(ISERROR($V753),"",OFFSET('Smelter Look-up'!$I$4,$V753-4,0))</f>
    </oc>
    <nc r="J753"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15" sId="5" odxf="1" dxf="1">
    <nc r="K753" t="inlineStr">
      <is>
        <t>Liu Ren Feng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16" sId="5" odxf="1" dxf="1">
    <nc r="L753" t="inlineStr">
      <is>
        <t>Liu.renfeng@cxtc.com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17" sId="5" odxf="1" dxf="1">
    <nc r="M753"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18" sId="5" odxf="1" dxf="1">
    <nc r="N753" t="inlineStr">
      <is>
        <t>NingHua Xingluokeng Tungsten Mining Co., Ltd.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19" sId="5" odxf="1" dxf="1">
    <nc r="O753"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20" sId="5" odxf="1" dxf="1">
    <nc r="P75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521" sId="5" odxf="1" dxf="1">
    <nc r="Q753" t="inlineStr">
      <is>
        <t>CFS Compliant Tungsten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522" sId="5" odxf="1" dxf="1">
    <oc r="B754">
      <f>IF(LEN(A754)=0,"",INDEX('Smelter Look-up'!$A:$A,MATCH($A754,'Smelter Look-up'!$E:$E,0)))</f>
    </oc>
    <nc r="B754"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23" sId="5" odxf="1" dxf="1">
    <oc r="C754">
      <f>IF(LEN(A754)=0,"",INDEX('Smelter Look-up'!$C:$C,MATCH($A754,'Smelter Look-up'!$E:$E,0)))</f>
    </oc>
    <nc r="C754" t="inlineStr">
      <is>
        <t>Xiamen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524" sId="5" odxf="1" dxf="1">
    <nc r="D754" t="inlineStr">
      <is>
        <t>Xiamen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25" sId="5" odxf="1" dxf="1">
    <oc r="E754">
      <f>IF(ISERROR($V754),"",OFFSET('Smelter Look-up'!$D$4,$V754-4,0)&amp;"")</f>
    </oc>
    <nc r="E75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26" sId="5" odxf="1" dxf="1">
    <oc r="F754">
      <f>IF(ISERROR($V754),"",OFFSET('Smelter Look-up'!$E$4,$V754-4,0))</f>
    </oc>
    <nc r="F754" t="inlineStr">
      <is>
        <t>CID002082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27" sId="5" odxf="1" dxf="1">
    <oc r="G754">
      <f>IF(C754=$X$4,"Enter smelter details", IF(ISERROR($V754),"",OFFSET('Smelter Look-up'!$F$4,$V754-4,0)))</f>
    </oc>
    <nc r="G75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28" sId="5" odxf="1" dxf="1">
    <oc r="H754">
      <f>IF(ISERROR($V754),"",OFFSET('Smelter Look-up'!$G$4,$V754-4,0))</f>
    </oc>
    <nc r="H75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529" sId="5" odxf="1" dxf="1">
    <oc r="I754">
      <f>IF(ISERROR($V754),"",OFFSET('Smelter Look-up'!$H$4,$V754-4,0))</f>
    </oc>
    <nc r="I754" t="inlineStr">
      <is>
        <t>Haicang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30" sId="5" odxf="1" dxf="1">
    <oc r="J754">
      <f>IF(ISERROR($V754),"",OFFSET('Smelter Look-up'!$I$4,$V754-4,0))</f>
    </oc>
    <nc r="J754"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54" start="0" length="0">
    <dxf>
      <alignment vertical="bottom" wrapText="0"/>
      <border outline="0">
        <left/>
        <right/>
        <top/>
        <bottom/>
      </border>
    </dxf>
  </rfmt>
  <rfmt sheetId="5" sqref="L754" start="0" length="0">
    <dxf>
      <alignment vertical="bottom" wrapText="0"/>
      <border outline="0">
        <left/>
        <right/>
        <top/>
        <bottom/>
      </border>
    </dxf>
  </rfmt>
  <rcc rId="8531" sId="5" odxf="1" dxf="1">
    <nc r="M75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54" start="0" length="0">
    <dxf>
      <alignment vertical="bottom" wrapText="0"/>
      <border outline="0">
        <left/>
        <right/>
        <top/>
        <bottom/>
      </border>
    </dxf>
  </rfmt>
  <rcc rId="8532" sId="5" odxf="1" dxf="1">
    <nc r="O754"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54" start="0" length="0">
    <dxf>
      <fill>
        <patternFill patternType="none"/>
      </fill>
      <alignment horizontal="general" vertical="bottom" wrapText="0"/>
      <border outline="0">
        <left/>
        <right/>
        <top/>
      </border>
    </dxf>
  </rfmt>
  <rfmt sheetId="5" sqref="Q754" start="0" length="0">
    <dxf>
      <alignment vertical="bottom" wrapText="0"/>
      <border outline="0">
        <left/>
        <right/>
        <top/>
        <bottom/>
      </border>
    </dxf>
  </rfmt>
  <rcc rId="8533" sId="5" odxf="1" dxf="1">
    <oc r="B755">
      <f>IF(LEN(A755)=0,"",INDEX('Smelter Look-up'!$A:$A,MATCH($A755,'Smelter Look-up'!$E:$E,0)))</f>
    </oc>
    <nc r="B755"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34" sId="5" odxf="1" dxf="1">
    <oc r="C755">
      <f>IF(LEN(A755)=0,"",INDEX('Smelter Look-up'!$C:$C,MATCH($A755,'Smelter Look-up'!$E:$E,0)))</f>
    </oc>
    <nc r="C755" t="inlineStr">
      <is>
        <t>Xiamen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535" sId="5" odxf="1" dxf="1">
    <nc r="D755" t="inlineStr">
      <is>
        <t>Xiamen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36" sId="5" odxf="1" dxf="1">
    <oc r="E755">
      <f>IF(ISERROR($V755),"",OFFSET('Smelter Look-up'!$D$4,$V755-4,0)&amp;"")</f>
    </oc>
    <nc r="E75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37" sId="5" odxf="1" dxf="1">
    <oc r="F755">
      <f>IF(ISERROR($V755),"",OFFSET('Smelter Look-up'!$E$4,$V755-4,0))</f>
    </oc>
    <nc r="F755" t="inlineStr">
      <is>
        <t>CID002082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38" sId="5" odxf="1" dxf="1">
    <oc r="G755">
      <f>IF(C755=$X$4,"Enter smelter details", IF(ISERROR($V755),"",OFFSET('Smelter Look-up'!$F$4,$V755-4,0)))</f>
    </oc>
    <nc r="G75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39" sId="5" odxf="1" dxf="1">
    <oc r="H755">
      <f>IF(ISERROR($V755),"",OFFSET('Smelter Look-up'!$G$4,$V755-4,0))</f>
    </oc>
    <nc r="H75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540" sId="5" odxf="1" dxf="1">
    <oc r="I755">
      <f>IF(ISERROR($V755),"",OFFSET('Smelter Look-up'!$H$4,$V755-4,0))</f>
    </oc>
    <nc r="I755" t="inlineStr">
      <is>
        <t>Haicang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41" sId="5" odxf="1" dxf="1">
    <oc r="J755">
      <f>IF(ISERROR($V755),"",OFFSET('Smelter Look-up'!$I$4,$V755-4,0))</f>
    </oc>
    <nc r="J755"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55" start="0" length="0">
    <dxf>
      <alignment vertical="bottom" wrapText="0"/>
      <border outline="0">
        <left/>
        <right/>
        <top/>
        <bottom/>
      </border>
    </dxf>
  </rfmt>
  <rfmt sheetId="5" sqref="L755" start="0" length="0">
    <dxf>
      <alignment vertical="bottom" wrapText="0"/>
      <border outline="0">
        <left/>
        <right/>
        <top/>
        <bottom/>
      </border>
    </dxf>
  </rfmt>
  <rfmt sheetId="5" sqref="M755" start="0" length="0">
    <dxf>
      <alignment vertical="bottom" wrapText="0"/>
      <border outline="0">
        <left/>
        <right/>
        <top/>
        <bottom/>
      </border>
    </dxf>
  </rfmt>
  <rcc rId="8542" sId="5" odxf="1" dxf="1">
    <nc r="N755"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43" sId="5" odxf="1" dxf="1">
    <nc r="O755"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44" sId="5" odxf="1" dxf="1">
    <nc r="P75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545" sId="5" odxf="1" dxf="1">
    <nc r="Q755"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546" sId="5" odxf="1" dxf="1">
    <oc r="B756">
      <f>IF(LEN(A756)=0,"",INDEX('Smelter Look-up'!$A:$A,MATCH($A756,'Smelter Look-up'!$E:$E,0)))</f>
    </oc>
    <nc r="B756"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47" sId="5" odxf="1" dxf="1">
    <oc r="C756">
      <f>IF(LEN(A756)=0,"",INDEX('Smelter Look-up'!$C:$C,MATCH($A756,'Smelter Look-up'!$E:$E,0)))</f>
    </oc>
    <nc r="C756" t="inlineStr">
      <is>
        <t>Xiamen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548" sId="5" odxf="1" dxf="1">
    <nc r="D756" t="inlineStr">
      <is>
        <t>Xiamen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49" sId="5" odxf="1" dxf="1">
    <oc r="E756">
      <f>IF(ISERROR($V756),"",OFFSET('Smelter Look-up'!$D$4,$V756-4,0)&amp;"")</f>
    </oc>
    <nc r="E75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50" sId="5" odxf="1" dxf="1">
    <oc r="F756">
      <f>IF(ISERROR($V756),"",OFFSET('Smelter Look-up'!$E$4,$V756-4,0))</f>
    </oc>
    <nc r="F756" t="inlineStr">
      <is>
        <t>CID002082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51" sId="5" odxf="1" dxf="1">
    <oc r="G756">
      <f>IF(C756=$X$4,"Enter smelter details", IF(ISERROR($V756),"",OFFSET('Smelter Look-up'!$F$4,$V756-4,0)))</f>
    </oc>
    <nc r="G75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52" sId="5" odxf="1" dxf="1">
    <oc r="H756">
      <f>IF(ISERROR($V756),"",OFFSET('Smelter Look-up'!$G$4,$V756-4,0))</f>
    </oc>
    <nc r="H756" t="inlineStr">
      <is>
        <t>Haicang District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553" sId="5" odxf="1" dxf="1">
    <oc r="I756">
      <f>IF(ISERROR($V756),"",OFFSET('Smelter Look-up'!$H$4,$V756-4,0))</f>
    </oc>
    <nc r="I756" t="inlineStr">
      <is>
        <t>Haicang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54" sId="5" odxf="1" dxf="1">
    <oc r="J756">
      <f>IF(ISERROR($V756),"",OFFSET('Smelter Look-up'!$I$4,$V756-4,0))</f>
    </oc>
    <nc r="J756"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55" sId="5" odxf="1" dxf="1">
    <nc r="K756" t="inlineStr">
      <is>
        <t xml:space="preserve">Liu Ren Feng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56" sId="5" odxf="1" dxf="1">
    <nc r="L756" t="inlineStr">
      <is>
        <t>Liu.renfeng@cxtc.com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756" start="0" length="0">
    <dxf>
      <alignment vertical="bottom" wrapText="0"/>
      <border outline="0">
        <left/>
        <right/>
        <top/>
        <bottom/>
      </border>
    </dxf>
  </rfmt>
  <rcc rId="8557" sId="5" odxf="1" dxf="1">
    <nc r="N756" t="inlineStr">
      <is>
        <t>Ning Hua Xingluokeng Tungsten Mining Co.,Ltd, Luoyang Yulu Mining Co.,Ltd, Zijin Mining Co.,Ltd, Xinxhou Mining Co.,Ltd, Xianglushan Mine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58" sId="5" odxf="1" dxf="1">
    <nc r="O756"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59" sId="5" odxf="1" dxf="1">
    <nc r="P75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56" start="0" length="0">
    <dxf>
      <alignment vertical="bottom" wrapText="0"/>
      <border outline="0">
        <left/>
        <right/>
        <top/>
        <bottom/>
      </border>
    </dxf>
  </rfmt>
  <rcc rId="8560" sId="5" odxf="1" dxf="1">
    <oc r="B757">
      <f>IF(LEN(A757)=0,"",INDEX('Smelter Look-up'!$A:$A,MATCH($A757,'Smelter Look-up'!$E:$E,0)))</f>
    </oc>
    <nc r="B757"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61" sId="5" odxf="1" dxf="1">
    <oc r="C757">
      <f>IF(LEN(A757)=0,"",INDEX('Smelter Look-up'!$C:$C,MATCH($A757,'Smelter Look-up'!$E:$E,0)))</f>
    </oc>
    <nc r="C757" t="inlineStr">
      <is>
        <t>Xiamen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562" sId="5" odxf="1" dxf="1">
    <nc r="D757" t="inlineStr">
      <is>
        <t>Xiamen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63" sId="5" odxf="1" dxf="1">
    <oc r="E757">
      <f>IF(ISERROR($V757),"",OFFSET('Smelter Look-up'!$D$4,$V757-4,0)&amp;"")</f>
    </oc>
    <nc r="E75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64" sId="5" odxf="1" dxf="1">
    <oc r="F757">
      <f>IF(ISERROR($V757),"",OFFSET('Smelter Look-up'!$E$4,$V757-4,0))</f>
    </oc>
    <nc r="F757" t="inlineStr">
      <is>
        <t>CID002082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65" sId="5" odxf="1" dxf="1">
    <oc r="G757">
      <f>IF(C757=$X$4,"Enter smelter details", IF(ISERROR($V757),"",OFFSET('Smelter Look-up'!$F$4,$V757-4,0)))</f>
    </oc>
    <nc r="G75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66" sId="5" odxf="1" dxf="1">
    <oc r="H757">
      <f>IF(ISERROR($V757),"",OFFSET('Smelter Look-up'!$G$4,$V757-4,0))</f>
    </oc>
    <nc r="H75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567" sId="5" odxf="1" dxf="1">
    <oc r="I757">
      <f>IF(ISERROR($V757),"",OFFSET('Smelter Look-up'!$H$4,$V757-4,0))</f>
    </oc>
    <nc r="I757" t="inlineStr">
      <is>
        <t>Haicang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68" sId="5" odxf="1" dxf="1">
    <oc r="J757">
      <f>IF(ISERROR($V757),"",OFFSET('Smelter Look-up'!$I$4,$V757-4,0))</f>
    </oc>
    <nc r="J757"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57" start="0" length="0">
    <dxf>
      <alignment vertical="bottom" wrapText="0"/>
      <border outline="0">
        <left/>
        <right/>
        <top/>
        <bottom/>
      </border>
    </dxf>
  </rfmt>
  <rfmt sheetId="5" sqref="L757" start="0" length="0">
    <dxf>
      <alignment vertical="bottom" wrapText="0"/>
      <border outline="0">
        <left/>
        <right/>
        <top/>
        <bottom/>
      </border>
    </dxf>
  </rfmt>
  <rfmt sheetId="5" sqref="M757" start="0" length="0">
    <dxf>
      <alignment vertical="bottom" wrapText="0"/>
      <border outline="0">
        <left/>
        <right/>
        <top/>
        <bottom/>
      </border>
    </dxf>
  </rfmt>
  <rfmt sheetId="5" sqref="N757" start="0" length="0">
    <dxf>
      <alignment vertical="bottom" wrapText="0"/>
      <border outline="0">
        <left/>
        <right/>
        <top/>
        <bottom/>
      </border>
    </dxf>
  </rfmt>
  <rfmt sheetId="5" sqref="O757" start="0" length="0">
    <dxf>
      <alignment vertical="bottom" wrapText="0"/>
      <border outline="0">
        <left/>
        <right/>
        <top/>
        <bottom/>
      </border>
    </dxf>
  </rfmt>
  <rfmt sheetId="5" sqref="P757" start="0" length="0">
    <dxf>
      <fill>
        <patternFill patternType="none"/>
      </fill>
      <alignment horizontal="general" vertical="bottom" wrapText="0"/>
      <border outline="0">
        <left/>
        <right/>
        <top/>
      </border>
    </dxf>
  </rfmt>
  <rfmt sheetId="5" sqref="Q757" start="0" length="0">
    <dxf>
      <alignment vertical="bottom" wrapText="0"/>
      <border outline="0">
        <left/>
        <right/>
        <top/>
        <bottom/>
      </border>
    </dxf>
  </rfmt>
  <rcc rId="8569" sId="5" odxf="1" dxf="1">
    <oc r="B758">
      <f>IF(LEN(A758)=0,"",INDEX('Smelter Look-up'!$A:$A,MATCH($A758,'Smelter Look-up'!$E:$E,0)))</f>
    </oc>
    <nc r="B75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70" sId="5" odxf="1" dxf="1">
    <oc r="C758">
      <f>IF(LEN(A758)=0,"",INDEX('Smelter Look-up'!$C:$C,MATCH($A758,'Smelter Look-up'!$E:$E,0)))</f>
    </oc>
    <nc r="C758" t="inlineStr">
      <is>
        <t>Yamamoto Precious Metal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571" sId="5" odxf="1" dxf="1">
    <nc r="D758" t="inlineStr">
      <is>
        <t>Yamamoto Precious Metal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72" sId="5" odxf="1" dxf="1">
    <oc r="E758">
      <f>IF(ISERROR($V758),"",OFFSET('Smelter Look-up'!$D$4,$V758-4,0)&amp;"")</f>
    </oc>
    <nc r="E758"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73" sId="5" odxf="1" dxf="1">
    <oc r="F758">
      <f>IF(ISERROR($V758),"",OFFSET('Smelter Look-up'!$E$4,$V758-4,0))</f>
    </oc>
    <nc r="F758" t="inlineStr">
      <is>
        <t>CID002100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74" sId="5" odxf="1" dxf="1">
    <oc r="G758">
      <f>IF(C758=$X$4,"Enter smelter details", IF(ISERROR($V758),"",OFFSET('Smelter Look-up'!$F$4,$V758-4,0)))</f>
    </oc>
    <nc r="G75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75" sId="5" odxf="1" dxf="1">
    <oc r="H758">
      <f>IF(ISERROR($V758),"",OFFSET('Smelter Look-up'!$G$4,$V758-4,0))</f>
    </oc>
    <nc r="H75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576" sId="5" odxf="1" dxf="1">
    <oc r="I758">
      <f>IF(ISERROR($V758),"",OFFSET('Smelter Look-up'!$H$4,$V758-4,0))</f>
    </oc>
    <nc r="I758" t="inlineStr">
      <is>
        <t>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77" sId="5" odxf="1" dxf="1">
    <oc r="J758">
      <f>IF(ISERROR($V758),"",OFFSET('Smelter Look-up'!$I$4,$V758-4,0))</f>
    </oc>
    <nc r="J758" t="inlineStr">
      <is>
        <t>Kansai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58" start="0" length="0">
    <dxf>
      <alignment vertical="bottom" wrapText="0"/>
      <border outline="0">
        <left/>
        <right/>
        <top/>
        <bottom/>
      </border>
    </dxf>
  </rfmt>
  <rfmt sheetId="5" sqref="L758" start="0" length="0">
    <dxf>
      <alignment vertical="bottom" wrapText="0"/>
      <border outline="0">
        <left/>
        <right/>
        <top/>
        <bottom/>
      </border>
    </dxf>
  </rfmt>
  <rcc rId="8578" sId="5" odxf="1" dxf="1">
    <nc r="M75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58" start="0" length="0">
    <dxf>
      <alignment vertical="bottom" wrapText="0"/>
      <border outline="0">
        <left/>
        <right/>
        <top/>
        <bottom/>
      </border>
    </dxf>
  </rfmt>
  <rcc rId="8579" sId="5" odxf="1" dxf="1">
    <nc r="O758"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58" start="0" length="0">
    <dxf>
      <fill>
        <patternFill patternType="none"/>
      </fill>
      <alignment horizontal="general" vertical="bottom" wrapText="0"/>
      <border outline="0">
        <left/>
        <right/>
        <top/>
      </border>
    </dxf>
  </rfmt>
  <rfmt sheetId="5" sqref="Q758" start="0" length="0">
    <dxf>
      <alignment vertical="bottom" wrapText="0"/>
      <border outline="0">
        <left/>
        <right/>
        <top/>
        <bottom/>
      </border>
    </dxf>
  </rfmt>
  <rcc rId="8580" sId="5" odxf="1" dxf="1">
    <oc r="B759">
      <f>IF(LEN(A759)=0,"",INDEX('Smelter Look-up'!$A:$A,MATCH($A759,'Smelter Look-up'!$E:$E,0)))</f>
    </oc>
    <nc r="B75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81" sId="5" odxf="1" dxf="1">
    <oc r="C759">
      <f>IF(LEN(A759)=0,"",INDEX('Smelter Look-up'!$C:$C,MATCH($A759,'Smelter Look-up'!$E:$E,0)))</f>
    </oc>
    <nc r="C759" t="inlineStr">
      <is>
        <t>Yamamoto Precious Metal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582" sId="5" odxf="1" dxf="1">
    <nc r="D759" t="inlineStr">
      <is>
        <t>Yamamoto Precious Metal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83" sId="5" odxf="1" dxf="1">
    <oc r="E759">
      <f>IF(ISERROR($V759),"",OFFSET('Smelter Look-up'!$D$4,$V759-4,0)&amp;"")</f>
    </oc>
    <nc r="E759"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84" sId="5" odxf="1" dxf="1">
    <oc r="F759">
      <f>IF(ISERROR($V759),"",OFFSET('Smelter Look-up'!$E$4,$V759-4,0))</f>
    </oc>
    <nc r="F759" t="inlineStr">
      <is>
        <t>CID002100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85" sId="5" odxf="1" dxf="1">
    <oc r="G759">
      <f>IF(C759=$X$4,"Enter smelter details", IF(ISERROR($V759),"",OFFSET('Smelter Look-up'!$F$4,$V759-4,0)))</f>
    </oc>
    <nc r="G75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86" sId="5" odxf="1" dxf="1">
    <oc r="H759">
      <f>IF(ISERROR($V759),"",OFFSET('Smelter Look-up'!$G$4,$V759-4,0))</f>
    </oc>
    <nc r="H75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587" sId="5" odxf="1" dxf="1">
    <oc r="I759">
      <f>IF(ISERROR($V759),"",OFFSET('Smelter Look-up'!$H$4,$V759-4,0))</f>
    </oc>
    <nc r="I759" t="inlineStr">
      <is>
        <t>Osaka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588" sId="5" odxf="1" dxf="1">
    <oc r="J759">
      <f>IF(ISERROR($V759),"",OFFSET('Smelter Look-up'!$I$4,$V759-4,0))</f>
    </oc>
    <nc r="J759" t="inlineStr">
      <is>
        <t>Kansai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59" start="0" length="0">
    <dxf>
      <alignment vertical="bottom" wrapText="0"/>
      <border outline="0">
        <left/>
        <right/>
        <top/>
        <bottom/>
      </border>
    </dxf>
  </rfmt>
  <rfmt sheetId="5" sqref="L759" start="0" length="0">
    <dxf>
      <alignment vertical="bottom" wrapText="0"/>
      <border outline="0">
        <left/>
        <right/>
        <top/>
        <bottom/>
      </border>
    </dxf>
  </rfmt>
  <rfmt sheetId="5" sqref="M759" start="0" length="0">
    <dxf>
      <alignment vertical="bottom" wrapText="0"/>
      <border outline="0">
        <left/>
        <right/>
        <top/>
        <bottom/>
      </border>
    </dxf>
  </rfmt>
  <rcc rId="8589" sId="5" odxf="1" dxf="1">
    <nc r="N759"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90" sId="5" odxf="1" dxf="1">
    <nc r="O759" t="inlineStr">
      <is>
        <t>Recycled,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591" sId="5" odxf="1" dxf="1">
    <nc r="P759"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592" sId="5" odxf="1" dxf="1">
    <nc r="Q759"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593" sId="5" odxf="1" dxf="1">
    <oc r="B760">
      <f>IF(LEN(A760)=0,"",INDEX('Smelter Look-up'!$A:$A,MATCH($A760,'Smelter Look-up'!$E:$E,0)))</f>
    </oc>
    <nc r="B76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94" sId="5" odxf="1" dxf="1">
    <oc r="C760">
      <f>IF(LEN(A760)=0,"",INDEX('Smelter Look-up'!$C:$C,MATCH($A760,'Smelter Look-up'!$E:$E,0)))</f>
    </oc>
    <nc r="C760" t="inlineStr">
      <is>
        <t>Yamamoto Precious Metal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595" sId="5" odxf="1" dxf="1">
    <nc r="D760" t="inlineStr">
      <is>
        <t>YAMAMOTO PRECIOUS METAL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96" sId="5" odxf="1" dxf="1">
    <oc r="E760">
      <f>IF(ISERROR($V760),"",OFFSET('Smelter Look-up'!$D$4,$V760-4,0)&amp;"")</f>
    </oc>
    <nc r="E760"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97" sId="5" odxf="1" dxf="1">
    <oc r="F760">
      <f>IF(ISERROR($V760),"",OFFSET('Smelter Look-up'!$E$4,$V760-4,0))</f>
    </oc>
    <nc r="F760" t="inlineStr">
      <is>
        <t>CID002100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98" sId="5" odxf="1" dxf="1">
    <oc r="G760">
      <f>IF(C760=$X$4,"Enter smelter details", IF(ISERROR($V760),"",OFFSET('Smelter Look-up'!$F$4,$V760-4,0)))</f>
    </oc>
    <nc r="G76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599" sId="5" odxf="1" dxf="1">
    <oc r="H760">
      <f>IF(ISERROR($V760),"",OFFSET('Smelter Look-up'!$G$4,$V760-4,0))</f>
    </oc>
    <nc r="H760" t="inlineStr">
      <is>
        <t>1090-3, Ohtani</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00" sId="5" odxf="1" dxf="1">
    <oc r="I760">
      <f>IF(ISERROR($V760),"",OFFSET('Smelter Look-up'!$H$4,$V760-4,0))</f>
    </oc>
    <nc r="I760" t="inlineStr">
      <is>
        <t>Kanan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01" sId="5" odxf="1" dxf="1">
    <oc r="J760">
      <f>IF(ISERROR($V760),"",OFFSET('Smelter Look-up'!$I$4,$V760-4,0))</f>
    </oc>
    <nc r="J760" t="inlineStr">
      <is>
        <t>Kohchi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60" start="0" length="0">
    <dxf>
      <alignment vertical="bottom" wrapText="0"/>
      <border outline="0">
        <left/>
        <right/>
        <top/>
        <bottom/>
      </border>
    </dxf>
  </rfmt>
  <rcc rId="8602" sId="5" odxf="1" dxf="1">
    <nc r="L760" t="inlineStr">
      <is>
        <t>contact@yamakin-gold.co.jp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603" sId="5" odxf="1" dxf="1">
    <nc r="M760"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604" sId="5" odxf="1" dxf="1">
    <nc r="N760"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605" sId="5" odxf="1" dxf="1">
    <nc r="O76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606" sId="5" odxf="1" dxf="1">
    <nc r="P76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60" start="0" length="0">
    <dxf>
      <alignment vertical="bottom" wrapText="0"/>
      <border outline="0">
        <left/>
        <right/>
        <top/>
        <bottom/>
      </border>
    </dxf>
  </rfmt>
  <rcc rId="8607" sId="5" odxf="1" dxf="1">
    <oc r="B761">
      <f>IF(LEN(A761)=0,"",INDEX('Smelter Look-up'!$A:$A,MATCH($A761,'Smelter Look-up'!$E:$E,0)))</f>
    </oc>
    <nc r="B761"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08" sId="5" odxf="1" dxf="1">
    <oc r="C761">
      <f>IF(LEN(A761)=0,"",INDEX('Smelter Look-up'!$C:$C,MATCH($A761,'Smelter Look-up'!$E:$E,0)))</f>
    </oc>
    <nc r="C761" t="inlineStr">
      <is>
        <t>Yokohama Metal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09" sId="5" odxf="1" dxf="1">
    <nc r="D761" t="inlineStr">
      <is>
        <t>Yokohama Metal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10" sId="5" odxf="1" dxf="1">
    <oc r="E761">
      <f>IF(ISERROR($V761),"",OFFSET('Smelter Look-up'!$D$4,$V761-4,0)&amp;"")</f>
    </oc>
    <nc r="E76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11" sId="5" odxf="1" dxf="1">
    <oc r="F761">
      <f>IF(ISERROR($V761),"",OFFSET('Smelter Look-up'!$E$4,$V761-4,0))</f>
    </oc>
    <nc r="F761" t="inlineStr">
      <is>
        <t>CID002129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12" sId="5" odxf="1" dxf="1">
    <oc r="G761">
      <f>IF(C761=$X$4,"Enter smelter details", IF(ISERROR($V761),"",OFFSET('Smelter Look-up'!$F$4,$V761-4,0)))</f>
    </oc>
    <nc r="G76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13" sId="5" odxf="1" dxf="1">
    <oc r="H761">
      <f>IF(ISERROR($V761),"",OFFSET('Smelter Look-up'!$G$4,$V761-4,0))</f>
    </oc>
    <nc r="H76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14" sId="5" odxf="1" dxf="1">
    <oc r="I761">
      <f>IF(ISERROR($V761),"",OFFSET('Smelter Look-up'!$H$4,$V761-4,0))</f>
    </oc>
    <nc r="I761" t="inlineStr">
      <is>
        <t>Sagamihara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15" sId="5" odxf="1" dxf="1">
    <oc r="J761">
      <f>IF(ISERROR($V761),"",OFFSET('Smelter Look-up'!$I$4,$V761-4,0))</f>
    </oc>
    <nc r="J761"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61" start="0" length="0">
    <dxf>
      <alignment vertical="bottom" wrapText="0"/>
      <border outline="0">
        <left/>
        <right/>
        <top/>
        <bottom/>
      </border>
    </dxf>
  </rfmt>
  <rfmt sheetId="5" sqref="L761" start="0" length="0">
    <dxf>
      <alignment vertical="bottom" wrapText="0"/>
      <border outline="0">
        <left/>
        <right/>
        <top/>
        <bottom/>
      </border>
    </dxf>
  </rfmt>
  <rcc rId="8616" sId="5" odxf="1" dxf="1">
    <nc r="M761"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61" start="0" length="0">
    <dxf>
      <alignment vertical="bottom" wrapText="0"/>
      <border outline="0">
        <left/>
        <right/>
        <top/>
        <bottom/>
      </border>
    </dxf>
  </rfmt>
  <rcc rId="8617" sId="5" odxf="1" dxf="1">
    <nc r="O761"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61" start="0" length="0">
    <dxf>
      <fill>
        <patternFill patternType="none"/>
      </fill>
      <alignment horizontal="general" vertical="bottom" wrapText="0"/>
      <border outline="0">
        <left/>
        <right/>
        <top/>
      </border>
    </dxf>
  </rfmt>
  <rfmt sheetId="5" sqref="Q761" start="0" length="0">
    <dxf>
      <alignment vertical="bottom" wrapText="0"/>
      <border outline="0">
        <left/>
        <right/>
        <top/>
        <bottom/>
      </border>
    </dxf>
  </rfmt>
  <rcc rId="8618" sId="5" odxf="1" dxf="1">
    <oc r="B762">
      <f>IF(LEN(A762)=0,"",INDEX('Smelter Look-up'!$A:$A,MATCH($A762,'Smelter Look-up'!$E:$E,0)))</f>
    </oc>
    <nc r="B762"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19" sId="5" odxf="1" dxf="1">
    <oc r="C762">
      <f>IF(LEN(A762)=0,"",INDEX('Smelter Look-up'!$C:$C,MATCH($A762,'Smelter Look-up'!$E:$E,0)))</f>
    </oc>
    <nc r="C762" t="inlineStr">
      <is>
        <t>Yokohama Metal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20" sId="5" odxf="1" dxf="1">
    <nc r="D762" t="inlineStr">
      <is>
        <t>Yokohama Metal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21" sId="5" odxf="1" dxf="1">
    <oc r="E762">
      <f>IF(ISERROR($V762),"",OFFSET('Smelter Look-up'!$D$4,$V762-4,0)&amp;"")</f>
    </oc>
    <nc r="E76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22" sId="5" odxf="1" dxf="1">
    <oc r="F762">
      <f>IF(ISERROR($V762),"",OFFSET('Smelter Look-up'!$E$4,$V762-4,0))</f>
    </oc>
    <nc r="F762" t="inlineStr">
      <is>
        <t>CID002129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23" sId="5" odxf="1" dxf="1">
    <oc r="G762">
      <f>IF(C762=$X$4,"Enter smelter details", IF(ISERROR($V762),"",OFFSET('Smelter Look-up'!$F$4,$V762-4,0)))</f>
    </oc>
    <nc r="G76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24" sId="5" odxf="1" dxf="1">
    <oc r="H762">
      <f>IF(ISERROR($V762),"",OFFSET('Smelter Look-up'!$G$4,$V762-4,0))</f>
    </oc>
    <nc r="H76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25" sId="5" odxf="1" dxf="1">
    <oc r="I762">
      <f>IF(ISERROR($V762),"",OFFSET('Smelter Look-up'!$H$4,$V762-4,0))</f>
    </oc>
    <nc r="I762" t="inlineStr">
      <is>
        <t>Sagamihara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26" sId="5" odxf="1" dxf="1">
    <oc r="J762">
      <f>IF(ISERROR($V762),"",OFFSET('Smelter Look-up'!$I$4,$V762-4,0))</f>
    </oc>
    <nc r="J762" t="inlineStr">
      <is>
        <t>Kanagawa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62" start="0" length="0">
    <dxf>
      <alignment vertical="bottom" wrapText="0"/>
      <border outline="0">
        <left/>
        <right/>
        <top/>
        <bottom/>
      </border>
    </dxf>
  </rfmt>
  <rfmt sheetId="5" sqref="L762" start="0" length="0">
    <dxf>
      <alignment vertical="bottom" wrapText="0"/>
      <border outline="0">
        <left/>
        <right/>
        <top/>
        <bottom/>
      </border>
    </dxf>
  </rfmt>
  <rfmt sheetId="5" sqref="M762" start="0" length="0">
    <dxf>
      <alignment vertical="bottom" wrapText="0"/>
      <border outline="0">
        <left/>
        <right/>
        <top/>
        <bottom/>
      </border>
    </dxf>
  </rfmt>
  <rfmt sheetId="5" sqref="N762" start="0" length="0">
    <dxf>
      <alignment vertical="bottom" wrapText="0"/>
      <border outline="0">
        <left/>
        <right/>
        <top/>
        <bottom/>
      </border>
    </dxf>
  </rfmt>
  <rfmt sheetId="5" sqref="O762" start="0" length="0">
    <dxf>
      <alignment vertical="bottom" wrapText="0"/>
      <border outline="0">
        <left/>
        <right/>
        <top/>
        <bottom/>
      </border>
    </dxf>
  </rfmt>
  <rfmt sheetId="5" sqref="P762" start="0" length="0">
    <dxf>
      <fill>
        <patternFill patternType="none"/>
      </fill>
      <alignment horizontal="general" vertical="bottom" wrapText="0"/>
      <border outline="0">
        <left/>
        <right/>
        <top/>
      </border>
    </dxf>
  </rfmt>
  <rcc rId="8627" sId="5" odxf="1" dxf="1">
    <nc r="Q762"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628" sId="5" odxf="1" dxf="1">
    <oc r="B763">
      <f>IF(LEN(A763)=0,"",INDEX('Smelter Look-up'!$A:$A,MATCH($A763,'Smelter Look-up'!$E:$E,0)))</f>
    </oc>
    <nc r="B76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29" sId="5" odxf="1" dxf="1">
    <oc r="C763">
      <f>IF(LEN(A763)=0,"",INDEX('Smelter Look-up'!$C:$C,MATCH($A763,'Smelter Look-up'!$E:$E,0)))</f>
    </oc>
    <nc r="C763" t="inlineStr">
      <is>
        <t>Yokohama Metal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30" sId="5" odxf="1" dxf="1">
    <nc r="D763" t="inlineStr">
      <is>
        <t>Yokohama Metal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31" sId="5" odxf="1" dxf="1">
    <oc r="E763">
      <f>IF(ISERROR($V763),"",OFFSET('Smelter Look-up'!$D$4,$V763-4,0)&amp;"")</f>
    </oc>
    <nc r="E763"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32" sId="5" odxf="1" dxf="1">
    <oc r="F763">
      <f>IF(ISERROR($V763),"",OFFSET('Smelter Look-up'!$E$4,$V763-4,0))</f>
    </oc>
    <nc r="F763" t="inlineStr">
      <is>
        <t>CID002129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33" sId="5" odxf="1" dxf="1">
    <oc r="G763">
      <f>IF(C763=$X$4,"Enter smelter details", IF(ISERROR($V763),"",OFFSET('Smelter Look-up'!$F$4,$V763-4,0)))</f>
    </oc>
    <nc r="G76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34" sId="5" odxf="1" dxf="1">
    <oc r="H763">
      <f>IF(ISERROR($V763),"",OFFSET('Smelter Look-up'!$G$4,$V763-4,0))</f>
    </oc>
    <nc r="H763" t="inlineStr">
      <is>
        <t>3-5-2 Hashimoto dai Midori-ku</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35" sId="5" odxf="1" dxf="1">
    <oc r="I763">
      <f>IF(ISERROR($V763),"",OFFSET('Smelter Look-up'!$H$4,$V763-4,0))</f>
    </oc>
    <nc r="I763" t="inlineStr">
      <is>
        <t>Sagamihara-city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36" sId="5" odxf="1" dxf="1">
    <oc r="J763">
      <f>IF(ISERROR($V763),"",OFFSET('Smelter Look-up'!$I$4,$V763-4,0))</f>
    </oc>
    <nc r="J763" t="inlineStr">
      <is>
        <t>Kanagawa Pref.</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37" sId="5" odxf="1" dxf="1">
    <nc r="K763" t="inlineStr">
      <is>
        <t>Kentaro Higa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638" sId="5" odxf="1" dxf="1">
    <nc r="L763" t="inlineStr">
      <is>
        <t>ken_fmv@mail.yk-metal.co.jp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639" sId="5" odxf="1" dxf="1">
    <nc r="M763"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640" sId="5" odxf="1" dxf="1">
    <nc r="N763"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641" sId="5" odxf="1" dxf="1">
    <nc r="O763" t="inlineStr">
      <is>
        <t>Not disclosed, Brazil.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642" sId="5" odxf="1" dxf="1">
    <nc r="P76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63" start="0" length="0">
    <dxf>
      <alignment vertical="bottom" wrapText="0"/>
      <border outline="0">
        <left/>
        <right/>
        <top/>
        <bottom/>
      </border>
    </dxf>
  </rfmt>
  <rcc rId="8643" sId="5" odxf="1" dxf="1">
    <oc r="B764">
      <f>IF(LEN(A764)=0,"",INDEX('Smelter Look-up'!$A:$A,MATCH($A764,'Smelter Look-up'!$E:$E,0)))</f>
    </oc>
    <nc r="B76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44" sId="5" odxf="1" dxf="1">
    <oc r="C764">
      <f>IF(LEN(A764)=0,"",INDEX('Smelter Look-up'!$C:$C,MATCH($A764,'Smelter Look-up'!$E:$E,0)))</f>
    </oc>
    <nc r="C764" t="inlineStr">
      <is>
        <t>Yokohama Metal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45" sId="5" odxf="1" dxf="1">
    <nc r="D764" t="inlineStr">
      <is>
        <t>Yokohama Metal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46" sId="5" odxf="1" dxf="1">
    <oc r="E764">
      <f>IF(ISERROR($V764),"",OFFSET('Smelter Look-up'!$D$4,$V764-4,0)&amp;"")</f>
    </oc>
    <nc r="E764"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47" sId="5" odxf="1" dxf="1">
    <oc r="F764">
      <f>IF(ISERROR($V764),"",OFFSET('Smelter Look-up'!$E$4,$V764-4,0))</f>
    </oc>
    <nc r="F764" t="inlineStr">
      <is>
        <t>CID002129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48" sId="5" odxf="1" dxf="1">
    <oc r="G764">
      <f>IF(C764=$X$4,"Enter smelter details", IF(ISERROR($V764),"",OFFSET('Smelter Look-up'!$F$4,$V764-4,0)))</f>
    </oc>
    <nc r="G76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49" sId="5" odxf="1" dxf="1">
    <oc r="H764">
      <f>IF(ISERROR($V764),"",OFFSET('Smelter Look-up'!$G$4,$V764-4,0))</f>
    </oc>
    <nc r="H764"/>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50" sId="5" odxf="1" dxf="1">
    <oc r="I764">
      <f>IF(ISERROR($V764),"",OFFSET('Smelter Look-up'!$H$4,$V764-4,0))</f>
    </oc>
    <nc r="I76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51" sId="5" odxf="1" dxf="1">
    <oc r="J764">
      <f>IF(ISERROR($V764),"",OFFSET('Smelter Look-up'!$I$4,$V764-4,0))</f>
    </oc>
    <nc r="J764"/>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64" start="0" length="0">
    <dxf>
      <alignment vertical="bottom" wrapText="0"/>
      <border outline="0">
        <left/>
        <right/>
        <top/>
        <bottom/>
      </border>
    </dxf>
  </rfmt>
  <rfmt sheetId="5" sqref="L764" start="0" length="0">
    <dxf>
      <alignment vertical="bottom" wrapText="0"/>
      <border outline="0">
        <left/>
        <right/>
        <top/>
        <bottom/>
      </border>
    </dxf>
  </rfmt>
  <rfmt sheetId="5" sqref="M764" start="0" length="0">
    <dxf>
      <alignment vertical="bottom" wrapText="0"/>
      <border outline="0">
        <left/>
        <right/>
        <top/>
        <bottom/>
      </border>
    </dxf>
  </rfmt>
  <rfmt sheetId="5" sqref="N764" start="0" length="0">
    <dxf>
      <alignment vertical="bottom" wrapText="0"/>
      <border outline="0">
        <left/>
        <right/>
        <top/>
        <bottom/>
      </border>
    </dxf>
  </rfmt>
  <rfmt sheetId="5" sqref="O764" start="0" length="0">
    <dxf>
      <alignment vertical="bottom" wrapText="0"/>
      <border outline="0">
        <left/>
        <right/>
        <top/>
        <bottom/>
      </border>
    </dxf>
  </rfmt>
  <rfmt sheetId="5" sqref="P764" start="0" length="0">
    <dxf>
      <fill>
        <patternFill patternType="none"/>
      </fill>
      <alignment horizontal="general" vertical="bottom" wrapText="0"/>
      <border outline="0">
        <left/>
        <right/>
        <top/>
      </border>
    </dxf>
  </rfmt>
  <rfmt sheetId="5" sqref="Q764" start="0" length="0">
    <dxf>
      <alignment vertical="bottom" wrapText="0"/>
      <border outline="0">
        <left/>
        <right/>
        <top/>
        <bottom/>
      </border>
    </dxf>
  </rfmt>
  <rcc rId="8652" sId="5" odxf="1" dxf="1">
    <oc r="B765">
      <f>IF(LEN(A765)=0,"",INDEX('Smelter Look-up'!$A:$A,MATCH($A765,'Smelter Look-up'!$E:$E,0)))</f>
    </oc>
    <nc r="B76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53" sId="5" odxf="1" dxf="1">
    <oc r="C765">
      <f>IF(LEN(A765)=0,"",INDEX('Smelter Look-up'!$C:$C,MATCH($A765,'Smelter Look-up'!$E:$E,0)))</f>
    </oc>
    <nc r="C765" t="inlineStr">
      <is>
        <t>Yunnan Chengfeng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54" sId="5" odxf="1" dxf="1">
    <nc r="D765" t="inlineStr">
      <is>
        <t>Yunnan Chengfeng Non-ferrous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55" sId="5" odxf="1" dxf="1">
    <oc r="E765">
      <f>IF(ISERROR($V765),"",OFFSET('Smelter Look-up'!$D$4,$V765-4,0)&amp;"")</f>
    </oc>
    <nc r="E76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56" sId="5" odxf="1" dxf="1">
    <oc r="F765">
      <f>IF(ISERROR($V765),"",OFFSET('Smelter Look-up'!$E$4,$V765-4,0))</f>
    </oc>
    <nc r="F765" t="inlineStr">
      <is>
        <t>CID002158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57" sId="5" odxf="1" dxf="1">
    <oc r="G765">
      <f>IF(C765=$X$4,"Enter smelter details", IF(ISERROR($V765),"",OFFSET('Smelter Look-up'!$F$4,$V765-4,0)))</f>
    </oc>
    <nc r="G76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58" sId="5" odxf="1" dxf="1">
    <oc r="H765">
      <f>IF(ISERROR($V765),"",OFFSET('Smelter Look-up'!$G$4,$V765-4,0))</f>
    </oc>
    <nc r="H76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59" sId="5" odxf="1" dxf="1">
    <oc r="I765">
      <f>IF(ISERROR($V765),"",OFFSET('Smelter Look-up'!$H$4,$V765-4,0))</f>
    </oc>
    <nc r="I765" t="inlineStr">
      <is>
        <t>Gejiu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60" sId="5" odxf="1" dxf="1">
    <oc r="J765">
      <f>IF(ISERROR($V765),"",OFFSET('Smelter Look-up'!$I$4,$V765-4,0))</f>
    </oc>
    <nc r="J765"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65" start="0" length="0">
    <dxf>
      <alignment vertical="bottom" wrapText="0"/>
      <border outline="0">
        <left/>
        <right/>
        <top/>
        <bottom/>
      </border>
    </dxf>
  </rfmt>
  <rfmt sheetId="5" sqref="L765" start="0" length="0">
    <dxf>
      <alignment vertical="bottom" wrapText="0"/>
      <border outline="0">
        <left/>
        <right/>
        <top/>
        <bottom/>
      </border>
    </dxf>
  </rfmt>
  <rfmt sheetId="5" sqref="M765" start="0" length="0">
    <dxf>
      <alignment vertical="bottom" wrapText="0"/>
      <border outline="0">
        <left/>
        <right/>
        <top/>
        <bottom/>
      </border>
    </dxf>
  </rfmt>
  <rfmt sheetId="5" sqref="N765" start="0" length="0">
    <dxf>
      <alignment vertical="bottom" wrapText="0"/>
      <border outline="0">
        <left/>
        <right/>
        <top/>
        <bottom/>
      </border>
    </dxf>
  </rfmt>
  <rfmt sheetId="5" sqref="O765" start="0" length="0">
    <dxf>
      <alignment vertical="bottom" wrapText="0"/>
      <border outline="0">
        <left/>
        <right/>
        <top/>
        <bottom/>
      </border>
    </dxf>
  </rfmt>
  <rfmt sheetId="5" sqref="P765" start="0" length="0">
    <dxf>
      <fill>
        <patternFill patternType="none"/>
      </fill>
      <alignment horizontal="general" vertical="bottom" wrapText="0"/>
      <border outline="0">
        <left/>
        <right/>
        <top/>
      </border>
    </dxf>
  </rfmt>
  <rfmt sheetId="5" sqref="Q765" start="0" length="0">
    <dxf>
      <alignment vertical="bottom" wrapText="0"/>
      <border outline="0">
        <left/>
        <right/>
        <top/>
        <bottom/>
      </border>
    </dxf>
  </rfmt>
  <rcc rId="8661" sId="5" odxf="1" dxf="1">
    <oc r="B766">
      <f>IF(LEN(A766)=0,"",INDEX('Smelter Look-up'!$A:$A,MATCH($A766,'Smelter Look-up'!$E:$E,0)))</f>
    </oc>
    <nc r="B76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62" sId="5" odxf="1" dxf="1">
    <oc r="C766">
      <f>IF(LEN(A766)=0,"",INDEX('Smelter Look-up'!$C:$C,MATCH($A766,'Smelter Look-up'!$E:$E,0)))</f>
    </oc>
    <nc r="C766" t="inlineStr">
      <is>
        <t>Yunnan Chengfeng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63" sId="5" odxf="1" dxf="1">
    <nc r="D766" t="inlineStr">
      <is>
        <t>Yunnan Chengfeng Non-ferrous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64" sId="5" odxf="1" dxf="1">
    <oc r="E766">
      <f>IF(ISERROR($V766),"",OFFSET('Smelter Look-up'!$D$4,$V766-4,0)&amp;"")</f>
    </oc>
    <nc r="E76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65" sId="5" odxf="1" dxf="1">
    <oc r="F766">
      <f>IF(ISERROR($V766),"",OFFSET('Smelter Look-up'!$E$4,$V766-4,0))</f>
    </oc>
    <nc r="F766" t="inlineStr">
      <is>
        <t>CID002158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66" sId="5" odxf="1" dxf="1">
    <oc r="G766">
      <f>IF(C766=$X$4,"Enter smelter details", IF(ISERROR($V766),"",OFFSET('Smelter Look-up'!$F$4,$V766-4,0)))</f>
    </oc>
    <nc r="G76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67" sId="5" odxf="1" dxf="1">
    <oc r="H766">
      <f>IF(ISERROR($V766),"",OFFSET('Smelter Look-up'!$G$4,$V766-4,0))</f>
    </oc>
    <nc r="H76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68" sId="5" odxf="1" dxf="1">
    <oc r="I766">
      <f>IF(ISERROR($V766),"",OFFSET('Smelter Look-up'!$H$4,$V766-4,0))</f>
    </oc>
    <nc r="I766"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69" sId="5" odxf="1" dxf="1">
    <oc r="J766">
      <f>IF(ISERROR($V766),"",OFFSET('Smelter Look-up'!$I$4,$V766-4,0))</f>
    </oc>
    <nc r="J766"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66" start="0" length="0">
    <dxf>
      <alignment vertical="bottom" wrapText="0"/>
      <border outline="0">
        <left/>
        <right/>
        <top/>
        <bottom/>
      </border>
    </dxf>
  </rfmt>
  <rfmt sheetId="5" sqref="L766" start="0" length="0">
    <dxf>
      <alignment vertical="bottom" wrapText="0"/>
      <border outline="0">
        <left/>
        <right/>
        <top/>
        <bottom/>
      </border>
    </dxf>
  </rfmt>
  <rcc rId="8670" sId="5" odxf="1" dxf="1">
    <nc r="M766"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66" start="0" length="0">
    <dxf>
      <alignment vertical="bottom" wrapText="0"/>
      <border outline="0">
        <left/>
        <right/>
        <top/>
        <bottom/>
      </border>
    </dxf>
  </rfmt>
  <rcc rId="8671" sId="5" odxf="1" dxf="1">
    <nc r="O76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66" start="0" length="0">
    <dxf>
      <fill>
        <patternFill patternType="none"/>
      </fill>
      <alignment horizontal="general" vertical="bottom" wrapText="0"/>
      <border outline="0">
        <left/>
        <right/>
        <top/>
      </border>
    </dxf>
  </rfmt>
  <rfmt sheetId="5" sqref="Q766" start="0" length="0">
    <dxf>
      <alignment vertical="bottom" wrapText="0"/>
      <border outline="0">
        <left/>
        <right/>
        <top/>
        <bottom/>
      </border>
    </dxf>
  </rfmt>
  <rcc rId="8672" sId="5" odxf="1" dxf="1">
    <oc r="B767">
      <f>IF(LEN(A767)=0,"",INDEX('Smelter Look-up'!$A:$A,MATCH($A767,'Smelter Look-up'!$E:$E,0)))</f>
    </oc>
    <nc r="B76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73" sId="5" odxf="1" dxf="1">
    <oc r="C767">
      <f>IF(LEN(A767)=0,"",INDEX('Smelter Look-up'!$C:$C,MATCH($A767,'Smelter Look-up'!$E:$E,0)))</f>
    </oc>
    <nc r="C767" t="inlineStr">
      <is>
        <t>Yunnan Chengfeng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74" sId="5" odxf="1" dxf="1">
    <nc r="D767" t="inlineStr">
      <is>
        <t>Yunnan Chengfeng Non-ferrous Metals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75" sId="5" odxf="1" dxf="1">
    <oc r="E767">
      <f>IF(ISERROR($V767),"",OFFSET('Smelter Look-up'!$D$4,$V767-4,0)&amp;"")</f>
    </oc>
    <nc r="E76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76" sId="5" odxf="1" dxf="1">
    <oc r="F767">
      <f>IF(ISERROR($V767),"",OFFSET('Smelter Look-up'!$E$4,$V767-4,0))</f>
    </oc>
    <nc r="F767" t="inlineStr">
      <is>
        <t>CID002158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77" sId="5" odxf="1" dxf="1">
    <oc r="G767">
      <f>IF(C767=$X$4,"Enter smelter details", IF(ISERROR($V767),"",OFFSET('Smelter Look-up'!$F$4,$V767-4,0)))</f>
    </oc>
    <nc r="G76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78" sId="5" odxf="1" dxf="1">
    <oc r="H767">
      <f>IF(ISERROR($V767),"",OFFSET('Smelter Look-up'!$G$4,$V767-4,0))</f>
    </oc>
    <nc r="H76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79" sId="5" odxf="1" dxf="1">
    <oc r="I767">
      <f>IF(ISERROR($V767),"",OFFSET('Smelter Look-up'!$H$4,$V767-4,0))</f>
    </oc>
    <nc r="I767" t="inlineStr">
      <is>
        <t>Gejiu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80" sId="5" odxf="1" dxf="1">
    <oc r="J767">
      <f>IF(ISERROR($V767),"",OFFSET('Smelter Look-up'!$I$4,$V767-4,0))</f>
    </oc>
    <nc r="J767"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67" start="0" length="0">
    <dxf>
      <alignment vertical="bottom" wrapText="0"/>
      <border outline="0">
        <left/>
        <right/>
        <top/>
        <bottom/>
      </border>
    </dxf>
  </rfmt>
  <rfmt sheetId="5" sqref="L767" start="0" length="0">
    <dxf>
      <alignment vertical="bottom" wrapText="0"/>
      <border outline="0">
        <left/>
        <right/>
        <top/>
        <bottom/>
      </border>
    </dxf>
  </rfmt>
  <rfmt sheetId="5" sqref="M767" start="0" length="0">
    <dxf>
      <alignment vertical="bottom" wrapText="0"/>
      <border outline="0">
        <left/>
        <right/>
        <top/>
        <bottom/>
      </border>
    </dxf>
  </rfmt>
  <rfmt sheetId="5" sqref="N767" start="0" length="0">
    <dxf>
      <alignment vertical="bottom" wrapText="0"/>
      <border outline="0">
        <left/>
        <right/>
        <top/>
        <bottom/>
      </border>
    </dxf>
  </rfmt>
  <rfmt sheetId="5" sqref="O767" start="0" length="0">
    <dxf>
      <alignment vertical="bottom" wrapText="0"/>
      <border outline="0">
        <left/>
        <right/>
        <top/>
        <bottom/>
      </border>
    </dxf>
  </rfmt>
  <rfmt sheetId="5" sqref="P767" start="0" length="0">
    <dxf>
      <fill>
        <patternFill patternType="none"/>
      </fill>
      <alignment horizontal="general" vertical="bottom" wrapText="0"/>
      <border outline="0">
        <left/>
        <right/>
        <top/>
      </border>
    </dxf>
  </rfmt>
  <rcc rId="8681" sId="5" odxf="1" dxf="1">
    <nc r="Q767"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682" sId="5" odxf="1" dxf="1">
    <oc r="B768">
      <f>IF(LEN(A768)=0,"",INDEX('Smelter Look-up'!$A:$A,MATCH($A768,'Smelter Look-up'!$E:$E,0)))</f>
    </oc>
    <nc r="B76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83" sId="5" odxf="1" dxf="1">
    <oc r="C768">
      <f>IF(LEN(A768)=0,"",INDEX('Smelter Look-up'!$C:$C,MATCH($A768,'Smelter Look-up'!$E:$E,0)))</f>
    </oc>
    <nc r="C768" t="inlineStr">
      <is>
        <t>Yunnan Chengfeng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84" sId="5" odxf="1" dxf="1">
    <nc r="D768" t="inlineStr">
      <is>
        <t>Yunnan Chengfeng Non-ferrous Metals Co.,Ltd.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85" sId="5" odxf="1" dxf="1">
    <oc r="E768">
      <f>IF(ISERROR($V768),"",OFFSET('Smelter Look-up'!$D$4,$V768-4,0)&amp;"")</f>
    </oc>
    <nc r="E76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86" sId="5" odxf="1" dxf="1">
    <oc r="F768">
      <f>IF(ISERROR($V768),"",OFFSET('Smelter Look-up'!$E$4,$V768-4,0))</f>
    </oc>
    <nc r="F768" t="inlineStr">
      <is>
        <t>CID002158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87" sId="5" odxf="1" dxf="1">
    <oc r="G768">
      <f>IF(C768=$X$4,"Enter smelter details", IF(ISERROR($V768),"",OFFSET('Smelter Look-up'!$F$4,$V768-4,0)))</f>
    </oc>
    <nc r="G76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88" sId="5" odxf="1" dxf="1">
    <oc r="H768">
      <f>IF(ISERROR($V768),"",OFFSET('Smelter Look-up'!$G$4,$V768-4,0))</f>
    </oc>
    <nc r="H76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89" sId="5" odxf="1" dxf="1">
    <oc r="I768">
      <f>IF(ISERROR($V768),"",OFFSET('Smelter Look-up'!$H$4,$V768-4,0))</f>
    </oc>
    <nc r="I76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90" sId="5" odxf="1" dxf="1">
    <oc r="J768">
      <f>IF(ISERROR($V768),"",OFFSET('Smelter Look-up'!$I$4,$V768-4,0))</f>
    </oc>
    <nc r="J768"/>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68" start="0" length="0">
    <dxf>
      <alignment vertical="bottom" wrapText="0"/>
      <border outline="0">
        <left/>
        <right/>
        <top/>
        <bottom/>
      </border>
    </dxf>
  </rfmt>
  <rfmt sheetId="5" sqref="L768" start="0" length="0">
    <dxf>
      <alignment vertical="bottom" wrapText="0"/>
      <border outline="0">
        <left/>
        <right/>
        <top/>
        <bottom/>
      </border>
    </dxf>
  </rfmt>
  <rfmt sheetId="5" sqref="M768" start="0" length="0">
    <dxf>
      <alignment vertical="bottom" wrapText="0"/>
      <border outline="0">
        <left/>
        <right/>
        <top/>
        <bottom/>
      </border>
    </dxf>
  </rfmt>
  <rfmt sheetId="5" sqref="N768" start="0" length="0">
    <dxf>
      <alignment vertical="bottom" wrapText="0"/>
      <border outline="0">
        <left/>
        <right/>
        <top/>
        <bottom/>
      </border>
    </dxf>
  </rfmt>
  <rfmt sheetId="5" sqref="O768" start="0" length="0">
    <dxf>
      <alignment vertical="bottom" wrapText="0"/>
      <border outline="0">
        <left/>
        <right/>
        <top/>
        <bottom/>
      </border>
    </dxf>
  </rfmt>
  <rfmt sheetId="5" sqref="P768" start="0" length="0">
    <dxf>
      <fill>
        <patternFill patternType="none"/>
      </fill>
      <alignment horizontal="general" vertical="bottom" wrapText="0"/>
      <border outline="0">
        <left/>
        <right/>
        <top/>
      </border>
    </dxf>
  </rfmt>
  <rfmt sheetId="5" sqref="Q768" start="0" length="0">
    <dxf>
      <alignment vertical="bottom" wrapText="0"/>
      <border outline="0">
        <left/>
        <right/>
        <top/>
        <bottom/>
      </border>
    </dxf>
  </rfmt>
  <rcc rId="8691" sId="5" odxf="1" dxf="1">
    <oc r="B769">
      <f>IF(LEN(A769)=0,"",INDEX('Smelter Look-up'!$A:$A,MATCH($A769,'Smelter Look-up'!$E:$E,0)))</f>
    </oc>
    <nc r="B76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92" sId="5" odxf="1" dxf="1">
    <oc r="C769">
      <f>IF(LEN(A769)=0,"",INDEX('Smelter Look-up'!$C:$C,MATCH($A769,'Smelter Look-up'!$E:$E,0)))</f>
    </oc>
    <nc r="C769" t="inlineStr">
      <is>
        <t>Yunnan Chengfeng Non-ferrous Metals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693" sId="5" odxf="1" dxf="1">
    <nc r="D769" t="inlineStr">
      <is>
        <t>Yunnan Chengfeng Non-ferrous Metals Co.,Ltd.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94" sId="5" odxf="1" dxf="1">
    <oc r="E769">
      <f>IF(ISERROR($V769),"",OFFSET('Smelter Look-up'!$D$4,$V769-4,0)&amp;"")</f>
    </oc>
    <nc r="E76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95" sId="5" odxf="1" dxf="1">
    <oc r="F769">
      <f>IF(ISERROR($V769),"",OFFSET('Smelter Look-up'!$E$4,$V769-4,0))</f>
    </oc>
    <nc r="F769" t="inlineStr">
      <is>
        <t>CID002158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96" sId="5" odxf="1" dxf="1">
    <oc r="G769">
      <f>IF(C769=$X$4,"Enter smelter details", IF(ISERROR($V769),"",OFFSET('Smelter Look-up'!$F$4,$V769-4,0)))</f>
    </oc>
    <nc r="G76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697" sId="5" odxf="1" dxf="1">
    <oc r="H769">
      <f>IF(ISERROR($V769),"",OFFSET('Smelter Look-up'!$G$4,$V769-4,0))</f>
    </oc>
    <nc r="H769" t="inlineStr">
      <is>
        <t>131 Baita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698" sId="5" odxf="1" dxf="1">
    <oc r="I769">
      <f>IF(ISERROR($V769),"",OFFSET('Smelter Look-up'!$H$4,$V769-4,0))</f>
    </oc>
    <nc r="I769" t="inlineStr">
      <is>
        <t>Kunming, 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699" sId="5" odxf="1" dxf="1">
    <oc r="J769">
      <f>IF(ISERROR($V769),"",OFFSET('Smelter Look-up'!$I$4,$V769-4,0))</f>
    </oc>
    <nc r="J769" t="inlineStr">
      <is>
        <t>Yunnan province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00" sId="5" odxf="1" dxf="1">
    <nc r="K769" t="inlineStr">
      <is>
        <t>Sales - Operations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01" sId="5" odxf="1" dxf="1">
    <nc r="L769" t="inlineStr">
      <is>
        <t>http://en.yhtin.cn/; http://mail.yhtin.cn/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02" sId="5" odxf="1" dxf="1">
    <nc r="M769" t="inlineStr">
      <is>
        <t>In progress to become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03" sId="5" odxf="1" dxf="1">
    <nc r="N76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04" sId="5" odxf="1" dxf="1">
    <nc r="O76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69" start="0" length="0">
    <dxf>
      <fill>
        <patternFill patternType="none"/>
      </fill>
      <alignment horizontal="general" vertical="bottom" wrapText="0"/>
      <border outline="0">
        <left/>
        <right/>
        <top/>
      </border>
    </dxf>
  </rfmt>
  <rfmt sheetId="5" sqref="Q769" start="0" length="0">
    <dxf>
      <alignment vertical="bottom" wrapText="0"/>
      <border outline="0">
        <left/>
        <right/>
        <top/>
        <bottom/>
      </border>
    </dxf>
  </rfmt>
  <rcc rId="8705" sId="5" odxf="1" dxf="1">
    <oc r="B770">
      <f>IF(LEN(A770)=0,"",INDEX('Smelter Look-up'!$A:$A,MATCH($A770,'Smelter Look-up'!$E:$E,0)))</f>
    </oc>
    <nc r="B77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06" sId="5" odxf="1" dxf="1">
    <oc r="C770">
      <f>IF(LEN(A770)=0,"",INDEX('Smelter Look-up'!$C:$C,MATCH($A770,'Smelter Look-up'!$E:$E,0)))</f>
    </oc>
    <nc r="C770" t="inlineStr">
      <is>
        <t>Yunnan Tin Company,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07" sId="5" odxf="1" dxf="1">
    <nc r="D770" t="inlineStr">
      <is>
        <t>Yunnan Tin Group (Holding)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08" sId="5" odxf="1" dxf="1">
    <oc r="E770">
      <f>IF(ISERROR($V770),"",OFFSET('Smelter Look-up'!$D$4,$V770-4,0)&amp;"")</f>
    </oc>
    <nc r="E77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09" sId="5" odxf="1" dxf="1">
    <oc r="F770">
      <f>IF(ISERROR($V770),"",OFFSET('Smelter Look-up'!$E$4,$V770-4,0))</f>
    </oc>
    <nc r="F770" t="inlineStr">
      <is>
        <t>CID002180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10" sId="5" odxf="1" dxf="1">
    <oc r="G770">
      <f>IF(C770=$X$4,"Enter smelter details", IF(ISERROR($V770),"",OFFSET('Smelter Look-up'!$F$4,$V770-4,0)))</f>
    </oc>
    <nc r="G77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11" sId="5" odxf="1" dxf="1">
    <oc r="H770">
      <f>IF(ISERROR($V770),"",OFFSET('Smelter Look-up'!$G$4,$V770-4,0))</f>
    </oc>
    <nc r="H77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12" sId="5" odxf="1" dxf="1">
    <oc r="I770">
      <f>IF(ISERROR($V770),"",OFFSET('Smelter Look-up'!$H$4,$V770-4,0))</f>
    </oc>
    <nc r="I770"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13" sId="5" odxf="1" dxf="1">
    <oc r="J770">
      <f>IF(ISERROR($V770),"",OFFSET('Smelter Look-up'!$I$4,$V770-4,0))</f>
    </oc>
    <nc r="J770"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70" start="0" length="0">
    <dxf>
      <alignment vertical="bottom" wrapText="0"/>
      <border outline="0">
        <left/>
        <right/>
        <top/>
        <bottom/>
      </border>
    </dxf>
  </rfmt>
  <rfmt sheetId="5" sqref="L770" start="0" length="0">
    <dxf>
      <alignment vertical="bottom" wrapText="0"/>
      <border outline="0">
        <left/>
        <right/>
        <top/>
        <bottom/>
      </border>
    </dxf>
  </rfmt>
  <rfmt sheetId="5" sqref="M770" start="0" length="0">
    <dxf>
      <alignment vertical="bottom" wrapText="0"/>
      <border outline="0">
        <left/>
        <right/>
        <top/>
        <bottom/>
      </border>
    </dxf>
  </rfmt>
  <rfmt sheetId="5" sqref="N770" start="0" length="0">
    <dxf>
      <alignment vertical="bottom" wrapText="0"/>
      <border outline="0">
        <left/>
        <right/>
        <top/>
        <bottom/>
      </border>
    </dxf>
  </rfmt>
  <rfmt sheetId="5" sqref="O770" start="0" length="0">
    <dxf>
      <alignment vertical="bottom" wrapText="0"/>
      <border outline="0">
        <left/>
        <right/>
        <top/>
        <bottom/>
      </border>
    </dxf>
  </rfmt>
  <rfmt sheetId="5" sqref="P770" start="0" length="0">
    <dxf>
      <fill>
        <patternFill patternType="none"/>
      </fill>
      <alignment horizontal="general" vertical="bottom" wrapText="0"/>
      <border outline="0">
        <left/>
        <right/>
        <top/>
      </border>
    </dxf>
  </rfmt>
  <rfmt sheetId="5" sqref="Q770" start="0" length="0">
    <dxf>
      <alignment vertical="bottom" wrapText="0"/>
      <border outline="0">
        <left/>
        <right/>
        <top/>
        <bottom/>
      </border>
    </dxf>
  </rfmt>
  <rcc rId="8714" sId="5" odxf="1" dxf="1">
    <oc r="B771">
      <f>IF(LEN(A771)=0,"",INDEX('Smelter Look-up'!$A:$A,MATCH($A771,'Smelter Look-up'!$E:$E,0)))</f>
    </oc>
    <nc r="B77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15" sId="5" odxf="1" dxf="1">
    <oc r="C771">
      <f>IF(LEN(A771)=0,"",INDEX('Smelter Look-up'!$C:$C,MATCH($A771,'Smelter Look-up'!$E:$E,0)))</f>
    </oc>
    <nc r="C771" t="inlineStr">
      <is>
        <t>Yunnan Tin Company,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16" sId="5" odxf="1" dxf="1">
    <nc r="D771" t="inlineStr">
      <is>
        <t>Yunnan Tin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17" sId="5" odxf="1" dxf="1">
    <oc r="E771">
      <f>IF(ISERROR($V771),"",OFFSET('Smelter Look-up'!$D$4,$V771-4,0)&amp;"")</f>
    </oc>
    <nc r="E77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18" sId="5" odxf="1" dxf="1">
    <oc r="F771">
      <f>IF(ISERROR($V771),"",OFFSET('Smelter Look-up'!$E$4,$V771-4,0))</f>
    </oc>
    <nc r="F771" t="inlineStr">
      <is>
        <t>CID002180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19" sId="5" odxf="1" dxf="1">
    <oc r="G771">
      <f>IF(C771=$X$4,"Enter smelter details", IF(ISERROR($V771),"",OFFSET('Smelter Look-up'!$F$4,$V771-4,0)))</f>
    </oc>
    <nc r="G771" t="inlineStr">
      <is>
        <t>CSFI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20" sId="5" odxf="1" dxf="1">
    <oc r="H771">
      <f>IF(ISERROR($V771),"",OFFSET('Smelter Look-up'!$G$4,$V771-4,0))</f>
    </oc>
    <nc r="H771"/>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21" sId="5" odxf="1" dxf="1">
    <oc r="I771">
      <f>IF(ISERROR($V771),"",OFFSET('Smelter Look-up'!$H$4,$V771-4,0))</f>
    </oc>
    <nc r="I77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22" sId="5" odxf="1" dxf="1">
    <oc r="J771">
      <f>IF(ISERROR($V771),"",OFFSET('Smelter Look-up'!$I$4,$V771-4,0))</f>
    </oc>
    <nc r="J771"/>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71" start="0" length="0">
    <dxf>
      <alignment vertical="bottom" wrapText="0"/>
      <border outline="0">
        <left/>
        <right/>
        <top/>
        <bottom/>
      </border>
    </dxf>
  </rfmt>
  <rfmt sheetId="5" sqref="L771" start="0" length="0">
    <dxf>
      <alignment vertical="bottom" wrapText="0"/>
      <border outline="0">
        <left/>
        <right/>
        <top/>
        <bottom/>
      </border>
    </dxf>
  </rfmt>
  <rfmt sheetId="5" sqref="M771" start="0" length="0">
    <dxf>
      <alignment vertical="bottom" wrapText="0"/>
      <border outline="0">
        <left/>
        <right/>
        <top/>
        <bottom/>
      </border>
    </dxf>
  </rfmt>
  <rfmt sheetId="5" sqref="N771" start="0" length="0">
    <dxf>
      <alignment vertical="bottom" wrapText="0"/>
      <border outline="0">
        <left/>
        <right/>
        <top/>
        <bottom/>
      </border>
    </dxf>
  </rfmt>
  <rfmt sheetId="5" sqref="O771" start="0" length="0">
    <dxf>
      <alignment vertical="bottom" wrapText="0"/>
      <border outline="0">
        <left/>
        <right/>
        <top/>
        <bottom/>
      </border>
    </dxf>
  </rfmt>
  <rfmt sheetId="5" sqref="P771" start="0" length="0">
    <dxf>
      <fill>
        <patternFill patternType="none"/>
      </fill>
      <alignment horizontal="general" vertical="bottom" wrapText="0"/>
      <border outline="0">
        <left/>
        <right/>
        <top/>
      </border>
    </dxf>
  </rfmt>
  <rfmt sheetId="5" sqref="Q771" start="0" length="0">
    <dxf>
      <alignment vertical="bottom" wrapText="0"/>
      <border outline="0">
        <left/>
        <right/>
        <top/>
        <bottom/>
      </border>
    </dxf>
  </rfmt>
  <rcc rId="8723" sId="5" odxf="1" dxf="1">
    <oc r="B772">
      <f>IF(LEN(A772)=0,"",INDEX('Smelter Look-up'!$A:$A,MATCH($A772,'Smelter Look-up'!$E:$E,0)))</f>
    </oc>
    <nc r="B77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24" sId="5" odxf="1" dxf="1">
    <oc r="C772">
      <f>IF(LEN(A772)=0,"",INDEX('Smelter Look-up'!$C:$C,MATCH($A772,'Smelter Look-up'!$E:$E,0)))</f>
    </oc>
    <nc r="C772" t="inlineStr">
      <is>
        <t>Yunnan Tin Group (Holding) Company Limited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25" sId="5" odxf="1" dxf="1">
    <nc r="D772" t="inlineStr">
      <is>
        <t>Yunnan Tin Group (Holding)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26" sId="5" odxf="1" dxf="1">
    <oc r="E772">
      <f>IF(ISERROR($V772),"",OFFSET('Smelter Look-up'!$D$4,$V772-4,0)&amp;"")</f>
    </oc>
    <nc r="E77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27" sId="5" odxf="1" dxf="1">
    <oc r="F772">
      <f>IF(ISERROR($V772),"",OFFSET('Smelter Look-up'!$E$4,$V772-4,0))</f>
    </oc>
    <nc r="F772" t="inlineStr">
      <is>
        <t>CID002180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28" sId="5" odxf="1" dxf="1">
    <oc r="G772">
      <f>IF(C772=$X$4,"Enter smelter details", IF(ISERROR($V772),"",OFFSET('Smelter Look-up'!$F$4,$V772-4,0)))</f>
    </oc>
    <nc r="G77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29" sId="5" odxf="1" dxf="1">
    <oc r="H772">
      <f>IF(ISERROR($V772),"",OFFSET('Smelter Look-up'!$G$4,$V772-4,0))</f>
    </oc>
    <nc r="H77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30" sId="5" odxf="1" dxf="1">
    <oc r="I772">
      <f>IF(ISERROR($V772),"",OFFSET('Smelter Look-up'!$H$4,$V772-4,0))</f>
    </oc>
    <nc r="I772"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31" sId="5" odxf="1" dxf="1">
    <oc r="J772">
      <f>IF(ISERROR($V772),"",OFFSET('Smelter Look-up'!$I$4,$V772-4,0))</f>
    </oc>
    <nc r="J772"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72" start="0" length="0">
    <dxf>
      <alignment vertical="bottom" wrapText="0"/>
      <border outline="0">
        <left/>
        <right/>
        <top/>
        <bottom/>
      </border>
    </dxf>
  </rfmt>
  <rfmt sheetId="5" sqref="L772" start="0" length="0">
    <dxf>
      <alignment vertical="bottom" wrapText="0"/>
      <border outline="0">
        <left/>
        <right/>
        <top/>
        <bottom/>
      </border>
    </dxf>
  </rfmt>
  <rcc rId="8732" sId="5" odxf="1" dxf="1">
    <nc r="M772" t="inlineStr">
      <is>
        <t>EXTENDED CORRECTIVE ACTIONS- ACTIVE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72" start="0" length="0">
    <dxf>
      <alignment vertical="bottom" wrapText="0"/>
      <border outline="0">
        <left/>
        <right/>
        <top/>
        <bottom/>
      </border>
    </dxf>
  </rfmt>
  <rcc rId="8733" sId="5" odxf="1" dxf="1">
    <nc r="O772"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72" start="0" length="0">
    <dxf>
      <fill>
        <patternFill patternType="none"/>
      </fill>
      <alignment horizontal="general" vertical="bottom" wrapText="0"/>
      <border outline="0">
        <left/>
        <right/>
        <top/>
      </border>
    </dxf>
  </rfmt>
  <rfmt sheetId="5" sqref="Q772" start="0" length="0">
    <dxf>
      <alignment vertical="bottom" wrapText="0"/>
      <border outline="0">
        <left/>
        <right/>
        <top/>
        <bottom/>
      </border>
    </dxf>
  </rfmt>
  <rcc rId="8734" sId="5" odxf="1" dxf="1">
    <oc r="B773">
      <f>IF(LEN(A773)=0,"",INDEX('Smelter Look-up'!$A:$A,MATCH($A773,'Smelter Look-up'!$E:$E,0)))</f>
    </oc>
    <nc r="B77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35" sId="5" odxf="1" dxf="1">
    <oc r="C773">
      <f>IF(LEN(A773)=0,"",INDEX('Smelter Look-up'!$C:$C,MATCH($A773,'Smelter Look-up'!$E:$E,0)))</f>
    </oc>
    <nc r="C773" t="inlineStr">
      <is>
        <t>Yunnan Tin Company,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36" sId="5" odxf="1" dxf="1">
    <nc r="D773" t="inlineStr">
      <is>
        <t>Yunnan Tin Group (Holding)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37" sId="5" odxf="1" dxf="1">
    <oc r="E773">
      <f>IF(ISERROR($V773),"",OFFSET('Smelter Look-up'!$D$4,$V773-4,0)&amp;"")</f>
    </oc>
    <nc r="E77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38" sId="5" odxf="1" dxf="1">
    <oc r="F773">
      <f>IF(ISERROR($V773),"",OFFSET('Smelter Look-up'!$E$4,$V773-4,0))</f>
    </oc>
    <nc r="F773" t="inlineStr">
      <is>
        <t>CID002180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39" sId="5" odxf="1" dxf="1">
    <oc r="G773">
      <f>IF(C773=$X$4,"Enter smelter details", IF(ISERROR($V773),"",OFFSET('Smelter Look-up'!$F$4,$V773-4,0)))</f>
    </oc>
    <nc r="G77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40" sId="5" odxf="1" dxf="1">
    <oc r="H773">
      <f>IF(ISERROR($V773),"",OFFSET('Smelter Look-up'!$G$4,$V773-4,0))</f>
    </oc>
    <nc r="H77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41" sId="5" odxf="1" dxf="1">
    <oc r="I773">
      <f>IF(ISERROR($V773),"",OFFSET('Smelter Look-up'!$H$4,$V773-4,0))</f>
    </oc>
    <nc r="I773"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42" sId="5" odxf="1" dxf="1">
    <oc r="J773">
      <f>IF(ISERROR($V773),"",OFFSET('Smelter Look-up'!$I$4,$V773-4,0))</f>
    </oc>
    <nc r="J773"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43" sId="5" odxf="1" dxf="1">
    <nc r="K773" t="inlineStr">
      <is>
        <t>Mr. Lei</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44" sId="5" odxf="1" dxf="1">
    <nc r="L773" t="inlineStr">
      <is>
        <t>info@ytc.cn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773" start="0" length="0">
    <dxf>
      <alignment vertical="bottom" wrapText="0"/>
      <border outline="0">
        <left/>
        <right/>
        <top/>
        <bottom/>
      </border>
    </dxf>
  </rfmt>
  <rfmt sheetId="5" sqref="N773" start="0" length="0">
    <dxf>
      <alignment vertical="bottom" wrapText="0"/>
      <border outline="0">
        <left/>
        <right/>
        <top/>
        <bottom/>
      </border>
    </dxf>
  </rfmt>
  <rcc rId="8745" sId="5" odxf="1" dxf="1">
    <nc r="O773"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46" sId="5" odxf="1" dxf="1">
    <nc r="P77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747" sId="5" odxf="1" dxf="1">
    <nc r="Q773" t="inlineStr">
      <is>
        <t>progressing towards CFSP compliance, committed to complete a CFSP validation audit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748" sId="5" odxf="1" dxf="1">
    <oc r="B774">
      <f>IF(LEN(A774)=0,"",INDEX('Smelter Look-up'!$A:$A,MATCH($A774,'Smelter Look-up'!$E:$E,0)))</f>
    </oc>
    <nc r="B77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49" sId="5" odxf="1" dxf="1">
    <oc r="C774">
      <f>IF(LEN(A774)=0,"",INDEX('Smelter Look-up'!$C:$C,MATCH($A774,'Smelter Look-up'!$E:$E,0)))</f>
    </oc>
    <nc r="C774" t="inlineStr">
      <is>
        <t>Yunnan Tin Company,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50" sId="5" odxf="1" dxf="1">
    <nc r="D774" t="inlineStr">
      <is>
        <t>Yunnan Tin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51" sId="5" odxf="1" dxf="1">
    <oc r="E774">
      <f>IF(ISERROR($V774),"",OFFSET('Smelter Look-up'!$D$4,$V774-4,0)&amp;"")</f>
    </oc>
    <nc r="E77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52" sId="5" odxf="1" dxf="1">
    <oc r="F774">
      <f>IF(ISERROR($V774),"",OFFSET('Smelter Look-up'!$E$4,$V774-4,0))</f>
    </oc>
    <nc r="F774" t="inlineStr">
      <is>
        <t>CID002180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53" sId="5" odxf="1" dxf="1">
    <oc r="G774">
      <f>IF(C774=$X$4,"Enter smelter details", IF(ISERROR($V774),"",OFFSET('Smelter Look-up'!$F$4,$V774-4,0)))</f>
    </oc>
    <nc r="G77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54" sId="5" odxf="1" dxf="1">
    <oc r="H774">
      <f>IF(ISERROR($V774),"",OFFSET('Smelter Look-up'!$G$4,$V774-4,0))</f>
    </oc>
    <nc r="H774" t="inlineStr">
      <is>
        <t xml:space="preserve">32 Beijing Road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55" sId="5" odxf="1" dxf="1">
    <oc r="I774">
      <f>IF(ISERROR($V774),"",OFFSET('Smelter Look-up'!$H$4,$V774-4,0))</f>
    </oc>
    <nc r="I774" t="inlineStr">
      <is>
        <t>Kunming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56" sId="5" odxf="1" dxf="1">
    <oc r="J774">
      <f>IF(ISERROR($V774),"",OFFSET('Smelter Look-up'!$I$4,$V774-4,0))</f>
    </oc>
    <nc r="J774"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74" start="0" length="0">
    <dxf>
      <alignment vertical="bottom" wrapText="0"/>
      <border outline="0">
        <left/>
        <right/>
        <top/>
        <bottom/>
      </border>
    </dxf>
  </rfmt>
  <rfmt sheetId="5" sqref="L774" start="0" length="0">
    <dxf>
      <alignment vertical="bottom" wrapText="0"/>
      <border outline="0">
        <left/>
        <right/>
        <top/>
        <bottom/>
      </border>
    </dxf>
  </rfmt>
  <rfmt sheetId="5" sqref="M774" start="0" length="0">
    <dxf>
      <alignment vertical="bottom" wrapText="0"/>
      <border outline="0">
        <left/>
        <right/>
        <top/>
        <bottom/>
      </border>
    </dxf>
  </rfmt>
  <rfmt sheetId="5" sqref="N774" start="0" length="0">
    <dxf>
      <alignment vertical="bottom" wrapText="0"/>
      <border outline="0">
        <left/>
        <right/>
        <top/>
        <bottom/>
      </border>
    </dxf>
  </rfmt>
  <rfmt sheetId="5" sqref="O774" start="0" length="0">
    <dxf>
      <alignment vertical="bottom" wrapText="0"/>
      <border outline="0">
        <left/>
        <right/>
        <top/>
        <bottom/>
      </border>
    </dxf>
  </rfmt>
  <rfmt sheetId="5" sqref="P774" start="0" length="0">
    <dxf>
      <fill>
        <patternFill patternType="none"/>
      </fill>
      <alignment horizontal="general" vertical="bottom" wrapText="0"/>
      <border outline="0">
        <left/>
        <right/>
        <top/>
      </border>
    </dxf>
  </rfmt>
  <rfmt sheetId="5" sqref="Q774" start="0" length="0">
    <dxf>
      <alignment vertical="bottom" wrapText="0"/>
      <border outline="0">
        <left/>
        <right/>
        <top/>
        <bottom/>
      </border>
    </dxf>
  </rfmt>
  <rcc rId="8757" sId="5" odxf="1" dxf="1">
    <oc r="B775">
      <f>IF(LEN(A775)=0,"",INDEX('Smelter Look-up'!$A:$A,MATCH($A775,'Smelter Look-up'!$E:$E,0)))</f>
    </oc>
    <nc r="B77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58" sId="5" odxf="1" dxf="1">
    <oc r="C775">
      <f>IF(LEN(A775)=0,"",INDEX('Smelter Look-up'!$C:$C,MATCH($A775,'Smelter Look-up'!$E:$E,0)))</f>
    </oc>
    <nc r="C775" t="inlineStr">
      <is>
        <t>Yunnan Tin Company,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59" sId="5" odxf="1" dxf="1">
    <nc r="D775" t="inlineStr">
      <is>
        <t>Yunnan Tin Group (Holding) Company Limited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60" sId="5" odxf="1" dxf="1">
    <oc r="E775">
      <f>IF(ISERROR($V775),"",OFFSET('Smelter Look-up'!$D$4,$V775-4,0)&amp;"")</f>
    </oc>
    <nc r="E77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61" sId="5" odxf="1" dxf="1">
    <oc r="F775">
      <f>IF(ISERROR($V775),"",OFFSET('Smelter Look-up'!$E$4,$V775-4,0))</f>
    </oc>
    <nc r="F775" t="inlineStr">
      <is>
        <t>CID002180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62" sId="5" odxf="1" dxf="1">
    <oc r="G775">
      <f>IF(C775=$X$4,"Enter smelter details", IF(ISERROR($V775),"",OFFSET('Smelter Look-up'!$F$4,$V775-4,0)))</f>
    </oc>
    <nc r="G77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63" sId="5" odxf="1" dxf="1">
    <oc r="H775">
      <f>IF(ISERROR($V775),"",OFFSET('Smelter Look-up'!$G$4,$V775-4,0))</f>
    </oc>
    <nc r="H775" t="inlineStr">
      <is>
        <t>121 E Jinhu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64" sId="5" odxf="1" dxf="1">
    <oc r="I775">
      <f>IF(ISERROR($V775),"",OFFSET('Smelter Look-up'!$H$4,$V775-4,0))</f>
    </oc>
    <nc r="I775" t="inlineStr">
      <is>
        <t>Geiju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65" sId="5" odxf="1" dxf="1">
    <oc r="J775">
      <f>IF(ISERROR($V775),"",OFFSET('Smelter Look-up'!$I$4,$V775-4,0))</f>
    </oc>
    <nc r="J775" t="inlineStr">
      <is>
        <t>Yunnan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66" sId="5" odxf="1" dxf="1">
    <nc r="K775" t="inlineStr">
      <is>
        <t>Mr wang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67" sId="5" odxf="1" dxf="1">
    <nc r="L775" t="inlineStr">
      <is>
        <t>customerservice@ytc.cn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68" sId="5" odxf="1" dxf="1">
    <nc r="M775"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69" sId="5" odxf="1" dxf="1">
    <nc r="N775" t="inlineStr">
      <is>
        <t>Yunnan Tin Co., card room Branch Yunnan Tin Co., Ltd. Yunnan Tin tin Datun old factory branch(云南锡业股份有限公司卡房分公司 云南锡业股份有限公司大屯锡矿 云南锡业股份有限公司老厂分公司)</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70" sId="5" odxf="1" dxf="1">
    <nc r="O775"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771" sId="5" odxf="1" dxf="1">
    <nc r="P77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75" start="0" length="0">
    <dxf>
      <alignment vertical="bottom" wrapText="0"/>
      <border outline="0">
        <left/>
        <right/>
        <top/>
        <bottom/>
      </border>
    </dxf>
  </rfmt>
  <rcc rId="8772" sId="5" odxf="1" dxf="1">
    <oc r="B776">
      <f>IF(LEN(A776)=0,"",INDEX('Smelter Look-up'!$A:$A,MATCH($A776,'Smelter Look-up'!$E:$E,0)))</f>
    </oc>
    <nc r="B77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73" sId="5" odxf="1" dxf="1">
    <oc r="C776">
      <f>IF(LEN(A776)=0,"",INDEX('Smelter Look-up'!$C:$C,MATCH($A776,'Smelter Look-up'!$E:$E,0)))</f>
    </oc>
    <nc r="C776" t="inlineStr">
      <is>
        <t>Yunnan Tin Company,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74" sId="5" odxf="1" dxf="1">
    <nc r="D776" t="inlineStr">
      <is>
        <t>Yunnan Tin Company,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75" sId="5" odxf="1" dxf="1">
    <oc r="E776">
      <f>IF(ISERROR($V776),"",OFFSET('Smelter Look-up'!$D$4,$V776-4,0)&amp;"")</f>
    </oc>
    <nc r="E77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76" sId="5" odxf="1" dxf="1">
    <oc r="F776">
      <f>IF(ISERROR($V776),"",OFFSET('Smelter Look-up'!$E$4,$V776-4,0))</f>
    </oc>
    <nc r="F776" t="inlineStr">
      <is>
        <t>CID002180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77" sId="5" odxf="1" dxf="1">
    <oc r="G776">
      <f>IF(C776=$X$4,"Enter smelter details", IF(ISERROR($V776),"",OFFSET('Smelter Look-up'!$F$4,$V776-4,0)))</f>
    </oc>
    <nc r="G77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78" sId="5" odxf="1" dxf="1">
    <oc r="H776">
      <f>IF(ISERROR($V776),"",OFFSET('Smelter Look-up'!$G$4,$V776-4,0))</f>
    </oc>
    <nc r="H77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79" sId="5" odxf="1" dxf="1">
    <oc r="I776">
      <f>IF(ISERROR($V776),"",OFFSET('Smelter Look-up'!$H$4,$V776-4,0))</f>
    </oc>
    <nc r="I77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80" sId="5" odxf="1" dxf="1">
    <oc r="J776">
      <f>IF(ISERROR($V776),"",OFFSET('Smelter Look-up'!$I$4,$V776-4,0))</f>
    </oc>
    <nc r="J77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76" start="0" length="0">
    <dxf>
      <alignment vertical="bottom" wrapText="0"/>
      <border outline="0">
        <left/>
        <right/>
        <top/>
        <bottom/>
      </border>
    </dxf>
  </rfmt>
  <rfmt sheetId="5" sqref="L776" start="0" length="0">
    <dxf>
      <alignment vertical="bottom" wrapText="0"/>
      <border outline="0">
        <left/>
        <right/>
        <top/>
        <bottom/>
      </border>
    </dxf>
  </rfmt>
  <rfmt sheetId="5" sqref="M776" start="0" length="0">
    <dxf>
      <alignment vertical="bottom" wrapText="0"/>
      <border outline="0">
        <left/>
        <right/>
        <top/>
        <bottom/>
      </border>
    </dxf>
  </rfmt>
  <rfmt sheetId="5" sqref="N776" start="0" length="0">
    <dxf>
      <alignment vertical="bottom" wrapText="0"/>
      <border outline="0">
        <left/>
        <right/>
        <top/>
        <bottom/>
      </border>
    </dxf>
  </rfmt>
  <rfmt sheetId="5" sqref="O776" start="0" length="0">
    <dxf>
      <alignment vertical="bottom" wrapText="0"/>
      <border outline="0">
        <left/>
        <right/>
        <top/>
        <bottom/>
      </border>
    </dxf>
  </rfmt>
  <rfmt sheetId="5" sqref="P776" start="0" length="0">
    <dxf>
      <fill>
        <patternFill patternType="none"/>
      </fill>
      <alignment horizontal="general" vertical="bottom" wrapText="0"/>
      <border outline="0">
        <left/>
        <right/>
        <top/>
      </border>
    </dxf>
  </rfmt>
  <rfmt sheetId="5" sqref="Q776" start="0" length="0">
    <dxf>
      <alignment vertical="bottom" wrapText="0"/>
      <border outline="0">
        <left/>
        <right/>
        <top/>
        <bottom/>
      </border>
    </dxf>
  </rfmt>
  <rcc rId="8781" sId="5" odxf="1" dxf="1">
    <oc r="B777">
      <f>IF(LEN(A777)=0,"",INDEX('Smelter Look-up'!$A:$A,MATCH($A777,'Smelter Look-up'!$E:$E,0)))</f>
    </oc>
    <nc r="B77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82" sId="5" odxf="1" dxf="1">
    <oc r="C777">
      <f>IF(LEN(A777)=0,"",INDEX('Smelter Look-up'!$C:$C,MATCH($A777,'Smelter Look-up'!$E:$E,0)))</f>
    </oc>
    <nc r="C777" t="inlineStr">
      <is>
        <t>Zhongyuan Gold Smelter of Zhongjin Gold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83" sId="5" odxf="1" dxf="1">
    <nc r="D777" t="inlineStr">
      <is>
        <t>Zhongyuan Gold Smelter of Zhongjin Gold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84" sId="5" odxf="1" dxf="1">
    <oc r="E777">
      <f>IF(ISERROR($V777),"",OFFSET('Smelter Look-up'!$D$4,$V777-4,0)&amp;"")</f>
    </oc>
    <nc r="E77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85" sId="5" odxf="1" dxf="1">
    <oc r="F777">
      <f>IF(ISERROR($V777),"",OFFSET('Smelter Look-up'!$E$4,$V777-4,0))</f>
    </oc>
    <nc r="F777" t="inlineStr">
      <is>
        <t>CID002224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86" sId="5" odxf="1" dxf="1">
    <oc r="G777">
      <f>IF(C777=$X$4,"Enter smelter details", IF(ISERROR($V777),"",OFFSET('Smelter Look-up'!$F$4,$V777-4,0)))</f>
    </oc>
    <nc r="G77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87" sId="5" odxf="1" dxf="1">
    <oc r="H777">
      <f>IF(ISERROR($V777),"",OFFSET('Smelter Look-up'!$G$4,$V777-4,0))</f>
    </oc>
    <nc r="H77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88" sId="5" odxf="1" dxf="1">
    <oc r="I777">
      <f>IF(ISERROR($V777),"",OFFSET('Smelter Look-up'!$H$4,$V777-4,0))</f>
    </oc>
    <nc r="I777" t="inlineStr">
      <is>
        <t>Sanmenxia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789" sId="5" odxf="1" dxf="1">
    <oc r="J777">
      <f>IF(ISERROR($V777),"",OFFSET('Smelter Look-up'!$I$4,$V777-4,0))</f>
    </oc>
    <nc r="J777" t="inlineStr">
      <is>
        <t>Henan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77" start="0" length="0">
    <dxf>
      <alignment vertical="bottom" wrapText="0"/>
      <border outline="0">
        <left/>
        <right/>
        <top/>
        <bottom/>
      </border>
    </dxf>
  </rfmt>
  <rfmt sheetId="5" sqref="L777" start="0" length="0">
    <dxf>
      <alignment vertical="bottom" wrapText="0"/>
      <border outline="0">
        <left/>
        <right/>
        <top/>
        <bottom/>
      </border>
    </dxf>
  </rfmt>
  <rcc rId="8790" sId="5" odxf="1" dxf="1">
    <nc r="M77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77" start="0" length="0">
    <dxf>
      <alignment vertical="bottom" wrapText="0"/>
      <border outline="0">
        <left/>
        <right/>
        <top/>
        <bottom/>
      </border>
    </dxf>
  </rfmt>
  <rcc rId="8791" sId="5" odxf="1" dxf="1">
    <nc r="O777"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77" start="0" length="0">
    <dxf>
      <fill>
        <patternFill patternType="none"/>
      </fill>
      <alignment horizontal="general" vertical="bottom" wrapText="0"/>
      <border outline="0">
        <left/>
        <right/>
        <top/>
      </border>
    </dxf>
  </rfmt>
  <rfmt sheetId="5" sqref="Q777" start="0" length="0">
    <dxf>
      <alignment vertical="bottom" wrapText="0"/>
      <border outline="0">
        <left/>
        <right/>
        <top/>
        <bottom/>
      </border>
    </dxf>
  </rfmt>
  <rcc rId="8792" sId="5" odxf="1" dxf="1">
    <oc r="B778">
      <f>IF(LEN(A778)=0,"",INDEX('Smelter Look-up'!$A:$A,MATCH($A778,'Smelter Look-up'!$E:$E,0)))</f>
    </oc>
    <nc r="B778"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93" sId="5" odxf="1" dxf="1">
    <oc r="C778">
      <f>IF(LEN(A778)=0,"",INDEX('Smelter Look-up'!$C:$C,MATCH($A778,'Smelter Look-up'!$E:$E,0)))</f>
    </oc>
    <nc r="C778" t="inlineStr">
      <is>
        <t>Zhongyuan Gold Smelter of Zhongjin Gold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794" sId="5" odxf="1" dxf="1">
    <nc r="D778" t="inlineStr">
      <is>
        <t>Zhongyuan Gold Smelter of Zhongjin Gold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95" sId="5" odxf="1" dxf="1">
    <oc r="E778">
      <f>IF(ISERROR($V778),"",OFFSET('Smelter Look-up'!$D$4,$V778-4,0)&amp;"")</f>
    </oc>
    <nc r="E77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96" sId="5" odxf="1" dxf="1">
    <oc r="F778">
      <f>IF(ISERROR($V778),"",OFFSET('Smelter Look-up'!$E$4,$V778-4,0))</f>
    </oc>
    <nc r="F778" t="inlineStr">
      <is>
        <t>CID002224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97" sId="5" odxf="1" dxf="1">
    <oc r="G778">
      <f>IF(C778=$X$4,"Enter smelter details", IF(ISERROR($V778),"",OFFSET('Smelter Look-up'!$F$4,$V778-4,0)))</f>
    </oc>
    <nc r="G77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798" sId="5" odxf="1" dxf="1">
    <oc r="H778">
      <f>IF(ISERROR($V778),"",OFFSET('Smelter Look-up'!$G$4,$V778-4,0))</f>
    </oc>
    <nc r="H77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799" sId="5" odxf="1" dxf="1">
    <oc r="I778">
      <f>IF(ISERROR($V778),"",OFFSET('Smelter Look-up'!$H$4,$V778-4,0))</f>
    </oc>
    <nc r="I778" t="inlineStr">
      <is>
        <t>Sanmenxia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00" sId="5" odxf="1" dxf="1">
    <oc r="J778">
      <f>IF(ISERROR($V778),"",OFFSET('Smelter Look-up'!$I$4,$V778-4,0))</f>
    </oc>
    <nc r="J778" t="inlineStr">
      <is>
        <t>Henan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01" sId="5" odxf="1" dxf="1">
    <nc r="K778" t="inlineStr">
      <is>
        <t>Wensheng Ren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02" sId="5" odxf="1" dxf="1">
    <nc r="L778" t="inlineStr">
      <is>
        <t>zjzyqhb@163.com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778" start="0" length="0">
    <dxf>
      <alignment vertical="bottom" wrapText="0"/>
      <border outline="0">
        <left/>
        <right/>
        <top/>
        <bottom/>
      </border>
    </dxf>
  </rfmt>
  <rfmt sheetId="5" sqref="N778" start="0" length="0">
    <dxf>
      <alignment vertical="bottom" wrapText="0"/>
      <border outline="0">
        <left/>
        <right/>
        <top/>
        <bottom/>
      </border>
    </dxf>
  </rfmt>
  <rfmt sheetId="5" sqref="O778" start="0" length="0">
    <dxf>
      <alignment vertical="bottom" wrapText="0"/>
      <border outline="0">
        <left/>
        <right/>
        <top/>
        <bottom/>
      </border>
    </dxf>
  </rfmt>
  <rfmt sheetId="5" sqref="P778" start="0" length="0">
    <dxf>
      <fill>
        <patternFill patternType="none"/>
      </fill>
      <alignment horizontal="general" vertical="bottom" wrapText="0"/>
      <border outline="0">
        <left/>
        <right/>
        <top/>
      </border>
    </dxf>
  </rfmt>
  <rcc rId="8803" sId="5" odxf="1" dxf="1">
    <nc r="Q778"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804" sId="5" odxf="1" dxf="1">
    <oc r="B779">
      <f>IF(LEN(A779)=0,"",INDEX('Smelter Look-up'!$A:$A,MATCH($A779,'Smelter Look-up'!$E:$E,0)))</f>
    </oc>
    <nc r="B779"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05" sId="5" odxf="1" dxf="1">
    <oc r="C779">
      <f>IF(LEN(A779)=0,"",INDEX('Smelter Look-up'!$C:$C,MATCH($A779,'Smelter Look-up'!$E:$E,0)))</f>
    </oc>
    <nc r="C779" t="inlineStr">
      <is>
        <t>Zhongyuan Gold Smelter of Zhongjin Gold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06" sId="5" odxf="1" dxf="1">
    <nc r="D779" t="inlineStr">
      <is>
        <t>Zhongyuan Gold Smelter of Zhongjin Gold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07" sId="5" odxf="1" dxf="1">
    <oc r="E779">
      <f>IF(ISERROR($V779),"",OFFSET('Smelter Look-up'!$D$4,$V779-4,0)&amp;"")</f>
    </oc>
    <nc r="E77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08" sId="5" odxf="1" dxf="1">
    <oc r="F779">
      <f>IF(ISERROR($V779),"",OFFSET('Smelter Look-up'!$E$4,$V779-4,0))</f>
    </oc>
    <nc r="F779" t="inlineStr">
      <is>
        <t>CID002224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09" sId="5" odxf="1" dxf="1">
    <oc r="G779">
      <f>IF(C779=$X$4,"Enter smelter details", IF(ISERROR($V779),"",OFFSET('Smelter Look-up'!$F$4,$V779-4,0)))</f>
    </oc>
    <nc r="G77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10" sId="5" odxf="1" dxf="1">
    <oc r="H779">
      <f>IF(ISERROR($V779),"",OFFSET('Smelter Look-up'!$G$4,$V779-4,0))</f>
    </oc>
    <nc r="H779" t="inlineStr">
      <is>
        <t>1 Jinchang Road Sanmenxia</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811" sId="5" odxf="1" dxf="1">
    <oc r="I779">
      <f>IF(ISERROR($V779),"",OFFSET('Smelter Look-up'!$H$4,$V779-4,0))</f>
    </oc>
    <nc r="I779" t="inlineStr">
      <is>
        <t>Shanmenxia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12" sId="5" odxf="1" dxf="1">
    <oc r="J779">
      <f>IF(ISERROR($V779),"",OFFSET('Smelter Look-up'!$I$4,$V779-4,0))</f>
    </oc>
    <nc r="J779" t="inlineStr">
      <is>
        <t>Henan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13" sId="5" odxf="1" dxf="1">
    <nc r="K779" t="inlineStr">
      <is>
        <t>X R Wang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14" sId="5" odxf="1" dxf="1">
    <nc r="L779" t="inlineStr">
      <is>
        <t>http://pgmzjh.en.b2b168.com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15" sId="5" odxf="1" dxf="1">
    <nc r="M779"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16" sId="5" odxf="1" dxf="1">
    <nc r="N77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17" sId="5" odxf="1" dxf="1">
    <nc r="O779"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18" sId="5" odxf="1" dxf="1">
    <nc r="P77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819" sId="5" odxf="1" dxf="1">
    <nc r="Q779"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820" sId="5" odxf="1" dxf="1">
    <oc r="B780">
      <f>IF(LEN(A780)=0,"",INDEX('Smelter Look-up'!$A:$A,MATCH($A780,'Smelter Look-up'!$E:$E,0)))</f>
    </oc>
    <nc r="B780"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21" sId="5" odxf="1" dxf="1">
    <oc r="C780">
      <f>IF(LEN(A780)=0,"",INDEX('Smelter Look-up'!$C:$C,MATCH($A780,'Smelter Look-up'!$E:$E,0)))</f>
    </oc>
    <nc r="C780" t="inlineStr">
      <is>
        <t>Zhongyuan Gold Smelter of Zhongjin Gold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22" sId="5" odxf="1" dxf="1">
    <nc r="D780" t="inlineStr">
      <is>
        <t>Zhongyuan Gold Smelter of Zhongjin Gold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23" sId="5" odxf="1" dxf="1">
    <oc r="E780">
      <f>IF(ISERROR($V780),"",OFFSET('Smelter Look-up'!$D$4,$V780-4,0)&amp;"")</f>
    </oc>
    <nc r="E78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24" sId="5" odxf="1" dxf="1">
    <oc r="F780">
      <f>IF(ISERROR($V780),"",OFFSET('Smelter Look-up'!$E$4,$V780-4,0))</f>
    </oc>
    <nc r="F780" t="inlineStr">
      <is>
        <t>CID002224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25" sId="5" odxf="1" dxf="1">
    <oc r="G780">
      <f>IF(C780=$X$4,"Enter smelter details", IF(ISERROR($V780),"",OFFSET('Smelter Look-up'!$F$4,$V780-4,0)))</f>
    </oc>
    <nc r="G78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26" sId="5" odxf="1" dxf="1">
    <oc r="H780">
      <f>IF(ISERROR($V780),"",OFFSET('Smelter Look-up'!$G$4,$V780-4,0))</f>
    </oc>
    <nc r="H780"/>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827" sId="5" odxf="1" dxf="1">
    <oc r="I780">
      <f>IF(ISERROR($V780),"",OFFSET('Smelter Look-up'!$H$4,$V780-4,0))</f>
    </oc>
    <nc r="I78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28" sId="5" odxf="1" dxf="1">
    <oc r="J780">
      <f>IF(ISERROR($V780),"",OFFSET('Smelter Look-up'!$I$4,$V780-4,0))</f>
    </oc>
    <nc r="J780"/>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0" start="0" length="0">
    <dxf>
      <alignment vertical="bottom" wrapText="0"/>
      <border outline="0">
        <left/>
        <right/>
        <top/>
        <bottom/>
      </border>
    </dxf>
  </rfmt>
  <rfmt sheetId="5" sqref="L780" start="0" length="0">
    <dxf>
      <alignment vertical="bottom" wrapText="0"/>
      <border outline="0">
        <left/>
        <right/>
        <top/>
        <bottom/>
      </border>
    </dxf>
  </rfmt>
  <rfmt sheetId="5" sqref="M780" start="0" length="0">
    <dxf>
      <alignment vertical="bottom" wrapText="0"/>
      <border outline="0">
        <left/>
        <right/>
        <top/>
        <bottom/>
      </border>
    </dxf>
  </rfmt>
  <rfmt sheetId="5" sqref="N780" start="0" length="0">
    <dxf>
      <alignment vertical="bottom" wrapText="0"/>
      <border outline="0">
        <left/>
        <right/>
        <top/>
        <bottom/>
      </border>
    </dxf>
  </rfmt>
  <rfmt sheetId="5" sqref="O780" start="0" length="0">
    <dxf>
      <alignment vertical="bottom" wrapText="0"/>
      <border outline="0">
        <left/>
        <right/>
        <top/>
        <bottom/>
      </border>
    </dxf>
  </rfmt>
  <rfmt sheetId="5" sqref="P780" start="0" length="0">
    <dxf>
      <fill>
        <patternFill patternType="none"/>
      </fill>
      <alignment horizontal="general" vertical="bottom" wrapText="0"/>
      <border outline="0">
        <left/>
        <right/>
        <top/>
      </border>
    </dxf>
  </rfmt>
  <rfmt sheetId="5" sqref="Q780" start="0" length="0">
    <dxf>
      <alignment vertical="bottom" wrapText="0"/>
      <border outline="0">
        <left/>
        <right/>
        <top/>
        <bottom/>
      </border>
    </dxf>
  </rfmt>
  <rcc rId="8829" sId="5" odxf="1" dxf="1">
    <oc r="B781">
      <f>IF(LEN(A781)=0,"",INDEX('Smelter Look-up'!$A:$A,MATCH($A781,'Smelter Look-up'!$E:$E,0)))</f>
    </oc>
    <nc r="B78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30" sId="5" odxf="1" dxf="1">
    <oc r="C781">
      <f>IF(LEN(A781)=0,"",INDEX('Smelter Look-up'!$C:$C,MATCH($A781,'Smelter Look-up'!$E:$E,0)))</f>
    </oc>
    <nc r="C781" t="inlineStr">
      <is>
        <t>Zhuzhou Cemented Carbide</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31" sId="5" odxf="1" dxf="1">
    <nc r="D781" t="inlineStr">
      <is>
        <t>Zhuzhou Cemented Carbide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32" sId="5" odxf="1" dxf="1">
    <oc r="E781">
      <f>IF(ISERROR($V781),"",OFFSET('Smelter Look-up'!$D$4,$V781-4,0)&amp;"")</f>
    </oc>
    <nc r="E78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33" sId="5" odxf="1" dxf="1">
    <oc r="F781">
      <f>IF(ISERROR($V781),"",OFFSET('Smelter Look-up'!$E$4,$V781-4,0))</f>
    </oc>
    <nc r="F781" t="inlineStr">
      <is>
        <t>CID002232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34" sId="5" odxf="1" dxf="1">
    <oc r="G781">
      <f>IF(C781=$X$4,"Enter smelter details", IF(ISERROR($V781),"",OFFSET('Smelter Look-up'!$F$4,$V781-4,0)))</f>
    </oc>
    <nc r="G78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35" sId="5" odxf="1" dxf="1">
    <oc r="H781">
      <f>IF(ISERROR($V781),"",OFFSET('Smelter Look-up'!$G$4,$V781-4,0))</f>
    </oc>
    <nc r="H78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836" sId="5" odxf="1" dxf="1">
    <oc r="I781">
      <f>IF(ISERROR($V781),"",OFFSET('Smelter Look-up'!$H$4,$V781-4,0))</f>
    </oc>
    <nc r="I781" t="inlineStr">
      <is>
        <t>Zhuzhou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37" sId="5" odxf="1" dxf="1">
    <oc r="J781">
      <f>IF(ISERROR($V781),"",OFFSET('Smelter Look-up'!$I$4,$V781-4,0))</f>
    </oc>
    <nc r="J781"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1" start="0" length="0">
    <dxf>
      <alignment vertical="bottom" wrapText="0"/>
      <border outline="0">
        <left/>
        <right/>
        <top/>
        <bottom/>
      </border>
    </dxf>
  </rfmt>
  <rfmt sheetId="5" sqref="L781" start="0" length="0">
    <dxf>
      <alignment vertical="bottom" wrapText="0"/>
      <border outline="0">
        <left/>
        <right/>
        <top/>
        <bottom/>
      </border>
    </dxf>
  </rfmt>
  <rfmt sheetId="5" sqref="M781" start="0" length="0">
    <dxf>
      <alignment vertical="bottom" wrapText="0"/>
      <border outline="0">
        <left/>
        <right/>
        <top/>
        <bottom/>
      </border>
    </dxf>
  </rfmt>
  <rfmt sheetId="5" sqref="N781" start="0" length="0">
    <dxf>
      <alignment vertical="bottom" wrapText="0"/>
      <border outline="0">
        <left/>
        <right/>
        <top/>
        <bottom/>
      </border>
    </dxf>
  </rfmt>
  <rfmt sheetId="5" sqref="O781" start="0" length="0">
    <dxf>
      <alignment vertical="bottom" wrapText="0"/>
      <border outline="0">
        <left/>
        <right/>
        <top/>
        <bottom/>
      </border>
    </dxf>
  </rfmt>
  <rfmt sheetId="5" sqref="P781" start="0" length="0">
    <dxf>
      <fill>
        <patternFill patternType="none"/>
      </fill>
      <alignment horizontal="general" vertical="bottom" wrapText="0"/>
      <border outline="0">
        <left/>
        <right/>
        <top/>
      </border>
    </dxf>
  </rfmt>
  <rfmt sheetId="5" sqref="Q781" start="0" length="0">
    <dxf>
      <alignment vertical="bottom" wrapText="0"/>
      <border outline="0">
        <left/>
        <right/>
        <top/>
        <bottom/>
      </border>
    </dxf>
  </rfmt>
  <rcc rId="8838" sId="5" odxf="1" dxf="1">
    <oc r="B782">
      <f>IF(LEN(A782)=0,"",INDEX('Smelter Look-up'!$A:$A,MATCH($A782,'Smelter Look-up'!$E:$E,0)))</f>
    </oc>
    <nc r="B78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39" sId="5" odxf="1" dxf="1">
    <oc r="C782">
      <f>IF(LEN(A782)=0,"",INDEX('Smelter Look-up'!$C:$C,MATCH($A782,'Smelter Look-up'!$E:$E,0)))</f>
    </oc>
    <nc r="C782" t="inlineStr">
      <is>
        <t>Zhuzhou Cemented Carbide</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40" sId="5" odxf="1" dxf="1">
    <nc r="D782" t="inlineStr">
      <is>
        <t>Zhuzhou Cemented Carbide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41" sId="5" odxf="1" dxf="1">
    <oc r="E782">
      <f>IF(ISERROR($V782),"",OFFSET('Smelter Look-up'!$D$4,$V782-4,0)&amp;"")</f>
    </oc>
    <nc r="E78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42" sId="5" odxf="1" dxf="1">
    <oc r="F782">
      <f>IF(ISERROR($V782),"",OFFSET('Smelter Look-up'!$E$4,$V782-4,0))</f>
    </oc>
    <nc r="F782" t="inlineStr">
      <is>
        <t>CID002232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43" sId="5" odxf="1" dxf="1">
    <oc r="G782">
      <f>IF(C782=$X$4,"Enter smelter details", IF(ISERROR($V782),"",OFFSET('Smelter Look-up'!$F$4,$V782-4,0)))</f>
    </oc>
    <nc r="G78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44" sId="5" odxf="1" dxf="1">
    <oc r="H782">
      <f>IF(ISERROR($V782),"",OFFSET('Smelter Look-up'!$G$4,$V782-4,0))</f>
    </oc>
    <nc r="H78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845" sId="5" odxf="1" dxf="1">
    <oc r="I782">
      <f>IF(ISERROR($V782),"",OFFSET('Smelter Look-up'!$H$4,$V782-4,0))</f>
    </oc>
    <nc r="I782" t="inlineStr">
      <is>
        <t>Zhuzhou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46" sId="5" odxf="1" dxf="1">
    <oc r="J782">
      <f>IF(ISERROR($V782),"",OFFSET('Smelter Look-up'!$I$4,$V782-4,0))</f>
    </oc>
    <nc r="J782"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2" start="0" length="0">
    <dxf>
      <alignment vertical="bottom" wrapText="0"/>
      <border outline="0">
        <left/>
        <right/>
        <top/>
        <bottom/>
      </border>
    </dxf>
  </rfmt>
  <rfmt sheetId="5" sqref="L782" start="0" length="0">
    <dxf>
      <alignment vertical="bottom" wrapText="0"/>
      <border outline="0">
        <left/>
        <right/>
        <top/>
        <bottom/>
      </border>
    </dxf>
  </rfmt>
  <rcc rId="8847" sId="5" odxf="1" dxf="1">
    <nc r="M78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82" start="0" length="0">
    <dxf>
      <alignment vertical="bottom" wrapText="0"/>
      <border outline="0">
        <left/>
        <right/>
        <top/>
        <bottom/>
      </border>
    </dxf>
  </rfmt>
  <rcc rId="8848" sId="5" odxf="1" dxf="1">
    <nc r="O782" t="inlineStr">
      <is>
        <t xml:space="preserve">Various countries, DRC and adjoining countries,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82" start="0" length="0">
    <dxf>
      <fill>
        <patternFill patternType="none"/>
      </fill>
      <alignment horizontal="general" vertical="bottom" wrapText="0"/>
      <border outline="0">
        <left/>
        <right/>
        <top/>
      </border>
    </dxf>
  </rfmt>
  <rcc rId="8849" sId="5" odxf="1" dxf="1">
    <nc r="Q782"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850" sId="5" odxf="1" dxf="1">
    <oc r="B783">
      <f>IF(LEN(A783)=0,"",INDEX('Smelter Look-up'!$A:$A,MATCH($A783,'Smelter Look-up'!$E:$E,0)))</f>
    </oc>
    <nc r="B78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51" sId="5" odxf="1" dxf="1">
    <oc r="C783">
      <f>IF(LEN(A783)=0,"",INDEX('Smelter Look-up'!$C:$C,MATCH($A783,'Smelter Look-up'!$E:$E,0)))</f>
    </oc>
    <nc r="C783" t="inlineStr">
      <is>
        <t>Zijin Mining Group Co., Ltd. Gold Refinery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52" sId="5" odxf="1" dxf="1">
    <nc r="D783" t="inlineStr">
      <is>
        <t>Zijin Mining Group Co., Ltd. Gold Refinery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53" sId="5" odxf="1" dxf="1">
    <oc r="E783">
      <f>IF(ISERROR($V783),"",OFFSET('Smelter Look-up'!$D$4,$V783-4,0)&amp;"")</f>
    </oc>
    <nc r="E78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54" sId="5" odxf="1" dxf="1">
    <oc r="F783">
      <f>IF(ISERROR($V783),"",OFFSET('Smelter Look-up'!$E$4,$V783-4,0))</f>
    </oc>
    <nc r="F783" t="inlineStr">
      <is>
        <t>CID002243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55" sId="5" odxf="1" dxf="1">
    <oc r="G783">
      <f>IF(C783=$X$4,"Enter smelter details", IF(ISERROR($V783),"",OFFSET('Smelter Look-up'!$F$4,$V783-4,0)))</f>
    </oc>
    <nc r="G78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56" sId="5" odxf="1" dxf="1">
    <oc r="H783">
      <f>IF(ISERROR($V783),"",OFFSET('Smelter Look-up'!$G$4,$V783-4,0))</f>
    </oc>
    <nc r="H78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857" sId="5" odxf="1" dxf="1">
    <oc r="I783">
      <f>IF(ISERROR($V783),"",OFFSET('Smelter Look-up'!$H$4,$V783-4,0))</f>
    </oc>
    <nc r="I783" t="inlineStr">
      <is>
        <t>Shanghang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58" sId="5" odxf="1" dxf="1">
    <oc r="J783">
      <f>IF(ISERROR($V783),"",OFFSET('Smelter Look-up'!$I$4,$V783-4,0))</f>
    </oc>
    <nc r="J783" t="inlineStr">
      <is>
        <t>Fujian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3" start="0" length="0">
    <dxf>
      <alignment vertical="bottom" wrapText="0"/>
      <border outline="0">
        <left/>
        <right/>
        <top/>
        <bottom/>
      </border>
    </dxf>
  </rfmt>
  <rfmt sheetId="5" sqref="L783" start="0" length="0">
    <dxf>
      <alignment vertical="bottom" wrapText="0"/>
      <border outline="0">
        <left/>
        <right/>
        <top/>
        <bottom/>
      </border>
    </dxf>
  </rfmt>
  <rcc rId="8859" sId="5" odxf="1" dxf="1">
    <nc r="M78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83" start="0" length="0">
    <dxf>
      <alignment vertical="bottom" wrapText="0"/>
      <border outline="0">
        <left/>
        <right/>
        <top/>
        <bottom/>
      </border>
    </dxf>
  </rfmt>
  <rcc rId="8860" sId="5" odxf="1" dxf="1">
    <nc r="O783"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83" start="0" length="0">
    <dxf>
      <fill>
        <patternFill patternType="none"/>
      </fill>
      <alignment horizontal="general" vertical="bottom" wrapText="0"/>
      <border outline="0">
        <left/>
        <right/>
        <top/>
      </border>
    </dxf>
  </rfmt>
  <rfmt sheetId="5" sqref="Q783" start="0" length="0">
    <dxf>
      <alignment vertical="bottom" wrapText="0"/>
      <border outline="0">
        <left/>
        <right/>
        <top/>
        <bottom/>
      </border>
    </dxf>
  </rfmt>
  <rcc rId="8861" sId="5" odxf="1" dxf="1">
    <oc r="B784">
      <f>IF(LEN(A784)=0,"",INDEX('Smelter Look-up'!$A:$A,MATCH($A784,'Smelter Look-up'!$E:$E,0)))</f>
    </oc>
    <nc r="B78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62" sId="5" odxf="1" dxf="1">
    <oc r="C784">
      <f>IF(LEN(A784)=0,"",INDEX('Smelter Look-up'!$C:$C,MATCH($A784,'Smelter Look-up'!$E:$E,0)))</f>
    </oc>
    <nc r="C784" t="inlineStr">
      <is>
        <t>Zijin Mining Group Co., Ltd. Gold Refinery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63" sId="5" odxf="1" dxf="1">
    <nc r="D784" t="inlineStr">
      <is>
        <t>Zijin Mining Group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64" sId="5" odxf="1" dxf="1">
    <oc r="E784">
      <f>IF(ISERROR($V784),"",OFFSET('Smelter Look-up'!$D$4,$V784-4,0)&amp;"")</f>
    </oc>
    <nc r="E78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65" sId="5" odxf="1" dxf="1">
    <oc r="F784">
      <f>IF(ISERROR($V784),"",OFFSET('Smelter Look-up'!$E$4,$V784-4,0))</f>
    </oc>
    <nc r="F784" t="inlineStr">
      <is>
        <t>CID002243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66" sId="5" odxf="1" dxf="1">
    <oc r="G784">
      <f>IF(C784=$X$4,"Enter smelter details", IF(ISERROR($V784),"",OFFSET('Smelter Look-up'!$F$4,$V784-4,0)))</f>
    </oc>
    <nc r="G78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67" sId="5" odxf="1" dxf="1">
    <oc r="H784">
      <f>IF(ISERROR($V784),"",OFFSET('Smelter Look-up'!$G$4,$V784-4,0))</f>
    </oc>
    <nc r="H784" t="inlineStr">
      <is>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868" sId="5" odxf="1" dxf="1">
    <oc r="I784">
      <f>IF(ISERROR($V784),"",OFFSET('Smelter Look-up'!$H$4,$V784-4,0))</f>
    </oc>
    <nc r="I784" t="inlineStr">
      <is>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69" sId="5" odxf="1" dxf="1">
    <oc r="J784">
      <f>IF(ISERROR($V784),"",OFFSET('Smelter Look-up'!$I$4,$V784-4,0))</f>
    </oc>
    <nc r="J784" t="inlineStr">
      <is>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4" start="0" length="0">
    <dxf>
      <alignment vertical="bottom" wrapText="0"/>
      <border outline="0">
        <left/>
        <right/>
        <top/>
        <bottom/>
      </border>
    </dxf>
  </rfmt>
  <rfmt sheetId="5" sqref="L784" start="0" length="0">
    <dxf>
      <alignment vertical="bottom" wrapText="0"/>
      <border outline="0">
        <left/>
        <right/>
        <top/>
        <bottom/>
      </border>
    </dxf>
  </rfmt>
  <rfmt sheetId="5" sqref="M784" start="0" length="0">
    <dxf>
      <alignment vertical="bottom" wrapText="0"/>
      <border outline="0">
        <left/>
        <right/>
        <top/>
        <bottom/>
      </border>
    </dxf>
  </rfmt>
  <rfmt sheetId="5" sqref="N784" start="0" length="0">
    <dxf>
      <alignment vertical="bottom" wrapText="0"/>
      <border outline="0">
        <left/>
        <right/>
        <top/>
        <bottom/>
      </border>
    </dxf>
  </rfmt>
  <rfmt sheetId="5" sqref="O784" start="0" length="0">
    <dxf>
      <alignment vertical="bottom" wrapText="0"/>
      <border outline="0">
        <left/>
        <right/>
        <top/>
        <bottom/>
      </border>
    </dxf>
  </rfmt>
  <rfmt sheetId="5" sqref="P784" start="0" length="0">
    <dxf>
      <fill>
        <patternFill patternType="none"/>
      </fill>
      <alignment horizontal="general" vertical="bottom" wrapText="0"/>
      <border outline="0">
        <left/>
        <right/>
        <top/>
      </border>
    </dxf>
  </rfmt>
  <rfmt sheetId="5" sqref="Q784" start="0" length="0">
    <dxf>
      <alignment vertical="bottom" wrapText="0"/>
      <border outline="0">
        <left/>
        <right/>
        <top/>
        <bottom/>
      </border>
    </dxf>
  </rfmt>
  <rcc rId="8870" sId="5" odxf="1" dxf="1">
    <oc r="B785">
      <f>IF(LEN(A785)=0,"",INDEX('Smelter Look-up'!$A:$A,MATCH($A785,'Smelter Look-up'!$E:$E,0)))</f>
    </oc>
    <nc r="B78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71" sId="5" odxf="1" dxf="1">
    <oc r="C785">
      <f>IF(LEN(A785)=0,"",INDEX('Smelter Look-up'!$C:$C,MATCH($A785,'Smelter Look-up'!$E:$E,0)))</f>
    </oc>
    <nc r="C785" t="inlineStr">
      <is>
        <t>Zijin Mining Group Co., Ltd. Gold Refinery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72" sId="5" odxf="1" dxf="1">
    <nc r="D785" t="inlineStr">
      <is>
        <t>Zijin Mining Group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73" sId="5" odxf="1" dxf="1">
    <oc r="E785">
      <f>IF(ISERROR($V785),"",OFFSET('Smelter Look-up'!$D$4,$V785-4,0)&amp;"")</f>
    </oc>
    <nc r="E78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74" sId="5" odxf="1" dxf="1">
    <oc r="F785">
      <f>IF(ISERROR($V785),"",OFFSET('Smelter Look-up'!$E$4,$V785-4,0))</f>
    </oc>
    <nc r="F785" t="inlineStr">
      <is>
        <t>CID002243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75" sId="5" odxf="1" dxf="1">
    <oc r="G785">
      <f>IF(C785=$X$4,"Enter smelter details", IF(ISERROR($V785),"",OFFSET('Smelter Look-up'!$F$4,$V785-4,0)))</f>
    </oc>
    <nc r="G78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76" sId="5" odxf="1" dxf="1">
    <oc r="H785">
      <f>IF(ISERROR($V785),"",OFFSET('Smelter Look-up'!$G$4,$V785-4,0))</f>
    </oc>
    <nc r="H785" t="inlineStr">
      <is>
        <t>Heraeusstrasse 12-14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877" sId="5" odxf="1" dxf="1">
    <oc r="I785">
      <f>IF(ISERROR($V785),"",OFFSET('Smelter Look-up'!$H$4,$V785-4,0))</f>
    </oc>
    <nc r="I785" t="inlineStr">
      <is>
        <t>63450 Hanau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78" sId="5" odxf="1" dxf="1">
    <oc r="J785">
      <f>IF(ISERROR($V785),"",OFFSET('Smelter Look-up'!$I$4,$V785-4,0))</f>
    </oc>
    <nc r="J785"/>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79" sId="5" odxf="1" dxf="1">
    <nc r="K785" t="inlineStr">
      <is>
        <t>Thomas Trin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80" sId="5" odxf="1" dxf="1">
    <nc r="L785" t="inlineStr">
      <is>
        <t>thomas.trin@heraeus.com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81" sId="5" odxf="1" dxf="1">
    <nc r="M785" t="inlineStr">
      <is>
        <t>LBMA REGISTERED.  Contact supplier/smelter to be 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82" sId="5" odxf="1" dxf="1">
    <nc r="N78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883" sId="5" odxf="1" dxf="1">
    <nc r="O78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85" start="0" length="0">
    <dxf>
      <fill>
        <patternFill patternType="none"/>
      </fill>
      <alignment horizontal="general" vertical="bottom" wrapText="0"/>
      <border outline="0">
        <left/>
        <right/>
        <top/>
      </border>
    </dxf>
  </rfmt>
  <rcc rId="8884" sId="5" odxf="1" dxf="1">
    <nc r="Q785" t="inlineStr">
      <is>
        <t xml:space="preserve">The LBMA has added a materials traceability element to their certification process which will cover the requirements of the EICC Conflict Minerals Audit Program but has not yet gone through the audit.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885" sId="5" odxf="1" dxf="1">
    <oc r="B786">
      <f>IF(LEN(A786)=0,"",INDEX('Smelter Look-up'!$A:$A,MATCH($A786,'Smelter Look-up'!$E:$E,0)))</f>
    </oc>
    <nc r="B786"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86" sId="5" odxf="1" dxf="1">
    <oc r="C786">
      <f>IF(LEN(A786)=0,"",INDEX('Smelter Look-up'!$C:$C,MATCH($A786,'Smelter Look-up'!$E:$E,0)))</f>
    </oc>
    <nc r="C786" t="inlineStr">
      <is>
        <t>Zijin Mining Group Co., Ltd. Gold Refinery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87" sId="5" odxf="1" dxf="1">
    <nc r="D786" t="inlineStr">
      <is>
        <t>Zijin Mining Group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88" sId="5" odxf="1" dxf="1">
    <oc r="E786">
      <f>IF(ISERROR($V786),"",OFFSET('Smelter Look-up'!$D$4,$V786-4,0)&amp;"")</f>
    </oc>
    <nc r="E78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89" sId="5" odxf="1" dxf="1">
    <oc r="F786">
      <f>IF(ISERROR($V786),"",OFFSET('Smelter Look-up'!$E$4,$V786-4,0))</f>
    </oc>
    <nc r="F786" t="inlineStr">
      <is>
        <t>CID002243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90" sId="5" odxf="1" dxf="1">
    <oc r="G786">
      <f>IF(C786=$X$4,"Enter smelter details", IF(ISERROR($V786),"",OFFSET('Smelter Look-up'!$F$4,$V786-4,0)))</f>
    </oc>
    <nc r="G78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91" sId="5" odxf="1" dxf="1">
    <oc r="H786">
      <f>IF(ISERROR($V786),"",OFFSET('Smelter Look-up'!$G$4,$V786-4,0))</f>
    </oc>
    <nc r="H78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892" sId="5" odxf="1" dxf="1">
    <oc r="I786">
      <f>IF(ISERROR($V786),"",OFFSET('Smelter Look-up'!$H$4,$V786-4,0))</f>
    </oc>
    <nc r="I78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893" sId="5" odxf="1" dxf="1">
    <oc r="J786">
      <f>IF(ISERROR($V786),"",OFFSET('Smelter Look-up'!$I$4,$V786-4,0))</f>
    </oc>
    <nc r="J786"/>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6" start="0" length="0">
    <dxf>
      <alignment vertical="bottom" wrapText="0"/>
      <border outline="0">
        <left/>
        <right/>
        <top/>
        <bottom/>
      </border>
    </dxf>
  </rfmt>
  <rfmt sheetId="5" sqref="L786" start="0" length="0">
    <dxf>
      <alignment vertical="bottom" wrapText="0"/>
      <border outline="0">
        <left/>
        <right/>
        <top/>
        <bottom/>
      </border>
    </dxf>
  </rfmt>
  <rfmt sheetId="5" sqref="M786" start="0" length="0">
    <dxf>
      <alignment vertical="bottom" wrapText="0"/>
      <border outline="0">
        <left/>
        <right/>
        <top/>
        <bottom/>
      </border>
    </dxf>
  </rfmt>
  <rfmt sheetId="5" sqref="N786" start="0" length="0">
    <dxf>
      <alignment vertical="bottom" wrapText="0"/>
      <border outline="0">
        <left/>
        <right/>
        <top/>
        <bottom/>
      </border>
    </dxf>
  </rfmt>
  <rfmt sheetId="5" sqref="O786" start="0" length="0">
    <dxf>
      <alignment vertical="bottom" wrapText="0"/>
      <border outline="0">
        <left/>
        <right/>
        <top/>
        <bottom/>
      </border>
    </dxf>
  </rfmt>
  <rfmt sheetId="5" sqref="P786" start="0" length="0">
    <dxf>
      <fill>
        <patternFill patternType="none"/>
      </fill>
      <alignment horizontal="general" vertical="bottom" wrapText="0"/>
      <border outline="0">
        <left/>
        <right/>
        <top/>
      </border>
    </dxf>
  </rfmt>
  <rfmt sheetId="5" sqref="Q786" start="0" length="0">
    <dxf>
      <alignment vertical="bottom" wrapText="0"/>
      <border outline="0">
        <left/>
        <right/>
        <top/>
        <bottom/>
      </border>
    </dxf>
  </rfmt>
  <rcc rId="8894" sId="5" odxf="1" dxf="1">
    <oc r="B787">
      <f>IF(LEN(A787)=0,"",INDEX('Smelter Look-up'!$A:$A,MATCH($A787,'Smelter Look-up'!$E:$E,0)))</f>
    </oc>
    <nc r="B78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95" sId="5" odxf="1" dxf="1">
    <oc r="C787">
      <f>IF(LEN(A787)=0,"",INDEX('Smelter Look-up'!$C:$C,MATCH($A787,'Smelter Look-up'!$E:$E,0)))</f>
    </oc>
    <nc r="C787" t="inlineStr">
      <is>
        <t>Umicore Precious Metals Thailand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896" sId="5" odxf="1" dxf="1">
    <nc r="D787" t="inlineStr">
      <is>
        <t>Umicore Precious Metals 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97" sId="5" odxf="1" dxf="1">
    <oc r="E787">
      <f>IF(ISERROR($V787),"",OFFSET('Smelter Look-up'!$D$4,$V787-4,0)&amp;"")</f>
    </oc>
    <nc r="E787"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98" sId="5" odxf="1" dxf="1">
    <oc r="F787">
      <f>IF(ISERROR($V787),"",OFFSET('Smelter Look-up'!$E$4,$V787-4,0))</f>
    </oc>
    <nc r="F787" t="inlineStr">
      <is>
        <t>CID002314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899" sId="5" odxf="1" dxf="1">
    <oc r="G787">
      <f>IF(C787=$X$4,"Enter smelter details", IF(ISERROR($V787),"",OFFSET('Smelter Look-up'!$F$4,$V787-4,0)))</f>
    </oc>
    <nc r="G78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00" sId="5" odxf="1" dxf="1">
    <oc r="H787">
      <f>IF(ISERROR($V787),"",OFFSET('Smelter Look-up'!$G$4,$V787-4,0))</f>
    </oc>
    <nc r="H78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01" sId="5" odxf="1" dxf="1">
    <oc r="I787">
      <f>IF(ISERROR($V787),"",OFFSET('Smelter Look-up'!$H$4,$V787-4,0))</f>
    </oc>
    <nc r="I787" t="inlineStr">
      <is>
        <t>Dokmai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02" sId="5" odxf="1" dxf="1">
    <oc r="J787">
      <f>IF(ISERROR($V787),"",OFFSET('Smelter Look-up'!$I$4,$V787-4,0))</f>
    </oc>
    <nc r="J787" t="inlineStr">
      <is>
        <t>Pravet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7" start="0" length="0">
    <dxf>
      <alignment vertical="bottom" wrapText="0"/>
      <border outline="0">
        <left/>
        <right/>
        <top/>
        <bottom/>
      </border>
    </dxf>
  </rfmt>
  <rfmt sheetId="5" sqref="L787" start="0" length="0">
    <dxf>
      <alignment vertical="bottom" wrapText="0"/>
      <border outline="0">
        <left/>
        <right/>
        <top/>
        <bottom/>
      </border>
    </dxf>
  </rfmt>
  <rcc rId="8903" sId="5" odxf="1" dxf="1">
    <nc r="M78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87" start="0" length="0">
    <dxf>
      <alignment vertical="bottom" wrapText="0"/>
      <border outline="0">
        <left/>
        <right/>
        <top/>
        <bottom/>
      </border>
    </dxf>
  </rfmt>
  <rcc rId="8904" sId="5" odxf="1" dxf="1">
    <nc r="O787" t="inlineStr">
      <is>
        <t>Not disclosed per RJC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87" start="0" length="0">
    <dxf>
      <fill>
        <patternFill patternType="none"/>
      </fill>
      <alignment horizontal="general" vertical="bottom" wrapText="0"/>
      <border outline="0">
        <left/>
        <right/>
        <top/>
      </border>
    </dxf>
  </rfmt>
  <rfmt sheetId="5" sqref="Q787" start="0" length="0">
    <dxf>
      <alignment vertical="bottom" wrapText="0"/>
      <border outline="0">
        <left/>
        <right/>
        <top/>
        <bottom/>
      </border>
    </dxf>
  </rfmt>
  <rcc rId="8905" sId="5" odxf="1" dxf="1">
    <oc r="B788">
      <f>IF(LEN(A788)=0,"",INDEX('Smelter Look-up'!$A:$A,MATCH($A788,'Smelter Look-up'!$E:$E,0)))</f>
    </oc>
    <nc r="B788"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06" sId="5" odxf="1" dxf="1">
    <oc r="C788">
      <f>IF(LEN(A788)=0,"",INDEX('Smelter Look-up'!$C:$C,MATCH($A788,'Smelter Look-up'!$E:$E,0)))</f>
    </oc>
    <nc r="C788" t="inlineStr">
      <is>
        <t>Ganzhou Jiangwu Ferrotungsten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907" sId="5" odxf="1" dxf="1">
    <nc r="D788" t="inlineStr">
      <is>
        <t>Ganzhou Jiangwu Ferrotungsten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08" sId="5" odxf="1" dxf="1">
    <oc r="E788">
      <f>IF(ISERROR($V788),"",OFFSET('Smelter Look-up'!$D$4,$V788-4,0)&amp;"")</f>
    </oc>
    <nc r="E78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09" sId="5" odxf="1" dxf="1">
    <oc r="F788">
      <f>IF(ISERROR($V788),"",OFFSET('Smelter Look-up'!$E$4,$V788-4,0))</f>
    </oc>
    <nc r="F788" t="inlineStr">
      <is>
        <t>CID002315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10" sId="5" odxf="1" dxf="1">
    <oc r="G788">
      <f>IF(C788=$X$4,"Enter smelter details", IF(ISERROR($V788),"",OFFSET('Smelter Look-up'!$F$4,$V788-4,0)))</f>
    </oc>
    <nc r="G78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11" sId="5" odxf="1" dxf="1">
    <oc r="H788">
      <f>IF(ISERROR($V788),"",OFFSET('Smelter Look-up'!$G$4,$V788-4,0))</f>
    </oc>
    <nc r="H78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12" sId="5" odxf="1" dxf="1">
    <oc r="I788">
      <f>IF(ISERROR($V788),"",OFFSET('Smelter Look-up'!$H$4,$V788-4,0))</f>
    </oc>
    <nc r="I788"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13" sId="5" odxf="1" dxf="1">
    <oc r="J788">
      <f>IF(ISERROR($V788),"",OFFSET('Smelter Look-up'!$I$4,$V788-4,0))</f>
    </oc>
    <nc r="J788"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8" start="0" length="0">
    <dxf>
      <alignment vertical="bottom" wrapText="0"/>
      <border outline="0">
        <left/>
        <right/>
        <top/>
        <bottom/>
      </border>
    </dxf>
  </rfmt>
  <rfmt sheetId="5" sqref="L788" start="0" length="0">
    <dxf>
      <alignment vertical="bottom" wrapText="0"/>
      <border outline="0">
        <left/>
        <right/>
        <top/>
        <bottom/>
      </border>
    </dxf>
  </rfmt>
  <rcc rId="8914" sId="5" odxf="1" dxf="1">
    <nc r="M78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88" start="0" length="0">
    <dxf>
      <alignment vertical="bottom" wrapText="0"/>
      <border outline="0">
        <left/>
        <right/>
        <top/>
        <bottom/>
      </border>
    </dxf>
  </rfmt>
  <rcc rId="8915" sId="5" odxf="1" dxf="1">
    <nc r="O788"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88" start="0" length="0">
    <dxf>
      <fill>
        <patternFill patternType="none"/>
      </fill>
      <alignment horizontal="general" vertical="bottom" wrapText="0"/>
      <border outline="0">
        <left/>
        <right/>
        <top/>
      </border>
    </dxf>
  </rfmt>
  <rfmt sheetId="5" sqref="Q788" start="0" length="0">
    <dxf>
      <alignment vertical="bottom" wrapText="0"/>
      <border outline="0">
        <left/>
        <right/>
        <top/>
        <bottom/>
      </border>
    </dxf>
  </rfmt>
  <rcc rId="8916" sId="5" odxf="1" dxf="1">
    <oc r="B789">
      <f>IF(LEN(A789)=0,"",INDEX('Smelter Look-up'!$A:$A,MATCH($A789,'Smelter Look-up'!$E:$E,0)))</f>
    </oc>
    <nc r="B789"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17" sId="5" odxf="1" dxf="1">
    <oc r="C789">
      <f>IF(LEN(A789)=0,"",INDEX('Smelter Look-up'!$C:$C,MATCH($A789,'Smelter Look-up'!$E:$E,0)))</f>
    </oc>
    <nc r="C789" t="inlineStr">
      <is>
        <t>Jiangxi Yaosheng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918" sId="5" odxf="1" dxf="1">
    <nc r="D789" t="inlineStr">
      <is>
        <t>Jiangxi Yaosheng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19" sId="5" odxf="1" dxf="1">
    <oc r="E789">
      <f>IF(ISERROR($V789),"",OFFSET('Smelter Look-up'!$D$4,$V789-4,0)&amp;"")</f>
    </oc>
    <nc r="E78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20" sId="5" odxf="1" dxf="1">
    <oc r="F789">
      <f>IF(ISERROR($V789),"",OFFSET('Smelter Look-up'!$E$4,$V789-4,0))</f>
    </oc>
    <nc r="F789" t="inlineStr">
      <is>
        <t>CID002316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21" sId="5" odxf="1" dxf="1">
    <oc r="G789">
      <f>IF(C789=$X$4,"Enter smelter details", IF(ISERROR($V789),"",OFFSET('Smelter Look-up'!$F$4,$V789-4,0)))</f>
    </oc>
    <nc r="G78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22" sId="5" odxf="1" dxf="1">
    <oc r="H789">
      <f>IF(ISERROR($V789),"",OFFSET('Smelter Look-up'!$G$4,$V789-4,0))</f>
    </oc>
    <nc r="H78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23" sId="5" odxf="1" dxf="1">
    <oc r="I789">
      <f>IF(ISERROR($V789),"",OFFSET('Smelter Look-up'!$H$4,$V789-4,0))</f>
    </oc>
    <nc r="I789" t="inlineStr">
      <is>
        <t>Chongyi </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24" sId="5" odxf="1" dxf="1">
    <oc r="J789">
      <f>IF(ISERROR($V789),"",OFFSET('Smelter Look-up'!$I$4,$V789-4,0))</f>
    </oc>
    <nc r="J789"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89" start="0" length="0">
    <dxf>
      <alignment vertical="bottom" wrapText="0"/>
      <border outline="0">
        <left/>
        <right/>
        <top/>
        <bottom/>
      </border>
    </dxf>
  </rfmt>
  <rfmt sheetId="5" sqref="L789" start="0" length="0">
    <dxf>
      <alignment vertical="bottom" wrapText="0"/>
      <border outline="0">
        <left/>
        <right/>
        <top/>
        <bottom/>
      </border>
    </dxf>
  </rfmt>
  <rfmt sheetId="5" sqref="M789" start="0" length="0">
    <dxf>
      <alignment vertical="bottom" wrapText="0"/>
      <border outline="0">
        <left/>
        <right/>
        <top/>
        <bottom/>
      </border>
    </dxf>
  </rfmt>
  <rfmt sheetId="5" sqref="N789" start="0" length="0">
    <dxf>
      <alignment vertical="bottom" wrapText="0"/>
      <border outline="0">
        <left/>
        <right/>
        <top/>
        <bottom/>
      </border>
    </dxf>
  </rfmt>
  <rfmt sheetId="5" sqref="O789" start="0" length="0">
    <dxf>
      <alignment vertical="bottom" wrapText="0"/>
      <border outline="0">
        <left/>
        <right/>
        <top/>
        <bottom/>
      </border>
    </dxf>
  </rfmt>
  <rfmt sheetId="5" sqref="P789" start="0" length="0">
    <dxf>
      <fill>
        <patternFill patternType="none"/>
      </fill>
      <alignment horizontal="general" vertical="bottom" wrapText="0"/>
      <border outline="0">
        <left/>
        <right/>
        <top/>
      </border>
    </dxf>
  </rfmt>
  <rfmt sheetId="5" sqref="Q789" start="0" length="0">
    <dxf>
      <alignment vertical="bottom" wrapText="0"/>
      <border outline="0">
        <left/>
        <right/>
        <top/>
        <bottom/>
      </border>
    </dxf>
  </rfmt>
  <rcc rId="8925" sId="5" odxf="1" dxf="1">
    <oc r="B790">
      <f>IF(LEN(A790)=0,"",INDEX('Smelter Look-up'!$A:$A,MATCH($A790,'Smelter Look-up'!$E:$E,0)))</f>
    </oc>
    <nc r="B790"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26" sId="5" odxf="1" dxf="1">
    <oc r="C790">
      <f>IF(LEN(A790)=0,"",INDEX('Smelter Look-up'!$C:$C,MATCH($A790,'Smelter Look-up'!$E:$E,0)))</f>
    </oc>
    <nc r="C790" t="inlineStr">
      <is>
        <t>Jiangxi Yaosheng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927" sId="5" odxf="1" dxf="1">
    <nc r="D790" t="inlineStr">
      <is>
        <t>Jiangxi Yaosheng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28" sId="5" odxf="1" dxf="1">
    <oc r="E790">
      <f>IF(ISERROR($V790),"",OFFSET('Smelter Look-up'!$D$4,$V790-4,0)&amp;"")</f>
    </oc>
    <nc r="E79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29" sId="5" odxf="1" dxf="1">
    <oc r="F790">
      <f>IF(ISERROR($V790),"",OFFSET('Smelter Look-up'!$E$4,$V790-4,0))</f>
    </oc>
    <nc r="F790" t="inlineStr">
      <is>
        <t>CID002316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30" sId="5" odxf="1" dxf="1">
    <oc r="G790">
      <f>IF(C790=$X$4,"Enter smelter details", IF(ISERROR($V790),"",OFFSET('Smelter Look-up'!$F$4,$V790-4,0)))</f>
    </oc>
    <nc r="G79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31" sId="5" odxf="1" dxf="1">
    <oc r="H790">
      <f>IF(ISERROR($V790),"",OFFSET('Smelter Look-up'!$G$4,$V790-4,0))</f>
    </oc>
    <nc r="H79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32" sId="5" odxf="1" dxf="1">
    <oc r="I790">
      <f>IF(ISERROR($V790),"",OFFSET('Smelter Look-up'!$H$4,$V790-4,0))</f>
    </oc>
    <nc r="I790"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33" sId="5" odxf="1" dxf="1">
    <oc r="J790">
      <f>IF(ISERROR($V790),"",OFFSET('Smelter Look-up'!$I$4,$V790-4,0))</f>
    </oc>
    <nc r="J790"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90" start="0" length="0">
    <dxf>
      <alignment vertical="bottom" wrapText="0"/>
      <border outline="0">
        <left/>
        <right/>
        <top/>
        <bottom/>
      </border>
    </dxf>
  </rfmt>
  <rfmt sheetId="5" sqref="L790" start="0" length="0">
    <dxf>
      <alignment vertical="bottom" wrapText="0"/>
      <border outline="0">
        <left/>
        <right/>
        <top/>
        <bottom/>
      </border>
    </dxf>
  </rfmt>
  <rcc rId="8934" sId="5" odxf="1" dxf="1">
    <nc r="M790"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90" start="0" length="0">
    <dxf>
      <alignment vertical="bottom" wrapText="0"/>
      <border outline="0">
        <left/>
        <right/>
        <top/>
        <bottom/>
      </border>
    </dxf>
  </rfmt>
  <rcc rId="8935" sId="5" odxf="1" dxf="1">
    <nc r="O79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90" start="0" length="0">
    <dxf>
      <fill>
        <patternFill patternType="none"/>
      </fill>
      <alignment horizontal="general" vertical="bottom" wrapText="0"/>
      <border outline="0">
        <left/>
        <right/>
        <top/>
      </border>
    </dxf>
  </rfmt>
  <rfmt sheetId="5" sqref="Q790" start="0" length="0">
    <dxf>
      <alignment vertical="bottom" wrapText="0"/>
      <border outline="0">
        <left/>
        <right/>
        <top/>
        <bottom/>
      </border>
    </dxf>
  </rfmt>
  <rcc rId="8936" sId="5" odxf="1" dxf="1">
    <oc r="B791">
      <f>IF(LEN(A791)=0,"",INDEX('Smelter Look-up'!$A:$A,MATCH($A791,'Smelter Look-up'!$E:$E,0)))</f>
    </oc>
    <nc r="B79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37" sId="5" odxf="1" dxf="1">
    <oc r="C791">
      <f>IF(LEN(A791)=0,"",INDEX('Smelter Look-up'!$C:$C,MATCH($A791,'Smelter Look-up'!$E:$E,0)))</f>
    </oc>
    <nc r="C791" t="inlineStr">
      <is>
        <t>Jiangxi Xinsheng Tungsten Industry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938" sId="5" odxf="1" dxf="1">
    <nc r="D791" t="inlineStr">
      <is>
        <t>Jiangxi Xinsheng Tungsten Industry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39" sId="5" odxf="1" dxf="1">
    <oc r="E791">
      <f>IF(ISERROR($V791),"",OFFSET('Smelter Look-up'!$D$4,$V791-4,0)&amp;"")</f>
    </oc>
    <nc r="E79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40" sId="5" odxf="1" dxf="1">
    <oc r="F791">
      <f>IF(ISERROR($V791),"",OFFSET('Smelter Look-up'!$E$4,$V791-4,0))</f>
    </oc>
    <nc r="F791" t="inlineStr">
      <is>
        <t>CID002317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41" sId="5" odxf="1" dxf="1">
    <oc r="G791">
      <f>IF(C791=$X$4,"Enter smelter details", IF(ISERROR($V791),"",OFFSET('Smelter Look-up'!$F$4,$V791-4,0)))</f>
    </oc>
    <nc r="G79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42" sId="5" odxf="1" dxf="1">
    <oc r="H791">
      <f>IF(ISERROR($V791),"",OFFSET('Smelter Look-up'!$G$4,$V791-4,0))</f>
    </oc>
    <nc r="H79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43" sId="5" odxf="1" dxf="1">
    <oc r="I791">
      <f>IF(ISERROR($V791),"",OFFSET('Smelter Look-up'!$H$4,$V791-4,0))</f>
    </oc>
    <nc r="I791"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44" sId="5" odxf="1" dxf="1">
    <oc r="J791">
      <f>IF(ISERROR($V791),"",OFFSET('Smelter Look-up'!$I$4,$V791-4,0))</f>
    </oc>
    <nc r="J791"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91" start="0" length="0">
    <dxf>
      <alignment vertical="bottom" wrapText="0"/>
      <border outline="0">
        <left/>
        <right/>
        <top/>
        <bottom/>
      </border>
    </dxf>
  </rfmt>
  <rfmt sheetId="5" sqref="L791" start="0" length="0">
    <dxf>
      <alignment vertical="bottom" wrapText="0"/>
      <border outline="0">
        <left/>
        <right/>
        <top/>
        <bottom/>
      </border>
    </dxf>
  </rfmt>
  <rcc rId="8945" sId="5" odxf="1" dxf="1">
    <nc r="M791"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91" start="0" length="0">
    <dxf>
      <alignment vertical="bottom" wrapText="0"/>
      <border outline="0">
        <left/>
        <right/>
        <top/>
        <bottom/>
      </border>
    </dxf>
  </rfmt>
  <rcc rId="8946" sId="5" odxf="1" dxf="1">
    <nc r="O791"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91" start="0" length="0">
    <dxf>
      <fill>
        <patternFill patternType="none"/>
      </fill>
      <alignment horizontal="general" vertical="bottom" wrapText="0"/>
      <border outline="0">
        <left/>
        <right/>
        <top/>
      </border>
    </dxf>
  </rfmt>
  <rfmt sheetId="5" sqref="Q791" start="0" length="0">
    <dxf>
      <alignment vertical="bottom" wrapText="0"/>
      <border outline="0">
        <left/>
        <right/>
        <top/>
        <bottom/>
      </border>
    </dxf>
  </rfmt>
  <rcc rId="8947" sId="5" odxf="1" dxf="1">
    <oc r="B792">
      <f>IF(LEN(A792)=0,"",INDEX('Smelter Look-up'!$A:$A,MATCH($A792,'Smelter Look-up'!$E:$E,0)))</f>
    </oc>
    <nc r="B792"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48" sId="5" odxf="1" dxf="1">
    <oc r="C792">
      <f>IF(LEN(A792)=0,"",INDEX('Smelter Look-up'!$C:$C,MATCH($A792,'Smelter Look-up'!$E:$E,0)))</f>
    </oc>
    <nc r="C792" t="inlineStr">
      <is>
        <t>Xiamen Tungsten (H.C.)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949" sId="5" odxf="1" dxf="1">
    <nc r="D792" t="inlineStr">
      <is>
        <t>Xiamen Tungsten (H.C.)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50" sId="5" odxf="1" dxf="1">
    <oc r="E792">
      <f>IF(ISERROR($V792),"",OFFSET('Smelter Look-up'!$D$4,$V792-4,0)&amp;"")</f>
    </oc>
    <nc r="E79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51" sId="5" odxf="1" dxf="1">
    <oc r="F792">
      <f>IF(ISERROR($V792),"",OFFSET('Smelter Look-up'!$E$4,$V792-4,0))</f>
    </oc>
    <nc r="F792" t="inlineStr">
      <is>
        <t>CID002320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52" sId="5" odxf="1" dxf="1">
    <oc r="G792">
      <f>IF(C792=$X$4,"Enter smelter details", IF(ISERROR($V792),"",OFFSET('Smelter Look-up'!$F$4,$V792-4,0)))</f>
    </oc>
    <nc r="G79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53" sId="5" odxf="1" dxf="1">
    <oc r="H792">
      <f>IF(ISERROR($V792),"",OFFSET('Smelter Look-up'!$G$4,$V792-4,0))</f>
    </oc>
    <nc r="H792" t="inlineStr">
      <is>
        <t>Haicang District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54" sId="5" odxf="1" dxf="1">
    <oc r="I792">
      <f>IF(ISERROR($V792),"",OFFSET('Smelter Look-up'!$H$4,$V792-4,0))</f>
    </oc>
    <nc r="I792"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55" sId="5" odxf="1" dxf="1">
    <oc r="J792">
      <f>IF(ISERROR($V792),"",OFFSET('Smelter Look-up'!$I$4,$V792-4,0))</f>
    </oc>
    <nc r="J792"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56" sId="5" odxf="1" dxf="1">
    <nc r="K792" t="inlineStr">
      <is>
        <t>Liu Ren Feng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957" sId="5" odxf="1" dxf="1">
    <nc r="L792" t="inlineStr">
      <is>
        <t>Liu.renfeng@cxtc.com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958" sId="5" odxf="1" dxf="1">
    <nc r="M792" t="inlineStr">
      <is>
        <t>CFS validated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959" sId="5" odxf="1" dxf="1">
    <nc r="N792" t="inlineStr">
      <is>
        <t>A&amp;IR Mining JSC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960" sId="5" odxf="1" dxf="1">
    <nc r="O792" t="inlineStr">
      <is>
        <t>Russia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961" sId="5" odxf="1" dxf="1">
    <nc r="P79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962" sId="5" odxf="1" dxf="1">
    <nc r="Q792" t="inlineStr">
      <is>
        <t>CFS Compliant Tungsten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963" sId="5" odxf="1" dxf="1">
    <oc r="B793">
      <f>IF(LEN(A793)=0,"",INDEX('Smelter Look-up'!$A:$A,MATCH($A793,'Smelter Look-up'!$E:$E,0)))</f>
    </oc>
    <nc r="B793"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64" sId="5" odxf="1" dxf="1">
    <oc r="C793">
      <f>IF(LEN(A793)=0,"",INDEX('Smelter Look-up'!$C:$C,MATCH($A793,'Smelter Look-up'!$E:$E,0)))</f>
    </oc>
    <nc r="C793" t="inlineStr">
      <is>
        <t>Xiamen Tungsten (H.C.)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965" sId="5" odxf="1" dxf="1">
    <nc r="D793" t="inlineStr">
      <is>
        <t>Xiamen Tungsten (H.C.)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66" sId="5" odxf="1" dxf="1">
    <oc r="E793">
      <f>IF(ISERROR($V793),"",OFFSET('Smelter Look-up'!$D$4,$V793-4,0)&amp;"")</f>
    </oc>
    <nc r="E793"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67" sId="5" odxf="1" dxf="1">
    <oc r="F793">
      <f>IF(ISERROR($V793),"",OFFSET('Smelter Look-up'!$E$4,$V793-4,0))</f>
    </oc>
    <nc r="F793" t="inlineStr">
      <is>
        <t>CID002320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68" sId="5" odxf="1" dxf="1">
    <oc r="G793">
      <f>IF(C793=$X$4,"Enter smelter details", IF(ISERROR($V793),"",OFFSET('Smelter Look-up'!$F$4,$V793-4,0)))</f>
    </oc>
    <nc r="G79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69" sId="5" odxf="1" dxf="1">
    <oc r="H793">
      <f>IF(ISERROR($V793),"",OFFSET('Smelter Look-up'!$G$4,$V793-4,0))</f>
    </oc>
    <nc r="H79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70" sId="5" odxf="1" dxf="1">
    <oc r="I793">
      <f>IF(ISERROR($V793),"",OFFSET('Smelter Look-up'!$H$4,$V793-4,0))</f>
    </oc>
    <nc r="I793"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71" sId="5" odxf="1" dxf="1">
    <oc r="J793">
      <f>IF(ISERROR($V793),"",OFFSET('Smelter Look-up'!$I$4,$V793-4,0))</f>
    </oc>
    <nc r="J793"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93" start="0" length="0">
    <dxf>
      <alignment vertical="bottom" wrapText="0"/>
      <border outline="0">
        <left/>
        <right/>
        <top/>
        <bottom/>
      </border>
    </dxf>
  </rfmt>
  <rfmt sheetId="5" sqref="L793" start="0" length="0">
    <dxf>
      <alignment vertical="bottom" wrapText="0"/>
      <border outline="0">
        <left/>
        <right/>
        <top/>
        <bottom/>
      </border>
    </dxf>
  </rfmt>
  <rcc rId="8972" sId="5" odxf="1" dxf="1">
    <nc r="M79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93" start="0" length="0">
    <dxf>
      <alignment vertical="bottom" wrapText="0"/>
      <border outline="0">
        <left/>
        <right/>
        <top/>
        <bottom/>
      </border>
    </dxf>
  </rfmt>
  <rcc rId="8973" sId="5" odxf="1" dxf="1">
    <nc r="O793" t="inlineStr">
      <is>
        <t>Various countries, DRC adjoining countries,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93" start="0" length="0">
    <dxf>
      <fill>
        <patternFill patternType="none"/>
      </fill>
      <alignment horizontal="general" vertical="bottom" wrapText="0"/>
      <border outline="0">
        <left/>
        <right/>
        <top/>
      </border>
    </dxf>
  </rfmt>
  <rcc rId="8974" sId="5" odxf="1" dxf="1">
    <nc r="Q793"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975" sId="5" odxf="1" dxf="1">
    <oc r="B794">
      <f>IF(LEN(A794)=0,"",INDEX('Smelter Look-up'!$A:$A,MATCH($A794,'Smelter Look-up'!$E:$E,0)))</f>
    </oc>
    <nc r="B794"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76" sId="5" odxf="1" dxf="1">
    <oc r="C794">
      <f>IF(LEN(A794)=0,"",INDEX('Smelter Look-up'!$C:$C,MATCH($A794,'Smelter Look-up'!$E:$E,0)))</f>
    </oc>
    <nc r="C794" t="inlineStr">
      <is>
        <t>Xiamen Tungsten (H.C.)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977" sId="5" odxf="1" dxf="1">
    <nc r="D794" t="inlineStr">
      <is>
        <t>Xiamen Tungsten (H.C.)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78" sId="5" odxf="1" dxf="1">
    <oc r="E794">
      <f>IF(ISERROR($V794),"",OFFSET('Smelter Look-up'!$D$4,$V794-4,0)&amp;"")</f>
    </oc>
    <nc r="E79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79" sId="5" odxf="1" dxf="1">
    <oc r="F794">
      <f>IF(ISERROR($V794),"",OFFSET('Smelter Look-up'!$E$4,$V794-4,0))</f>
    </oc>
    <nc r="F794" t="inlineStr">
      <is>
        <t>CID002320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80" sId="5" odxf="1" dxf="1">
    <oc r="G794">
      <f>IF(C794=$X$4,"Enter smelter details", IF(ISERROR($V794),"",OFFSET('Smelter Look-up'!$F$4,$V794-4,0)))</f>
    </oc>
    <nc r="G79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81" sId="5" odxf="1" dxf="1">
    <oc r="H794">
      <f>IF(ISERROR($V794),"",OFFSET('Smelter Look-up'!$G$4,$V794-4,0))</f>
    </oc>
    <nc r="H79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82" sId="5" odxf="1" dxf="1">
    <oc r="I794">
      <f>IF(ISERROR($V794),"",OFFSET('Smelter Look-up'!$H$4,$V794-4,0))</f>
    </oc>
    <nc r="I794"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83" sId="5" odxf="1" dxf="1">
    <oc r="J794">
      <f>IF(ISERROR($V794),"",OFFSET('Smelter Look-up'!$I$4,$V794-4,0))</f>
    </oc>
    <nc r="J794"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94" start="0" length="0">
    <dxf>
      <alignment vertical="bottom" wrapText="0"/>
      <border outline="0">
        <left/>
        <right/>
        <top/>
        <bottom/>
      </border>
    </dxf>
  </rfmt>
  <rfmt sheetId="5" sqref="L794" start="0" length="0">
    <dxf>
      <alignment vertical="bottom" wrapText="0"/>
      <border outline="0">
        <left/>
        <right/>
        <top/>
        <bottom/>
      </border>
    </dxf>
  </rfmt>
  <rfmt sheetId="5" sqref="M794" start="0" length="0">
    <dxf>
      <alignment vertical="bottom" wrapText="0"/>
      <border outline="0">
        <left/>
        <right/>
        <top/>
        <bottom/>
      </border>
    </dxf>
  </rfmt>
  <rcc rId="8984" sId="5" odxf="1" dxf="1">
    <nc r="N794" t="inlineStr">
      <is>
        <t xml:space="preserve">Some are recycled, scrap or cover countries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985" sId="5" odxf="1" dxf="1">
    <nc r="O794" t="inlineStr">
      <is>
        <t xml:space="preserve">Some are recycled, scrap or cover countries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986" sId="5" odxf="1" dxf="1">
    <nc r="P79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8987" sId="5" odxf="1" dxf="1">
    <nc r="Q794"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8988" sId="5" odxf="1" dxf="1">
    <oc r="B795">
      <f>IF(LEN(A795)=0,"",INDEX('Smelter Look-up'!$A:$A,MATCH($A795,'Smelter Look-up'!$E:$E,0)))</f>
    </oc>
    <nc r="B795"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89" sId="5" odxf="1" dxf="1">
    <oc r="C795">
      <f>IF(LEN(A795)=0,"",INDEX('Smelter Look-up'!$C:$C,MATCH($A795,'Smelter Look-up'!$E:$E,0)))</f>
    </oc>
    <nc r="C795" t="inlineStr">
      <is>
        <t>Xiamen Tungsten (H.C.)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8990" sId="5" odxf="1" dxf="1">
    <nc r="D795" t="inlineStr">
      <is>
        <t>Xiamen Tungsten (H.C.)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91" sId="5" odxf="1" dxf="1">
    <oc r="E795">
      <f>IF(ISERROR($V795),"",OFFSET('Smelter Look-up'!$D$4,$V795-4,0)&amp;"")</f>
    </oc>
    <nc r="E795"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92" sId="5" odxf="1" dxf="1">
    <oc r="F795">
      <f>IF(ISERROR($V795),"",OFFSET('Smelter Look-up'!$E$4,$V795-4,0))</f>
    </oc>
    <nc r="F795" t="inlineStr">
      <is>
        <t>CID002320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93" sId="5" odxf="1" dxf="1">
    <oc r="G795">
      <f>IF(C795=$X$4,"Enter smelter details", IF(ISERROR($V795),"",OFFSET('Smelter Look-up'!$F$4,$V795-4,0)))</f>
    </oc>
    <nc r="G79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8994" sId="5" odxf="1" dxf="1">
    <oc r="H795">
      <f>IF(ISERROR($V795),"",OFFSET('Smelter Look-up'!$G$4,$V795-4,0))</f>
    </oc>
    <nc r="H795" t="inlineStr">
      <is>
        <t>Haicang District</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8995" sId="5" odxf="1" dxf="1">
    <oc r="I795">
      <f>IF(ISERROR($V795),"",OFFSET('Smelter Look-up'!$H$4,$V795-4,0))</f>
    </oc>
    <nc r="I795"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96" sId="5" odxf="1" dxf="1">
    <oc r="J795">
      <f>IF(ISERROR($V795),"",OFFSET('Smelter Look-up'!$I$4,$V795-4,0))</f>
    </oc>
    <nc r="J795" t="inlineStr">
      <is>
        <t>Xiamen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8997" sId="5" odxf="1" dxf="1">
    <nc r="K795" t="inlineStr">
      <is>
        <t>Liu Ren Feng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8998" sId="5" odxf="1" dxf="1">
    <nc r="L795" t="inlineStr">
      <is>
        <t>Liu.renfeng@cxtc.com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795" start="0" length="0">
    <dxf>
      <alignment vertical="bottom" wrapText="0"/>
      <border outline="0">
        <left/>
        <right/>
        <top/>
        <bottom/>
      </border>
    </dxf>
  </rfmt>
  <rcc rId="8999" sId="5" odxf="1" dxf="1">
    <nc r="N795" t="inlineStr">
      <is>
        <t>A&amp;IR MINING JSC, NORTH AMERICAN TUNGSTEN CORP.LTD.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00" sId="5" odxf="1" dxf="1">
    <nc r="O795" t="inlineStr">
      <is>
        <t>Russia, Canada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01" sId="5" odxf="1" dxf="1">
    <nc r="P79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795" start="0" length="0">
    <dxf>
      <alignment vertical="bottom" wrapText="0"/>
      <border outline="0">
        <left/>
        <right/>
        <top/>
        <bottom/>
      </border>
    </dxf>
  </rfmt>
  <rcc rId="9002" sId="5" odxf="1" dxf="1">
    <oc r="B796">
      <f>IF(LEN(A796)=0,"",INDEX('Smelter Look-up'!$A:$A,MATCH($A796,'Smelter Look-up'!$E:$E,0)))</f>
    </oc>
    <nc r="B796"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03" sId="5" odxf="1" dxf="1">
    <oc r="C796">
      <f>IF(LEN(A796)=0,"",INDEX('Smelter Look-up'!$C:$C,MATCH($A796,'Smelter Look-up'!$E:$E,0)))</f>
    </oc>
    <nc r="C796" t="inlineStr">
      <is>
        <t>Jiangxi Gan Bei Tungsten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04" sId="5" odxf="1" dxf="1">
    <nc r="D796" t="inlineStr">
      <is>
        <t>Jiangxi Gan Bei Tungsten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05" sId="5" odxf="1" dxf="1">
    <oc r="E796">
      <f>IF(ISERROR($V796),"",OFFSET('Smelter Look-up'!$D$4,$V796-4,0)&amp;"")</f>
    </oc>
    <nc r="E79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06" sId="5" odxf="1" dxf="1">
    <oc r="F796">
      <f>IF(ISERROR($V796),"",OFFSET('Smelter Look-up'!$E$4,$V796-4,0))</f>
    </oc>
    <nc r="F796" t="inlineStr">
      <is>
        <t>CID002321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07" sId="5" odxf="1" dxf="1">
    <oc r="G796">
      <f>IF(C796=$X$4,"Enter smelter details", IF(ISERROR($V796),"",OFFSET('Smelter Look-up'!$F$4,$V796-4,0)))</f>
    </oc>
    <nc r="G79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08" sId="5" odxf="1" dxf="1">
    <oc r="H796">
      <f>IF(ISERROR($V796),"",OFFSET('Smelter Look-up'!$G$4,$V796-4,0))</f>
    </oc>
    <nc r="H79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009" sId="5" odxf="1" dxf="1">
    <oc r="I796">
      <f>IF(ISERROR($V796),"",OFFSET('Smelter Look-up'!$H$4,$V796-4,0))</f>
    </oc>
    <nc r="I796" t="inlineStr">
      <is>
        <t>Xiushui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10" sId="5" odxf="1" dxf="1">
    <oc r="J796">
      <f>IF(ISERROR($V796),"",OFFSET('Smelter Look-up'!$I$4,$V796-4,0))</f>
    </oc>
    <nc r="J796"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96" start="0" length="0">
    <dxf>
      <alignment vertical="bottom" wrapText="0"/>
      <border outline="0">
        <left/>
        <right/>
        <top/>
        <bottom/>
      </border>
    </dxf>
  </rfmt>
  <rfmt sheetId="5" sqref="L796" start="0" length="0">
    <dxf>
      <alignment vertical="bottom" wrapText="0"/>
      <border outline="0">
        <left/>
        <right/>
        <top/>
        <bottom/>
      </border>
    </dxf>
  </rfmt>
  <rcc rId="9011" sId="5" odxf="1" dxf="1">
    <nc r="M79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96" start="0" length="0">
    <dxf>
      <alignment vertical="bottom" wrapText="0"/>
      <border outline="0">
        <left/>
        <right/>
        <top/>
        <bottom/>
      </border>
    </dxf>
  </rfmt>
  <rcc rId="9012" sId="5" odxf="1" dxf="1">
    <nc r="O796"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96" start="0" length="0">
    <dxf>
      <fill>
        <patternFill patternType="none"/>
      </fill>
      <alignment horizontal="general" vertical="bottom" wrapText="0"/>
      <border outline="0">
        <left/>
        <right/>
        <top/>
      </border>
    </dxf>
  </rfmt>
  <rfmt sheetId="5" sqref="Q796" start="0" length="0">
    <dxf>
      <alignment vertical="bottom" wrapText="0"/>
      <border outline="0">
        <left/>
        <right/>
        <top/>
        <bottom/>
      </border>
    </dxf>
  </rfmt>
  <rcc rId="9013" sId="5" odxf="1" dxf="1">
    <oc r="B797">
      <f>IF(LEN(A797)=0,"",INDEX('Smelter Look-up'!$A:$A,MATCH($A797,'Smelter Look-up'!$E:$E,0)))</f>
    </oc>
    <nc r="B797"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14" sId="5" odxf="1" dxf="1">
    <oc r="C797">
      <f>IF(LEN(A797)=0,"",INDEX('Smelter Look-up'!$C:$C,MATCH($A797,'Smelter Look-up'!$E:$E,0)))</f>
    </oc>
    <nc r="C797" t="inlineStr">
      <is>
        <t>Faggi Enrico S.p.A.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15" sId="5" odxf="1" dxf="1">
    <nc r="D797" t="inlineStr">
      <is>
        <t>Faggi Enrico S.p.A.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16" sId="5" odxf="1" dxf="1">
    <oc r="E797">
      <f>IF(ISERROR($V797),"",OFFSET('Smelter Look-up'!$D$4,$V797-4,0)&amp;"")</f>
    </oc>
    <nc r="E797" t="inlineStr">
      <is>
        <t>ITALY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17" sId="5" odxf="1" dxf="1">
    <oc r="F797">
      <f>IF(ISERROR($V797),"",OFFSET('Smelter Look-up'!$E$4,$V797-4,0))</f>
    </oc>
    <nc r="F797" t="inlineStr">
      <is>
        <t>CID002355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18" sId="5" odxf="1" dxf="1">
    <oc r="G797">
      <f>IF(C797=$X$4,"Enter smelter details", IF(ISERROR($V797),"",OFFSET('Smelter Look-up'!$F$4,$V797-4,0)))</f>
    </oc>
    <nc r="G79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19" sId="5" odxf="1" dxf="1">
    <oc r="H797">
      <f>IF(ISERROR($V797),"",OFFSET('Smelter Look-up'!$G$4,$V797-4,0))</f>
    </oc>
    <nc r="H79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020" sId="5" odxf="1" dxf="1">
    <oc r="I797">
      <f>IF(ISERROR($V797),"",OFFSET('Smelter Look-up'!$H$4,$V797-4,0))</f>
    </oc>
    <nc r="I797" t="inlineStr">
      <is>
        <t>Sesto Fiorentino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21" sId="5" odxf="1" dxf="1">
    <oc r="J797">
      <f>IF(ISERROR($V797),"",OFFSET('Smelter Look-up'!$I$4,$V797-4,0))</f>
    </oc>
    <nc r="J797" t="inlineStr">
      <is>
        <t>Florence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97" start="0" length="0">
    <dxf>
      <alignment vertical="bottom" wrapText="0"/>
      <border outline="0">
        <left/>
        <right/>
        <top/>
        <bottom/>
      </border>
    </dxf>
  </rfmt>
  <rfmt sheetId="5" sqref="L797" start="0" length="0">
    <dxf>
      <alignment vertical="bottom" wrapText="0"/>
      <border outline="0">
        <left/>
        <right/>
        <top/>
        <bottom/>
      </border>
    </dxf>
  </rfmt>
  <rcc rId="9022" sId="5" odxf="1" dxf="1">
    <nc r="M797"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97" start="0" length="0">
    <dxf>
      <alignment vertical="bottom" wrapText="0"/>
      <border outline="0">
        <left/>
        <right/>
        <top/>
        <bottom/>
      </border>
    </dxf>
  </rfmt>
  <rcc rId="9023" sId="5" odxf="1" dxf="1">
    <nc r="O797"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97" start="0" length="0">
    <dxf>
      <fill>
        <patternFill patternType="none"/>
      </fill>
      <alignment horizontal="general" vertical="bottom" wrapText="0"/>
      <border outline="0">
        <left/>
        <right/>
        <top/>
      </border>
    </dxf>
  </rfmt>
  <rfmt sheetId="5" sqref="Q797" start="0" length="0">
    <dxf>
      <alignment vertical="bottom" wrapText="0"/>
      <border outline="0">
        <left/>
        <right/>
        <top/>
        <bottom/>
      </border>
    </dxf>
  </rfmt>
  <rcc rId="9024" sId="5" odxf="1" dxf="1">
    <oc r="B798">
      <f>IF(LEN(A798)=0,"",INDEX('Smelter Look-up'!$A:$A,MATCH($A798,'Smelter Look-up'!$E:$E,0)))</f>
    </oc>
    <nc r="B79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25" sId="5" odxf="1" dxf="1">
    <oc r="C798">
      <f>IF(LEN(A798)=0,"",INDEX('Smelter Look-up'!$C:$C,MATCH($A798,'Smelter Look-up'!$E:$E,0)))</f>
    </oc>
    <nc r="C798" t="inlineStr">
      <is>
        <t>CV Venus Inti Perkasa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26" sId="5" odxf="1" dxf="1">
    <nc r="D798" t="inlineStr">
      <is>
        <t>CV Venus Inti Perkasa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27" sId="5" odxf="1" dxf="1">
    <oc r="E798">
      <f>IF(ISERROR($V798),"",OFFSET('Smelter Look-up'!$D$4,$V798-4,0)&amp;"")</f>
    </oc>
    <nc r="E79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28" sId="5" odxf="1" dxf="1">
    <oc r="F798">
      <f>IF(ISERROR($V798),"",OFFSET('Smelter Look-up'!$E$4,$V798-4,0))</f>
    </oc>
    <nc r="F798" t="inlineStr">
      <is>
        <t>CID002455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29" sId="5" odxf="1" dxf="1">
    <oc r="G798">
      <f>IF(C798=$X$4,"Enter smelter details", IF(ISERROR($V798),"",OFFSET('Smelter Look-up'!$F$4,$V798-4,0)))</f>
    </oc>
    <nc r="G79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30" sId="5" odxf="1" dxf="1">
    <oc r="H798">
      <f>IF(ISERROR($V798),"",OFFSET('Smelter Look-up'!$G$4,$V798-4,0))</f>
    </oc>
    <nc r="H79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031" sId="5" odxf="1" dxf="1">
    <oc r="I798">
      <f>IF(ISERROR($V798),"",OFFSET('Smelter Look-up'!$H$4,$V798-4,0))</f>
    </oc>
    <nc r="I798" t="inlineStr">
      <is>
        <t>Pangkal Pinang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32" sId="5" odxf="1" dxf="1">
    <oc r="J798">
      <f>IF(ISERROR($V798),"",OFFSET('Smelter Look-up'!$I$4,$V798-4,0))</f>
    </oc>
    <nc r="J798"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798" start="0" length="0">
    <dxf>
      <alignment vertical="bottom" wrapText="0"/>
      <border outline="0">
        <left/>
        <right/>
        <top/>
        <bottom/>
      </border>
    </dxf>
  </rfmt>
  <rfmt sheetId="5" sqref="L798" start="0" length="0">
    <dxf>
      <alignment vertical="bottom" wrapText="0"/>
      <border outline="0">
        <left/>
        <right/>
        <top/>
        <bottom/>
      </border>
    </dxf>
  </rfmt>
  <rcc rId="9033" sId="5" odxf="1" dxf="1">
    <nc r="M79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98" start="0" length="0">
    <dxf>
      <alignment vertical="bottom" wrapText="0"/>
      <border outline="0">
        <left/>
        <right/>
        <top/>
        <bottom/>
      </border>
    </dxf>
  </rfmt>
  <rcc rId="9034" sId="5" odxf="1" dxf="1">
    <nc r="O798"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798" start="0" length="0">
    <dxf>
      <fill>
        <patternFill patternType="none"/>
      </fill>
      <alignment horizontal="general" vertical="bottom" wrapText="0"/>
      <border outline="0">
        <left/>
        <right/>
        <top/>
      </border>
    </dxf>
  </rfmt>
  <rfmt sheetId="5" sqref="Q798" start="0" length="0">
    <dxf>
      <alignment vertical="bottom" wrapText="0"/>
      <border outline="0">
        <left/>
        <right/>
        <top/>
        <bottom/>
      </border>
    </dxf>
  </rfmt>
  <rcc rId="9035" sId="5" odxf="1" dxf="1">
    <oc r="B799">
      <f>IF(LEN(A799)=0,"",INDEX('Smelter Look-up'!$A:$A,MATCH($A799,'Smelter Look-up'!$E:$E,0)))</f>
    </oc>
    <nc r="B79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36" sId="5" odxf="1" dxf="1">
    <oc r="C799">
      <f>IF(LEN(A799)=0,"",INDEX('Smelter Look-up'!$C:$C,MATCH($A799,'Smelter Look-up'!$E:$E,0)))</f>
    </oc>
    <nc r="C799" t="inlineStr">
      <is>
        <t>Magnu's Minerais Metais e Ligas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37" sId="5" odxf="1" dxf="1">
    <nc r="D799" t="inlineStr">
      <is>
        <t>Magnu's Minerais Metais e Ligas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38" sId="5" odxf="1" dxf="1">
    <oc r="E799">
      <f>IF(ISERROR($V799),"",OFFSET('Smelter Look-up'!$D$4,$V799-4,0)&amp;"")</f>
    </oc>
    <nc r="E799"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39" sId="5" odxf="1" dxf="1">
    <oc r="F799">
      <f>IF(ISERROR($V799),"",OFFSET('Smelter Look-up'!$E$4,$V799-4,0))</f>
    </oc>
    <nc r="F799" t="inlineStr">
      <is>
        <t>CID002468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40" sId="5" odxf="1" dxf="1">
    <oc r="G799">
      <f>IF(C799=$X$4,"Enter smelter details", IF(ISERROR($V799),"",OFFSET('Smelter Look-up'!$F$4,$V799-4,0)))</f>
    </oc>
    <nc r="G79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41" sId="5" odxf="1" dxf="1">
    <oc r="H799">
      <f>IF(ISERROR($V799),"",OFFSET('Smelter Look-up'!$G$4,$V799-4,0))</f>
    </oc>
    <nc r="H799" t="inlineStr">
      <is>
        <t>Rua Antônio Pedro da Trindade,São João Del Rei 36305-076</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042" sId="5" odxf="1" dxf="1">
    <oc r="I799">
      <f>IF(ISERROR($V799),"",OFFSET('Smelter Look-up'!$H$4,$V799-4,0))</f>
    </oc>
    <nc r="I799" t="inlineStr">
      <is>
        <t>São João del Rei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43" sId="5" odxf="1" dxf="1">
    <oc r="J799">
      <f>IF(ISERROR($V799),"",OFFSET('Smelter Look-up'!$I$4,$V799-4,0))</f>
    </oc>
    <nc r="J799"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44" sId="5" odxf="1" dxf="1">
    <nc r="K799" t="inlineStr">
      <is>
        <t>customer care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45" sId="5" odxf="1" dxf="1">
    <nc r="L799" t="inlineStr">
      <is>
        <t>admfinanceiro@magnusmetais.com.br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46" sId="5" odxf="1" dxf="1">
    <nc r="M799"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799" start="0" length="0">
    <dxf>
      <alignment vertical="bottom" wrapText="0"/>
      <border outline="0">
        <left/>
        <right/>
        <top/>
        <bottom/>
      </border>
    </dxf>
  </rfmt>
  <rfmt sheetId="5" sqref="O799" start="0" length="0">
    <dxf>
      <alignment vertical="bottom" wrapText="0"/>
      <border outline="0">
        <left/>
        <right/>
        <top/>
        <bottom/>
      </border>
    </dxf>
  </rfmt>
  <rfmt sheetId="5" sqref="P799" start="0" length="0">
    <dxf>
      <fill>
        <patternFill patternType="none"/>
      </fill>
      <alignment horizontal="general" vertical="bottom" wrapText="0"/>
      <border outline="0">
        <left/>
        <right/>
        <top/>
      </border>
    </dxf>
  </rfmt>
  <rfmt sheetId="5" sqref="Q799" start="0" length="0">
    <dxf>
      <alignment vertical="bottom" wrapText="0"/>
      <border outline="0">
        <left/>
        <right/>
        <top/>
        <bottom/>
      </border>
    </dxf>
  </rfmt>
  <rcc rId="9047" sId="5" odxf="1" dxf="1">
    <oc r="B800">
      <f>IF(LEN(A800)=0,"",INDEX('Smelter Look-up'!$A:$A,MATCH($A800,'Smelter Look-up'!$E:$E,0)))</f>
    </oc>
    <nc r="B80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48" sId="5" odxf="1" dxf="1">
    <oc r="C800">
      <f>IF(LEN(A800)=0,"",INDEX('Smelter Look-up'!$C:$C,MATCH($A800,'Smelter Look-up'!$E:$E,0)))</f>
    </oc>
    <nc r="C800" t="inlineStr">
      <is>
        <t>Magnu's Minerais Metais e Ligas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49" sId="5" odxf="1" dxf="1">
    <nc r="D800" t="inlineStr">
      <is>
        <t>Magnu's Minerais Metais e Ligas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50" sId="5" odxf="1" dxf="1">
    <oc r="E800">
      <f>IF(ISERROR($V800),"",OFFSET('Smelter Look-up'!$D$4,$V800-4,0)&amp;"")</f>
    </oc>
    <nc r="E800"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51" sId="5" odxf="1" dxf="1">
    <oc r="F800">
      <f>IF(ISERROR($V800),"",OFFSET('Smelter Look-up'!$E$4,$V800-4,0))</f>
    </oc>
    <nc r="F800" t="inlineStr">
      <is>
        <t>CID002468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52" sId="5" odxf="1" dxf="1">
    <oc r="G800">
      <f>IF(C800=$X$4,"Enter smelter details", IF(ISERROR($V800),"",OFFSET('Smelter Look-up'!$F$4,$V800-4,0)))</f>
    </oc>
    <nc r="G80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53" sId="5" odxf="1" dxf="1">
    <oc r="H800">
      <f>IF(ISERROR($V800),"",OFFSET('Smelter Look-up'!$G$4,$V800-4,0))</f>
    </oc>
    <nc r="H80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054" sId="5" odxf="1" dxf="1">
    <oc r="I800">
      <f>IF(ISERROR($V800),"",OFFSET('Smelter Look-up'!$H$4,$V800-4,0))</f>
    </oc>
    <nc r="I800" t="inlineStr">
      <is>
        <t>São João del Rei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55" sId="5" odxf="1" dxf="1">
    <oc r="J800">
      <f>IF(ISERROR($V800),"",OFFSET('Smelter Look-up'!$I$4,$V800-4,0))</f>
    </oc>
    <nc r="J800"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0" start="0" length="0">
    <dxf>
      <alignment vertical="bottom" wrapText="0"/>
      <border outline="0">
        <left/>
        <right/>
        <top/>
        <bottom/>
      </border>
    </dxf>
  </rfmt>
  <rfmt sheetId="5" sqref="L800" start="0" length="0">
    <dxf>
      <alignment vertical="bottom" wrapText="0"/>
      <border outline="0">
        <left/>
        <right/>
        <top/>
        <bottom/>
      </border>
    </dxf>
  </rfmt>
  <rcc rId="9056" sId="5" odxf="1" dxf="1">
    <nc r="M80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00" start="0" length="0">
    <dxf>
      <alignment vertical="bottom" wrapText="0"/>
      <border outline="0">
        <left/>
        <right/>
        <top/>
        <bottom/>
      </border>
    </dxf>
  </rfmt>
  <rcc rId="9057" sId="5" odxf="1" dxf="1">
    <nc r="O800"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00" start="0" length="0">
    <dxf>
      <fill>
        <patternFill patternType="none"/>
      </fill>
      <alignment horizontal="general" vertical="bottom" wrapText="0"/>
      <border outline="0">
        <left/>
        <right/>
        <top/>
      </border>
    </dxf>
  </rfmt>
  <rfmt sheetId="5" sqref="Q800" start="0" length="0">
    <dxf>
      <alignment vertical="bottom" wrapText="0"/>
      <border outline="0">
        <left/>
        <right/>
        <top/>
        <bottom/>
      </border>
    </dxf>
  </rfmt>
  <rcc rId="9058" sId="5" odxf="1" dxf="1">
    <oc r="B801">
      <f>IF(LEN(A801)=0,"",INDEX('Smelter Look-up'!$A:$A,MATCH($A801,'Smelter Look-up'!$E:$E,0)))</f>
    </oc>
    <nc r="B80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59" sId="5" odxf="1" dxf="1">
    <oc r="C801">
      <f>IF(LEN(A801)=0,"",INDEX('Smelter Look-up'!$C:$C,MATCH($A801,'Smelter Look-up'!$E:$E,0)))</f>
    </oc>
    <nc r="C801" t="inlineStr">
      <is>
        <t>Magnu's Minerais Metais e Ligas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60" sId="5" odxf="1" dxf="1">
    <nc r="D801" t="inlineStr">
      <is>
        <t>Magnu's Minerais Metais e Ligas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61" sId="5" odxf="1" dxf="1">
    <oc r="E801">
      <f>IF(ISERROR($V801),"",OFFSET('Smelter Look-up'!$D$4,$V801-4,0)&amp;"")</f>
    </oc>
    <nc r="E801"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62" sId="5" odxf="1" dxf="1">
    <oc r="F801">
      <f>IF(ISERROR($V801),"",OFFSET('Smelter Look-up'!$E$4,$V801-4,0))</f>
    </oc>
    <nc r="F801" t="inlineStr">
      <is>
        <t>CID002468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63" sId="5" odxf="1" dxf="1">
    <oc r="G801">
      <f>IF(C801=$X$4,"Enter smelter details", IF(ISERROR($V801),"",OFFSET('Smelter Look-up'!$F$4,$V801-4,0)))</f>
    </oc>
    <nc r="G80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64" sId="5" odxf="1" dxf="1">
    <oc r="H801">
      <f>IF(ISERROR($V801),"",OFFSET('Smelter Look-up'!$G$4,$V801-4,0))</f>
    </oc>
    <nc r="H80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065" sId="5" odxf="1" dxf="1">
    <oc r="I801">
      <f>IF(ISERROR($V801),"",OFFSET('Smelter Look-up'!$H$4,$V801-4,0))</f>
    </oc>
    <nc r="I801" t="inlineStr">
      <is>
        <t>São João del Rei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66" sId="5" odxf="1" dxf="1">
    <oc r="J801">
      <f>IF(ISERROR($V801),"",OFFSET('Smelter Look-up'!$I$4,$V801-4,0))</f>
    </oc>
    <nc r="J801"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1" start="0" length="0">
    <dxf>
      <alignment vertical="bottom" wrapText="0"/>
      <border outline="0">
        <left/>
        <right/>
        <top/>
        <bottom/>
      </border>
    </dxf>
  </rfmt>
  <rfmt sheetId="5" sqref="L801" start="0" length="0">
    <dxf>
      <alignment vertical="bottom" wrapText="0"/>
      <border outline="0">
        <left/>
        <right/>
        <top/>
        <bottom/>
      </border>
    </dxf>
  </rfmt>
  <rfmt sheetId="5" sqref="M801" start="0" length="0">
    <dxf>
      <alignment vertical="bottom" wrapText="0"/>
      <border outline="0">
        <left/>
        <right/>
        <top/>
        <bottom/>
      </border>
    </dxf>
  </rfmt>
  <rcc rId="9067" sId="5" odxf="1" dxf="1">
    <nc r="N801" t="inlineStr">
      <is>
        <t xml:space="preserve">Some are recycled,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68" sId="5" odxf="1" dxf="1">
    <nc r="O801"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69" sId="5" odxf="1" dxf="1">
    <nc r="P80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070" sId="5" odxf="1" dxf="1">
    <nc r="Q801"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071" sId="5" odxf="1" dxf="1">
    <oc r="B802">
      <f>IF(LEN(A802)=0,"",INDEX('Smelter Look-up'!$A:$A,MATCH($A802,'Smelter Look-up'!$E:$E,0)))</f>
    </oc>
    <nc r="B80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72" sId="5" odxf="1" dxf="1">
    <oc r="C802">
      <f>IF(LEN(A802)=0,"",INDEX('Smelter Look-up'!$C:$C,MATCH($A802,'Smelter Look-up'!$E:$E,0)))</f>
    </oc>
    <nc r="C802" t="inlineStr">
      <is>
        <t>Magnu's Minerais Metais e Ligas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73" sId="5" odxf="1" dxf="1">
    <nc r="D802" t="inlineStr">
      <is>
        <t>Magnu's Minerais Metais e Ligas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74" sId="5" odxf="1" dxf="1">
    <oc r="E802">
      <f>IF(ISERROR($V802),"",OFFSET('Smelter Look-up'!$D$4,$V802-4,0)&amp;"")</f>
    </oc>
    <nc r="E802"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75" sId="5" odxf="1" dxf="1">
    <oc r="F802">
      <f>IF(ISERROR($V802),"",OFFSET('Smelter Look-up'!$E$4,$V802-4,0))</f>
    </oc>
    <nc r="F802" t="inlineStr">
      <is>
        <t>CID002468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76" sId="5" odxf="1" dxf="1">
    <oc r="G802">
      <f>IF(C802=$X$4,"Enter smelter details", IF(ISERROR($V802),"",OFFSET('Smelter Look-up'!$F$4,$V802-4,0)))</f>
    </oc>
    <nc r="G80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77" sId="5" odxf="1" dxf="1">
    <oc r="H802">
      <f>IF(ISERROR($V802),"",OFFSET('Smelter Look-up'!$G$4,$V802-4,0))</f>
    </oc>
    <nc r="H802" t="inlineStr">
      <is>
        <t>Rua Antônio Pedro da Trindade,São João Del Rei 36305-076</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078" sId="5" odxf="1" dxf="1">
    <oc r="I802">
      <f>IF(ISERROR($V802),"",OFFSET('Smelter Look-up'!$H$4,$V802-4,0))</f>
    </oc>
    <nc r="I802" t="inlineStr">
      <is>
        <t>São João del Rei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79" sId="5" odxf="1" dxf="1">
    <oc r="J802">
      <f>IF(ISERROR($V802),"",OFFSET('Smelter Look-up'!$I$4,$V802-4,0))</f>
    </oc>
    <nc r="J802"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2" start="0" length="0">
    <dxf>
      <alignment vertical="bottom" wrapText="0"/>
      <border outline="0">
        <left/>
        <right/>
        <top/>
        <bottom/>
      </border>
    </dxf>
  </rfmt>
  <rcc rId="9080" sId="5" odxf="1" dxf="1">
    <nc r="L802" t="inlineStr">
      <is>
        <t>(32) 3371 6169</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81" sId="5" odxf="1" dxf="1">
    <nc r="M802"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02" start="0" length="0">
    <dxf>
      <alignment vertical="bottom" wrapText="0"/>
      <border outline="0">
        <left/>
        <right/>
        <top/>
        <bottom/>
      </border>
    </dxf>
  </rfmt>
  <rfmt sheetId="5" sqref="O802" start="0" length="0">
    <dxf>
      <alignment vertical="bottom" wrapText="0"/>
      <border outline="0">
        <left/>
        <right/>
        <top/>
        <bottom/>
      </border>
    </dxf>
  </rfmt>
  <rfmt sheetId="5" sqref="P802" start="0" length="0">
    <dxf>
      <fill>
        <patternFill patternType="none"/>
      </fill>
      <alignment horizontal="general" vertical="bottom" wrapText="0"/>
      <border outline="0">
        <left/>
        <right/>
        <top/>
      </border>
    </dxf>
  </rfmt>
  <rfmt sheetId="5" sqref="Q802" start="0" length="0">
    <dxf>
      <alignment vertical="bottom" wrapText="0"/>
      <border outline="0">
        <left/>
        <right/>
        <top/>
        <bottom/>
      </border>
    </dxf>
  </rfmt>
  <rcc rId="9082" sId="5" odxf="1" dxf="1">
    <oc r="B803">
      <f>IF(LEN(A803)=0,"",INDEX('Smelter Look-up'!$A:$A,MATCH($A803,'Smelter Look-up'!$E:$E,0)))</f>
    </oc>
    <nc r="B80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83" sId="5" odxf="1" dxf="1">
    <oc r="C803">
      <f>IF(LEN(A803)=0,"",INDEX('Smelter Look-up'!$C:$C,MATCH($A803,'Smelter Look-up'!$E:$E,0)))</f>
    </oc>
    <nc r="C803" t="inlineStr">
      <is>
        <t>Magnu's Minerais Metais e Ligas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84" sId="5" odxf="1" dxf="1">
    <nc r="D803" t="inlineStr">
      <is>
        <t>Magnu's Minerais Metais e Ligas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85" sId="5" odxf="1" dxf="1">
    <oc r="E803">
      <f>IF(ISERROR($V803),"",OFFSET('Smelter Look-up'!$D$4,$V803-4,0)&amp;"")</f>
    </oc>
    <nc r="E803"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86" sId="5" odxf="1" dxf="1">
    <oc r="F803">
      <f>IF(ISERROR($V803),"",OFFSET('Smelter Look-up'!$E$4,$V803-4,0))</f>
    </oc>
    <nc r="F803" t="inlineStr">
      <is>
        <t>CID002468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87" sId="5" odxf="1" dxf="1">
    <oc r="G803">
      <f>IF(C803=$X$4,"Enter smelter details", IF(ISERROR($V803),"",OFFSET('Smelter Look-up'!$F$4,$V803-4,0)))</f>
    </oc>
    <nc r="G80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88" sId="5" odxf="1" dxf="1">
    <oc r="H803">
      <f>IF(ISERROR($V803),"",OFFSET('Smelter Look-up'!$G$4,$V803-4,0))</f>
    </oc>
    <nc r="H803" t="inlineStr">
      <is>
        <t>Rua Antônio Pedro da Trindade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089" sId="5" odxf="1" dxf="1">
    <oc r="I803">
      <f>IF(ISERROR($V803),"",OFFSET('Smelter Look-up'!$H$4,$V803-4,0))</f>
    </oc>
    <nc r="I803" t="inlineStr">
      <is>
        <t>São João Del Rei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090" sId="5" odxf="1" dxf="1">
    <oc r="J803">
      <f>IF(ISERROR($V803),"",OFFSET('Smelter Look-up'!$I$4,$V803-4,0))</f>
    </oc>
    <nc r="J803"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3" start="0" length="0">
    <dxf>
      <alignment vertical="bottom" wrapText="0"/>
      <border outline="0">
        <left/>
        <right/>
        <top/>
        <bottom/>
      </border>
    </dxf>
  </rfmt>
  <rcc rId="9091" sId="5" odxf="1" dxf="1">
    <nc r="L803" t="inlineStr">
      <is>
        <t>(32) 3371 6170</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92" sId="5" odxf="1" dxf="1">
    <nc r="M803"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93" sId="5" odxf="1" dxf="1">
    <nc r="N803" t="inlineStr">
      <is>
        <t>Not disclosed,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94" sId="5" odxf="1" dxf="1">
    <nc r="O803"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095" sId="5" odxf="1" dxf="1">
    <nc r="P80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03" start="0" length="0">
    <dxf>
      <alignment vertical="bottom" wrapText="0"/>
      <border outline="0">
        <left/>
        <right/>
        <top/>
        <bottom/>
      </border>
    </dxf>
  </rfmt>
  <rcc rId="9096" sId="5" odxf="1" dxf="1">
    <oc r="B804">
      <f>IF(LEN(A804)=0,"",INDEX('Smelter Look-up'!$A:$A,MATCH($A804,'Smelter Look-up'!$E:$E,0)))</f>
    </oc>
    <nc r="B804"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97" sId="5" odxf="1" dxf="1">
    <oc r="C804">
      <f>IF(LEN(A804)=0,"",INDEX('Smelter Look-up'!$C:$C,MATCH($A804,'Smelter Look-up'!$E:$E,0)))</f>
    </oc>
    <nc r="C804" t="inlineStr">
      <is>
        <t>Magnu's Minerais Metais e Ligas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098" sId="5" odxf="1" dxf="1">
    <nc r="D804" t="inlineStr">
      <is>
        <t>Magnu's Minerais Metais e Ligas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099" sId="5" odxf="1" dxf="1">
    <oc r="E804">
      <f>IF(ISERROR($V804),"",OFFSET('Smelter Look-up'!$D$4,$V804-4,0)&amp;"")</f>
    </oc>
    <nc r="E804"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00" sId="5" odxf="1" dxf="1">
    <oc r="F804">
      <f>IF(ISERROR($V804),"",OFFSET('Smelter Look-up'!$E$4,$V804-4,0))</f>
    </oc>
    <nc r="F804" t="inlineStr">
      <is>
        <t>CID002468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01" sId="5" odxf="1" dxf="1">
    <oc r="G804">
      <f>IF(C804=$X$4,"Enter smelter details", IF(ISERROR($V804),"",OFFSET('Smelter Look-up'!$F$4,$V804-4,0)))</f>
    </oc>
    <nc r="G80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02" sId="5" odxf="1" dxf="1">
    <oc r="H804">
      <f>IF(ISERROR($V804),"",OFFSET('Smelter Look-up'!$G$4,$V804-4,0))</f>
    </oc>
    <nc r="H80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03" sId="5" odxf="1" dxf="1">
    <oc r="I804">
      <f>IF(ISERROR($V804),"",OFFSET('Smelter Look-up'!$H$4,$V804-4,0))</f>
    </oc>
    <nc r="I804" t="inlineStr">
      <is>
        <t>São João del Rei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04" sId="5" odxf="1" dxf="1">
    <oc r="J804">
      <f>IF(ISERROR($V804),"",OFFSET('Smelter Look-up'!$I$4,$V804-4,0))</f>
    </oc>
    <nc r="J804"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4" start="0" length="0">
    <dxf>
      <alignment vertical="bottom" wrapText="0"/>
      <border outline="0">
        <left/>
        <right/>
        <top/>
        <bottom/>
      </border>
    </dxf>
  </rfmt>
  <rfmt sheetId="5" sqref="L804" start="0" length="0">
    <dxf>
      <alignment vertical="bottom" wrapText="0"/>
      <border outline="0">
        <left/>
        <right/>
        <top/>
        <bottom/>
      </border>
    </dxf>
  </rfmt>
  <rfmt sheetId="5" sqref="M804" start="0" length="0">
    <dxf>
      <alignment vertical="bottom" wrapText="0"/>
      <border outline="0">
        <left/>
        <right/>
        <top/>
        <bottom/>
      </border>
    </dxf>
  </rfmt>
  <rfmt sheetId="5" sqref="N804" start="0" length="0">
    <dxf>
      <alignment vertical="bottom" wrapText="0"/>
      <border outline="0">
        <left/>
        <right/>
        <top/>
        <bottom/>
      </border>
    </dxf>
  </rfmt>
  <rfmt sheetId="5" sqref="O804" start="0" length="0">
    <dxf>
      <alignment vertical="bottom" wrapText="0"/>
      <border outline="0">
        <left/>
        <right/>
        <top/>
        <bottom/>
      </border>
    </dxf>
  </rfmt>
  <rfmt sheetId="5" sqref="P804" start="0" length="0">
    <dxf>
      <fill>
        <patternFill patternType="none"/>
      </fill>
      <alignment horizontal="general" vertical="bottom" wrapText="0"/>
      <border outline="0">
        <left/>
        <right/>
        <top/>
      </border>
    </dxf>
  </rfmt>
  <rfmt sheetId="5" sqref="Q804" start="0" length="0">
    <dxf>
      <alignment vertical="bottom" wrapText="0"/>
      <border outline="0">
        <left/>
        <right/>
        <top/>
        <bottom/>
      </border>
    </dxf>
  </rfmt>
  <rcc rId="9105" sId="5" odxf="1" dxf="1">
    <oc r="B805">
      <f>IF(LEN(A805)=0,"",INDEX('Smelter Look-up'!$A:$A,MATCH($A805,'Smelter Look-up'!$E:$E,0)))</f>
    </oc>
    <nc r="B80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06" sId="5" odxf="1" dxf="1">
    <oc r="C805">
      <f>IF(LEN(A805)=0,"",INDEX('Smelter Look-up'!$C:$C,MATCH($A805,'Smelter Look-up'!$E:$E,0)))</f>
    </oc>
    <nc r="C805" t="inlineStr">
      <is>
        <t>PT Wahana Perkit Jaya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107" sId="5" odxf="1" dxf="1">
    <nc r="D805" t="inlineStr">
      <is>
        <t>PT Wahana Perkit Jaya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08" sId="5" odxf="1" dxf="1">
    <oc r="E805">
      <f>IF(ISERROR($V805),"",OFFSET('Smelter Look-up'!$D$4,$V805-4,0)&amp;"")</f>
    </oc>
    <nc r="E80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09" sId="5" odxf="1" dxf="1">
    <oc r="F805">
      <f>IF(ISERROR($V805),"",OFFSET('Smelter Look-up'!$E$4,$V805-4,0))</f>
    </oc>
    <nc r="F805" t="inlineStr">
      <is>
        <t>CID002479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10" sId="5" odxf="1" dxf="1">
    <oc r="G805">
      <f>IF(C805=$X$4,"Enter smelter details", IF(ISERROR($V805),"",OFFSET('Smelter Look-up'!$F$4,$V805-4,0)))</f>
    </oc>
    <nc r="G80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11" sId="5" odxf="1" dxf="1">
    <oc r="H805">
      <f>IF(ISERROR($V805),"",OFFSET('Smelter Look-up'!$G$4,$V805-4,0))</f>
    </oc>
    <nc r="H80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12" sId="5" odxf="1" dxf="1">
    <oc r="I805">
      <f>IF(ISERROR($V805),"",OFFSET('Smelter Look-up'!$H$4,$V805-4,0))</f>
    </oc>
    <nc r="I805" t="inlineStr">
      <is>
        <t>Topang Island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13" sId="5" odxf="1" dxf="1">
    <oc r="J805">
      <f>IF(ISERROR($V805),"",OFFSET('Smelter Look-up'!$I$4,$V805-4,0))</f>
    </oc>
    <nc r="J805" t="inlineStr">
      <is>
        <t>Riau Province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5" start="0" length="0">
    <dxf>
      <alignment vertical="bottom" wrapText="0"/>
      <border outline="0">
        <left/>
        <right/>
        <top/>
        <bottom/>
      </border>
    </dxf>
  </rfmt>
  <rfmt sheetId="5" sqref="L805" start="0" length="0">
    <dxf>
      <alignment vertical="bottom" wrapText="0"/>
      <border outline="0">
        <left/>
        <right/>
        <top/>
        <bottom/>
      </border>
    </dxf>
  </rfmt>
  <rcc rId="9114" sId="5" odxf="1" dxf="1">
    <nc r="M80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05" start="0" length="0">
    <dxf>
      <alignment vertical="bottom" wrapText="0"/>
      <border outline="0">
        <left/>
        <right/>
        <top/>
        <bottom/>
      </border>
    </dxf>
  </rfmt>
  <rcc rId="9115" sId="5" odxf="1" dxf="1">
    <nc r="O805"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05" start="0" length="0">
    <dxf>
      <fill>
        <patternFill patternType="none"/>
      </fill>
      <alignment horizontal="general" vertical="bottom" wrapText="0"/>
      <border outline="0">
        <left/>
        <right/>
        <top/>
      </border>
    </dxf>
  </rfmt>
  <rfmt sheetId="5" sqref="Q805" start="0" length="0">
    <dxf>
      <alignment vertical="bottom" wrapText="0"/>
      <border outline="0">
        <left/>
        <right/>
        <top/>
        <bottom/>
      </border>
    </dxf>
  </rfmt>
  <rcc rId="9116" sId="5" odxf="1" dxf="1">
    <oc r="B806">
      <f>IF(LEN(A806)=0,"",INDEX('Smelter Look-up'!$A:$A,MATCH($A806,'Smelter Look-up'!$E:$E,0)))</f>
    </oc>
    <nc r="B80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17" sId="5" odxf="1" dxf="1">
    <oc r="C806">
      <f>IF(LEN(A806)=0,"",INDEX('Smelter Look-up'!$C:$C,MATCH($A806,'Smelter Look-up'!$E:$E,0)))</f>
    </oc>
    <nc r="C806" t="inlineStr">
      <is>
        <t>PT Wahana Perkit Jaya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118" sId="5" odxf="1" dxf="1">
    <nc r="D806" t="inlineStr">
      <is>
        <t>PT Wahana Perkit Jaya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19" sId="5" odxf="1" dxf="1">
    <oc r="E806">
      <f>IF(ISERROR($V806),"",OFFSET('Smelter Look-up'!$D$4,$V806-4,0)&amp;"")</f>
    </oc>
    <nc r="E80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20" sId="5" odxf="1" dxf="1">
    <oc r="F806">
      <f>IF(ISERROR($V806),"",OFFSET('Smelter Look-up'!$E$4,$V806-4,0))</f>
    </oc>
    <nc r="F806" t="inlineStr">
      <is>
        <t>CID002479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21" sId="5" odxf="1" dxf="1">
    <oc r="G806">
      <f>IF(C806=$X$4,"Enter smelter details", IF(ISERROR($V806),"",OFFSET('Smelter Look-up'!$F$4,$V806-4,0)))</f>
    </oc>
    <nc r="G80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22" sId="5" odxf="1" dxf="1">
    <oc r="H806">
      <f>IF(ISERROR($V806),"",OFFSET('Smelter Look-up'!$G$4,$V806-4,0))</f>
    </oc>
    <nc r="H80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23" sId="5" odxf="1" dxf="1">
    <oc r="I806">
      <f>IF(ISERROR($V806),"",OFFSET('Smelter Look-up'!$H$4,$V806-4,0))</f>
    </oc>
    <nc r="I806" t="inlineStr">
      <is>
        <t>Topang Island</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24" sId="5" odxf="1" dxf="1">
    <oc r="J806">
      <f>IF(ISERROR($V806),"",OFFSET('Smelter Look-up'!$I$4,$V806-4,0))</f>
    </oc>
    <nc r="J806" t="inlineStr">
      <is>
        <t>Riau Province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25" sId="5" odxf="1" dxf="1">
    <nc r="K806" t="inlineStr">
      <is>
        <t>Mr. Modestus Buntar Gunawan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26" sId="5" odxf="1" dxf="1">
    <nc r="L806" t="inlineStr">
      <is>
        <t>mbgunawan2007@yahoo.co.id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806" start="0" length="0">
    <dxf>
      <alignment vertical="bottom" wrapText="0"/>
      <border outline="0">
        <left/>
        <right/>
        <top/>
        <bottom/>
      </border>
    </dxf>
  </rfmt>
  <rfmt sheetId="5" sqref="N806" start="0" length="0">
    <dxf>
      <alignment vertical="bottom" wrapText="0"/>
      <border outline="0">
        <left/>
        <right/>
        <top/>
        <bottom/>
      </border>
    </dxf>
  </rfmt>
  <rcc rId="9127" sId="5" odxf="1" dxf="1">
    <nc r="O806" t="inlineStr">
      <is>
        <t>Indonesia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28" sId="5" odxf="1" dxf="1">
    <nc r="P80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129" sId="5" odxf="1" dxf="1">
    <nc r="Q806"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130" sId="5" odxf="1" dxf="1">
    <oc r="B807">
      <f>IF(LEN(A807)=0,"",INDEX('Smelter Look-up'!$A:$A,MATCH($A807,'Smelter Look-up'!$E:$E,0)))</f>
    </oc>
    <nc r="B807"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31" sId="5" odxf="1" dxf="1">
    <oc r="C807">
      <f>IF(LEN(A807)=0,"",INDEX('Smelter Look-up'!$C:$C,MATCH($A807,'Smelter Look-up'!$E:$E,0)))</f>
    </oc>
    <nc r="C807" t="inlineStr">
      <is>
        <t>Hengyang King Xing Lifeng New Materials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132" sId="5" odxf="1" dxf="1">
    <nc r="D807" t="inlineStr">
      <is>
        <t>Hengyang King Xing Lifeng New Materials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33" sId="5" odxf="1" dxf="1">
    <oc r="E807">
      <f>IF(ISERROR($V807),"",OFFSET('Smelter Look-up'!$D$4,$V807-4,0)&amp;"")</f>
    </oc>
    <nc r="E80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34" sId="5" odxf="1" dxf="1">
    <oc r="F807">
      <f>IF(ISERROR($V807),"",OFFSET('Smelter Look-up'!$E$4,$V807-4,0))</f>
    </oc>
    <nc r="F807" t="inlineStr">
      <is>
        <t>CID002492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35" sId="5" odxf="1" dxf="1">
    <oc r="G807">
      <f>IF(C807=$X$4,"Enter smelter details", IF(ISERROR($V807),"",OFFSET('Smelter Look-up'!$F$4,$V807-4,0)))</f>
    </oc>
    <nc r="G80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36" sId="5" odxf="1" dxf="1">
    <oc r="H807">
      <f>IF(ISERROR($V807),"",OFFSET('Smelter Look-up'!$G$4,$V807-4,0))</f>
    </oc>
    <nc r="H80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37" sId="5" odxf="1" dxf="1">
    <oc r="I807">
      <f>IF(ISERROR($V807),"",OFFSET('Smelter Look-up'!$H$4,$V807-4,0))</f>
    </oc>
    <nc r="I807" t="inlineStr">
      <is>
        <t>Hengyang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38" sId="5" odxf="1" dxf="1">
    <oc r="J807">
      <f>IF(ISERROR($V807),"",OFFSET('Smelter Look-up'!$I$4,$V807-4,0))</f>
    </oc>
    <nc r="J807"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7" start="0" length="0">
    <dxf>
      <alignment vertical="bottom" wrapText="0"/>
      <border outline="0">
        <left/>
        <right/>
        <top/>
        <bottom/>
      </border>
    </dxf>
  </rfmt>
  <rfmt sheetId="5" sqref="L807" start="0" length="0">
    <dxf>
      <alignment vertical="bottom" wrapText="0"/>
      <border outline="0">
        <left/>
        <right/>
        <top/>
        <bottom/>
      </border>
    </dxf>
  </rfmt>
  <rfmt sheetId="5" sqref="M807" start="0" length="0">
    <dxf>
      <alignment vertical="bottom" wrapText="0"/>
      <border outline="0">
        <left/>
        <right/>
        <top/>
        <bottom/>
      </border>
    </dxf>
  </rfmt>
  <rfmt sheetId="5" sqref="N807" start="0" length="0">
    <dxf>
      <alignment vertical="bottom" wrapText="0"/>
      <border outline="0">
        <left/>
        <right/>
        <top/>
        <bottom/>
      </border>
    </dxf>
  </rfmt>
  <rfmt sheetId="5" sqref="O807" start="0" length="0">
    <dxf>
      <alignment vertical="bottom" wrapText="0"/>
      <border outline="0">
        <left/>
        <right/>
        <top/>
        <bottom/>
      </border>
    </dxf>
  </rfmt>
  <rfmt sheetId="5" sqref="P807" start="0" length="0">
    <dxf>
      <fill>
        <patternFill patternType="none"/>
      </fill>
      <alignment horizontal="general" vertical="bottom" wrapText="0"/>
      <border outline="0">
        <left/>
        <right/>
        <top/>
      </border>
    </dxf>
  </rfmt>
  <rfmt sheetId="5" sqref="Q807" start="0" length="0">
    <dxf>
      <alignment vertical="bottom" wrapText="0"/>
      <border outline="0">
        <left/>
        <right/>
        <top/>
        <bottom/>
      </border>
    </dxf>
  </rfmt>
  <rcc rId="9139" sId="5" odxf="1" dxf="1">
    <oc r="B808">
      <f>IF(LEN(A808)=0,"",INDEX('Smelter Look-up'!$A:$A,MATCH($A808,'Smelter Look-up'!$E:$E,0)))</f>
    </oc>
    <nc r="B80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40" sId="5" odxf="1" dxf="1">
    <oc r="C808">
      <f>IF(LEN(A808)=0,"",INDEX('Smelter Look-up'!$C:$C,MATCH($A808,'Smelter Look-up'!$E:$E,0)))</f>
    </oc>
    <nc r="C808" t="inlineStr">
      <is>
        <t>Hengyang King Xing Lifeng New Materials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141" sId="5" odxf="1" dxf="1">
    <nc r="D808" t="inlineStr">
      <is>
        <t>Hengyang King Xing Lifeng New Materials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42" sId="5" odxf="1" dxf="1">
    <oc r="E808">
      <f>IF(ISERROR($V808),"",OFFSET('Smelter Look-up'!$D$4,$V808-4,0)&amp;"")</f>
    </oc>
    <nc r="E808"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43" sId="5" odxf="1" dxf="1">
    <oc r="F808">
      <f>IF(ISERROR($V808),"",OFFSET('Smelter Look-up'!$E$4,$V808-4,0))</f>
    </oc>
    <nc r="F808" t="inlineStr">
      <is>
        <t>CID002492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44" sId="5" odxf="1" dxf="1">
    <oc r="G808">
      <f>IF(C808=$X$4,"Enter smelter details", IF(ISERROR($V808),"",OFFSET('Smelter Look-up'!$F$4,$V808-4,0)))</f>
    </oc>
    <nc r="G80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45" sId="5" odxf="1" dxf="1">
    <oc r="H808">
      <f>IF(ISERROR($V808),"",OFFSET('Smelter Look-up'!$G$4,$V808-4,0))</f>
    </oc>
    <nc r="H80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46" sId="5" odxf="1" dxf="1">
    <oc r="I808">
      <f>IF(ISERROR($V808),"",OFFSET('Smelter Look-up'!$H$4,$V808-4,0))</f>
    </oc>
    <nc r="I808" t="inlineStr">
      <is>
        <t>Hengyang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47" sId="5" odxf="1" dxf="1">
    <oc r="J808">
      <f>IF(ISERROR($V808),"",OFFSET('Smelter Look-up'!$I$4,$V808-4,0))</f>
    </oc>
    <nc r="J808"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8" start="0" length="0">
    <dxf>
      <alignment vertical="bottom" wrapText="0"/>
      <border outline="0">
        <left/>
        <right/>
        <top/>
        <bottom/>
      </border>
    </dxf>
  </rfmt>
  <rfmt sheetId="5" sqref="L808" start="0" length="0">
    <dxf>
      <alignment vertical="bottom" wrapText="0"/>
      <border outline="0">
        <left/>
        <right/>
        <top/>
        <bottom/>
      </border>
    </dxf>
  </rfmt>
  <rcc rId="9148" sId="5" odxf="1" dxf="1">
    <nc r="M80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08" start="0" length="0">
    <dxf>
      <alignment vertical="bottom" wrapText="0"/>
      <border outline="0">
        <left/>
        <right/>
        <top/>
        <bottom/>
      </border>
    </dxf>
  </rfmt>
  <rcc rId="9149" sId="5" odxf="1" dxf="1">
    <nc r="O808"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08" start="0" length="0">
    <dxf>
      <fill>
        <patternFill patternType="none"/>
      </fill>
      <alignment horizontal="general" vertical="bottom" wrapText="0"/>
      <border outline="0">
        <left/>
        <right/>
        <top/>
      </border>
    </dxf>
  </rfmt>
  <rfmt sheetId="5" sqref="Q808" start="0" length="0">
    <dxf>
      <alignment vertical="bottom" wrapText="0"/>
      <border outline="0">
        <left/>
        <right/>
        <top/>
        <bottom/>
      </border>
    </dxf>
  </rfmt>
  <rcc rId="9150" sId="5" odxf="1" dxf="1">
    <oc r="B809">
      <f>IF(LEN(A809)=0,"",INDEX('Smelter Look-up'!$A:$A,MATCH($A809,'Smelter Look-up'!$E:$E,0)))</f>
    </oc>
    <nc r="B80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51" sId="5" odxf="1" dxf="1">
    <oc r="C809">
      <f>IF(LEN(A809)=0,"",INDEX('Smelter Look-up'!$C:$C,MATCH($A809,'Smelter Look-up'!$E:$E,0)))</f>
    </oc>
    <nc r="C809" t="inlineStr">
      <is>
        <t>Hengyang King Xing Lifeng New Materials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152" sId="5" odxf="1" dxf="1">
    <nc r="D809" t="inlineStr">
      <is>
        <t>Hengyang King Xing Lifeng New Materials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53" sId="5" odxf="1" dxf="1">
    <oc r="E809">
      <f>IF(ISERROR($V809),"",OFFSET('Smelter Look-up'!$D$4,$V809-4,0)&amp;"")</f>
    </oc>
    <nc r="E809"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54" sId="5" odxf="1" dxf="1">
    <oc r="F809">
      <f>IF(ISERROR($V809),"",OFFSET('Smelter Look-up'!$E$4,$V809-4,0))</f>
    </oc>
    <nc r="F809" t="inlineStr">
      <is>
        <t>CID002492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55" sId="5" odxf="1" dxf="1">
    <oc r="G809">
      <f>IF(C809=$X$4,"Enter smelter details", IF(ISERROR($V809),"",OFFSET('Smelter Look-up'!$F$4,$V809-4,0)))</f>
    </oc>
    <nc r="G80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56" sId="5" odxf="1" dxf="1">
    <oc r="H809">
      <f>IF(ISERROR($V809),"",OFFSET('Smelter Look-up'!$G$4,$V809-4,0))</f>
    </oc>
    <nc r="H809"/>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57" sId="5" odxf="1" dxf="1">
    <oc r="I809">
      <f>IF(ISERROR($V809),"",OFFSET('Smelter Look-up'!$H$4,$V809-4,0))</f>
    </oc>
    <nc r="I80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58" sId="5" odxf="1" dxf="1">
    <oc r="J809">
      <f>IF(ISERROR($V809),"",OFFSET('Smelter Look-up'!$I$4,$V809-4,0))</f>
    </oc>
    <nc r="J809"/>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09" start="0" length="0">
    <dxf>
      <alignment vertical="bottom" wrapText="0"/>
      <border outline="0">
        <left/>
        <right/>
        <top/>
        <bottom/>
      </border>
    </dxf>
  </rfmt>
  <rfmt sheetId="5" sqref="L809" start="0" length="0">
    <dxf>
      <alignment vertical="bottom" wrapText="0"/>
      <border outline="0">
        <left/>
        <right/>
        <top/>
        <bottom/>
      </border>
    </dxf>
  </rfmt>
  <rcc rId="9159" sId="5" odxf="1" dxf="1">
    <nc r="M80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60" sId="5" odxf="1" dxf="1">
    <nc r="N80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61" sId="5" odxf="1" dxf="1">
    <nc r="O809" t="inlineStr">
      <is>
        <t xml:space="preserve">L1, R/S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62" sId="5" odxf="1" dxf="1">
    <nc r="P80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09" start="0" length="0">
    <dxf>
      <alignment vertical="bottom" wrapText="0"/>
      <border outline="0">
        <left/>
        <right/>
        <top/>
        <bottom/>
      </border>
    </dxf>
  </rfmt>
  <rcc rId="9163" sId="5" odxf="1" dxf="1">
    <oc r="B810">
      <f>IF(LEN(A810)=0,"",INDEX('Smelter Look-up'!$A:$A,MATCH($A810,'Smelter Look-up'!$E:$E,0)))</f>
    </oc>
    <nc r="B810"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64" sId="5" odxf="1" dxf="1">
    <oc r="C810">
      <f>IF(LEN(A810)=0,"",INDEX('Smelter Look-up'!$C:$C,MATCH($A810,'Smelter Look-up'!$E:$E,0)))</f>
    </oc>
    <nc r="C810" t="inlineStr">
      <is>
        <t>Ganzhou Seadragon W &amp; Mo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165" sId="5" odxf="1" dxf="1">
    <nc r="D810" t="inlineStr">
      <is>
        <t>Ganzhou Seadragon W &amp; Mo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66" sId="5" odxf="1" dxf="1">
    <oc r="E810">
      <f>IF(ISERROR($V810),"",OFFSET('Smelter Look-up'!$D$4,$V810-4,0)&amp;"")</f>
    </oc>
    <nc r="E81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67" sId="5" odxf="1" dxf="1">
    <oc r="F810">
      <f>IF(ISERROR($V810),"",OFFSET('Smelter Look-up'!$E$4,$V810-4,0))</f>
    </oc>
    <nc r="F810" t="inlineStr">
      <is>
        <t>CID002494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68" sId="5" odxf="1" dxf="1">
    <oc r="G810">
      <f>IF(C810=$X$4,"Enter smelter details", IF(ISERROR($V810),"",OFFSET('Smelter Look-up'!$F$4,$V810-4,0)))</f>
    </oc>
    <nc r="G81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69" sId="5" odxf="1" dxf="1">
    <oc r="H810">
      <f>IF(ISERROR($V810),"",OFFSET('Smelter Look-up'!$G$4,$V810-4,0))</f>
    </oc>
    <nc r="H810" t="inlineStr">
      <is>
        <t>ganxian , xutanxiang , xutanchun</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70" sId="5" odxf="1" dxf="1">
    <oc r="I810">
      <f>IF(ISERROR($V810),"",OFFSET('Smelter Look-up'!$H$4,$V810-4,0))</f>
    </oc>
    <nc r="I810"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71" sId="5" odxf="1" dxf="1">
    <oc r="J810">
      <f>IF(ISERROR($V810),"",OFFSET('Smelter Look-up'!$I$4,$V810-4,0))</f>
    </oc>
    <nc r="J810"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72" sId="5" odxf="1" dxf="1">
    <nc r="K810" t="inlineStr">
      <is>
        <t>Nancy Zhang</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73" sId="5" odxf="1" dxf="1">
    <nc r="L810" t="inlineStr">
      <is>
        <t>nancy@sinda-tungsten.com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74" sId="5" odxf="1" dxf="1">
    <nc r="M810" t="inlineStr">
      <is>
        <t>In coordination with cl_joanne_shen@umc.com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75" sId="5" odxf="1" dxf="1">
    <nc r="N810" t="inlineStr">
      <is>
        <t>Ganzhou Grand Sea Metals Minerals Industry  W&amp;Mo Co,.Ltd.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76" sId="5" odxf="1" dxf="1">
    <nc r="O810" t="inlineStr">
      <is>
        <t>CHINA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177" sId="5" odxf="1" dxf="1">
    <nc r="P81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178" sId="5" odxf="1" dxf="1">
    <nc r="Q810" t="inlineStr">
      <is>
        <t>CFSI Compliant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179" sId="5" odxf="1" dxf="1">
    <oc r="B811">
      <f>IF(LEN(A811)=0,"",INDEX('Smelter Look-up'!$A:$A,MATCH($A811,'Smelter Look-up'!$E:$E,0)))</f>
    </oc>
    <nc r="B81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80" sId="5" odxf="1" dxf="1">
    <oc r="C811">
      <f>IF(LEN(A811)=0,"",INDEX('Smelter Look-up'!$C:$C,MATCH($A811,'Smelter Look-up'!$E:$E,0)))</f>
    </oc>
    <nc r="C811" t="inlineStr">
      <is>
        <t>Ganzhou Seadragon W &amp; Mo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181" sId="5" odxf="1" dxf="1">
    <nc r="D811" t="inlineStr">
      <is>
        <t>Ganzhou Seadragon W &amp; Mo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82" sId="5" odxf="1" dxf="1">
    <oc r="E811">
      <f>IF(ISERROR($V811),"",OFFSET('Smelter Look-up'!$D$4,$V811-4,0)&amp;"")</f>
    </oc>
    <nc r="E81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83" sId="5" odxf="1" dxf="1">
    <oc r="F811">
      <f>IF(ISERROR($V811),"",OFFSET('Smelter Look-up'!$E$4,$V811-4,0))</f>
    </oc>
    <nc r="F811" t="inlineStr">
      <is>
        <t>CID002494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84" sId="5" odxf="1" dxf="1">
    <oc r="G811">
      <f>IF(C811=$X$4,"Enter smelter details", IF(ISERROR($V811),"",OFFSET('Smelter Look-up'!$F$4,$V811-4,0)))</f>
    </oc>
    <nc r="G81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85" sId="5" odxf="1" dxf="1">
    <oc r="H811">
      <f>IF(ISERROR($V811),"",OFFSET('Smelter Look-up'!$G$4,$V811-4,0))</f>
    </oc>
    <nc r="H81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86" sId="5" odxf="1" dxf="1">
    <oc r="I811">
      <f>IF(ISERROR($V811),"",OFFSET('Smelter Look-up'!$H$4,$V811-4,0))</f>
    </oc>
    <nc r="I811"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87" sId="5" odxf="1" dxf="1">
    <oc r="J811">
      <f>IF(ISERROR($V811),"",OFFSET('Smelter Look-up'!$I$4,$V811-4,0))</f>
    </oc>
    <nc r="J811"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11" start="0" length="0">
    <dxf>
      <alignment vertical="bottom" wrapText="0"/>
      <border outline="0">
        <left/>
        <right/>
        <top/>
        <bottom/>
      </border>
    </dxf>
  </rfmt>
  <rfmt sheetId="5" sqref="L811" start="0" length="0">
    <dxf>
      <alignment vertical="bottom" wrapText="0"/>
      <border outline="0">
        <left/>
        <right/>
        <top/>
        <bottom/>
      </border>
    </dxf>
  </rfmt>
  <rcc rId="9188" sId="5" odxf="1" dxf="1">
    <nc r="M81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11" start="0" length="0">
    <dxf>
      <alignment vertical="bottom" wrapText="0"/>
      <border outline="0">
        <left/>
        <right/>
        <top/>
        <bottom/>
      </border>
    </dxf>
  </rfmt>
  <rcc rId="9189" sId="5" odxf="1" dxf="1">
    <nc r="O811"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11" start="0" length="0">
    <dxf>
      <fill>
        <patternFill patternType="none"/>
      </fill>
      <alignment horizontal="general" vertical="bottom" wrapText="0"/>
      <border outline="0">
        <left/>
        <right/>
        <top/>
      </border>
    </dxf>
  </rfmt>
  <rfmt sheetId="5" sqref="Q811" start="0" length="0">
    <dxf>
      <alignment vertical="bottom" wrapText="0"/>
      <border outline="0">
        <left/>
        <right/>
        <top/>
        <bottom/>
      </border>
    </dxf>
  </rfmt>
  <rcc rId="9190" sId="5" odxf="1" dxf="1">
    <oc r="B812">
      <f>IF(LEN(A812)=0,"",INDEX('Smelter Look-up'!$A:$A,MATCH($A812,'Smelter Look-up'!$E:$E,0)))</f>
    </oc>
    <nc r="B812"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91" sId="5" odxf="1" dxf="1">
    <oc r="C812">
      <f>IF(LEN(A812)=0,"",INDEX('Smelter Look-up'!$C:$C,MATCH($A812,'Smelter Look-up'!$E:$E,0)))</f>
    </oc>
    <nc r="C812" t="inlineStr">
      <is>
        <t>Ganzhou Seadragon W &amp; Mo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192" sId="5" odxf="1" dxf="1">
    <nc r="D812" t="inlineStr">
      <is>
        <t>Ganzhou Seadragon W &amp; Mo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93" sId="5" odxf="1" dxf="1">
    <oc r="E812">
      <f>IF(ISERROR($V812),"",OFFSET('Smelter Look-up'!$D$4,$V812-4,0)&amp;"")</f>
    </oc>
    <nc r="E81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94" sId="5" odxf="1" dxf="1">
    <oc r="F812">
      <f>IF(ISERROR($V812),"",OFFSET('Smelter Look-up'!$E$4,$V812-4,0))</f>
    </oc>
    <nc r="F812" t="inlineStr">
      <is>
        <t>CID002494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95" sId="5" odxf="1" dxf="1">
    <oc r="G812">
      <f>IF(C812=$X$4,"Enter smelter details", IF(ISERROR($V812),"",OFFSET('Smelter Look-up'!$F$4,$V812-4,0)))</f>
    </oc>
    <nc r="G81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196" sId="5" odxf="1" dxf="1">
    <oc r="H812">
      <f>IF(ISERROR($V812),"",OFFSET('Smelter Look-up'!$G$4,$V812-4,0))</f>
    </oc>
    <nc r="H81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197" sId="5" odxf="1" dxf="1">
    <oc r="I812">
      <f>IF(ISERROR($V812),"",OFFSET('Smelter Look-up'!$H$4,$V812-4,0))</f>
    </oc>
    <nc r="I812"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198" sId="5" odxf="1" dxf="1">
    <oc r="J812">
      <f>IF(ISERROR($V812),"",OFFSET('Smelter Look-up'!$I$4,$V812-4,0))</f>
    </oc>
    <nc r="J812"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12" start="0" length="0">
    <dxf>
      <alignment vertical="bottom" wrapText="0"/>
      <border outline="0">
        <left/>
        <right/>
        <top/>
        <bottom/>
      </border>
    </dxf>
  </rfmt>
  <rfmt sheetId="5" sqref="L812" start="0" length="0">
    <dxf>
      <alignment vertical="bottom" wrapText="0"/>
      <border outline="0">
        <left/>
        <right/>
        <top/>
        <bottom/>
      </border>
    </dxf>
  </rfmt>
  <rfmt sheetId="5" sqref="M812" start="0" length="0">
    <dxf>
      <alignment vertical="bottom" wrapText="0"/>
      <border outline="0">
        <left/>
        <right/>
        <top/>
        <bottom/>
      </border>
    </dxf>
  </rfmt>
  <rfmt sheetId="5" sqref="N812" start="0" length="0">
    <dxf>
      <alignment vertical="bottom" wrapText="0"/>
      <border outline="0">
        <left/>
        <right/>
        <top/>
        <bottom/>
      </border>
    </dxf>
  </rfmt>
  <rfmt sheetId="5" sqref="O812" start="0" length="0">
    <dxf>
      <alignment vertical="bottom" wrapText="0"/>
      <border outline="0">
        <left/>
        <right/>
        <top/>
        <bottom/>
      </border>
    </dxf>
  </rfmt>
  <rcc rId="9199" sId="5" odxf="1" dxf="1">
    <nc r="P81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200" sId="5" odxf="1" dxf="1">
    <nc r="Q81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201" sId="5" odxf="1" dxf="1">
    <oc r="B813">
      <f>IF(LEN(A813)=0,"",INDEX('Smelter Look-up'!$A:$A,MATCH($A813,'Smelter Look-up'!$E:$E,0)))</f>
    </oc>
    <nc r="B81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02" sId="5" odxf="1" dxf="1">
    <oc r="C813">
      <f>IF(LEN(A813)=0,"",INDEX('Smelter Look-up'!$C:$C,MATCH($A813,'Smelter Look-up'!$E:$E,0)))</f>
    </oc>
    <nc r="C813" t="inlineStr">
      <is>
        <t>Melt Metais e Ligas S/A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03" sId="5" odxf="1" dxf="1">
    <nc r="D813" t="inlineStr">
      <is>
        <t>Melt Metais e Ligas S/A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04" sId="5" odxf="1" dxf="1">
    <oc r="E813">
      <f>IF(ISERROR($V813),"",OFFSET('Smelter Look-up'!$D$4,$V813-4,0)&amp;"")</f>
    </oc>
    <nc r="E813"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05" sId="5" odxf="1" dxf="1">
    <oc r="F813">
      <f>IF(ISERROR($V813),"",OFFSET('Smelter Look-up'!$E$4,$V813-4,0))</f>
    </oc>
    <nc r="F813" t="inlineStr">
      <is>
        <t>CID002500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06" sId="5" odxf="1" dxf="1">
    <oc r="G813">
      <f>IF(C813=$X$4,"Enter smelter details", IF(ISERROR($V813),"",OFFSET('Smelter Look-up'!$F$4,$V813-4,0)))</f>
    </oc>
    <nc r="G81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07" sId="5" odxf="1" dxf="1">
    <oc r="H813">
      <f>IF(ISERROR($V813),"",OFFSET('Smelter Look-up'!$G$4,$V813-4,0))</f>
    </oc>
    <nc r="H81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08" sId="5" odxf="1" dxf="1">
    <oc r="I813">
      <f>IF(ISERROR($V813),"",OFFSET('Smelter Look-up'!$H$4,$V813-4,0))</f>
    </oc>
    <nc r="I813" t="inlineStr">
      <is>
        <t>Ariquemes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09" sId="5" odxf="1" dxf="1">
    <oc r="J813">
      <f>IF(ISERROR($V813),"",OFFSET('Smelter Look-up'!$I$4,$V813-4,0))</f>
    </oc>
    <nc r="J813" t="inlineStr">
      <is>
        <t>Rondonia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13" start="0" length="0">
    <dxf>
      <alignment vertical="bottom" wrapText="0"/>
      <border outline="0">
        <left/>
        <right/>
        <top/>
        <bottom/>
      </border>
    </dxf>
  </rfmt>
  <rfmt sheetId="5" sqref="L813" start="0" length="0">
    <dxf>
      <alignment vertical="bottom" wrapText="0"/>
      <border outline="0">
        <left/>
        <right/>
        <top/>
        <bottom/>
      </border>
    </dxf>
  </rfmt>
  <rcc rId="9210" sId="5" odxf="1" dxf="1">
    <nc r="M81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13" start="0" length="0">
    <dxf>
      <alignment vertical="bottom" wrapText="0"/>
      <border outline="0">
        <left/>
        <right/>
        <top/>
        <bottom/>
      </border>
    </dxf>
  </rfmt>
  <rcc rId="9211" sId="5" odxf="1" dxf="1">
    <nc r="O813"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13" start="0" length="0">
    <dxf>
      <fill>
        <patternFill patternType="none"/>
      </fill>
      <alignment horizontal="general" vertical="bottom" wrapText="0"/>
      <border outline="0">
        <left/>
        <right/>
        <top/>
      </border>
    </dxf>
  </rfmt>
  <rfmt sheetId="5" sqref="Q813" start="0" length="0">
    <dxf>
      <alignment vertical="bottom" wrapText="0"/>
      <border outline="0">
        <left/>
        <right/>
        <top/>
        <bottom/>
      </border>
    </dxf>
  </rfmt>
  <rcc rId="9212" sId="5" odxf="1" dxf="1">
    <oc r="B814">
      <f>IF(LEN(A814)=0,"",INDEX('Smelter Look-up'!$A:$A,MATCH($A814,'Smelter Look-up'!$E:$E,0)))</f>
    </oc>
    <nc r="B81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13" sId="5" odxf="1" dxf="1">
    <oc r="C814">
      <f>IF(LEN(A814)=0,"",INDEX('Smelter Look-up'!$C:$C,MATCH($A814,'Smelter Look-up'!$E:$E,0)))</f>
    </oc>
    <nc r="C814" t="inlineStr">
      <is>
        <t>Guizhou Zhenhua Xinyun Technology Ltd., Kaili branch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14" sId="5" odxf="1" dxf="1">
    <nc r="D814" t="inlineStr">
      <is>
        <t>Guizhou Zhenhua Xinyun Technology Ltd., Kaili branch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15" sId="5" odxf="1" dxf="1">
    <oc r="E814">
      <f>IF(ISERROR($V814),"",OFFSET('Smelter Look-up'!$D$4,$V814-4,0)&amp;"")</f>
    </oc>
    <nc r="E814"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16" sId="5" odxf="1" dxf="1">
    <oc r="F814">
      <f>IF(ISERROR($V814),"",OFFSET('Smelter Look-up'!$E$4,$V814-4,0))</f>
    </oc>
    <nc r="F814" t="inlineStr">
      <is>
        <t>CID002501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17" sId="5" odxf="1" dxf="1">
    <oc r="G814">
      <f>IF(C814=$X$4,"Enter smelter details", IF(ISERROR($V814),"",OFFSET('Smelter Look-up'!$F$4,$V814-4,0)))</f>
    </oc>
    <nc r="G81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18" sId="5" odxf="1" dxf="1">
    <oc r="H814">
      <f>IF(ISERROR($V814),"",OFFSET('Smelter Look-up'!$G$4,$V814-4,0))</f>
    </oc>
    <nc r="H81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19" sId="5" odxf="1" dxf="1">
    <oc r="I814">
      <f>IF(ISERROR($V814),"",OFFSET('Smelter Look-up'!$H$4,$V814-4,0))</f>
    </oc>
    <nc r="I814" t="inlineStr">
      <is>
        <t>Kaili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20" sId="5" odxf="1" dxf="1">
    <oc r="J814">
      <f>IF(ISERROR($V814),"",OFFSET('Smelter Look-up'!$I$4,$V814-4,0))</f>
    </oc>
    <nc r="J814" t="inlineStr">
      <is>
        <t>Guizhou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14" start="0" length="0">
    <dxf>
      <alignment vertical="bottom" wrapText="0"/>
      <border outline="0">
        <left/>
        <right/>
        <top/>
        <bottom/>
      </border>
    </dxf>
  </rfmt>
  <rfmt sheetId="5" sqref="L814" start="0" length="0">
    <dxf>
      <alignment vertical="bottom" wrapText="0"/>
      <border outline="0">
        <left/>
        <right/>
        <top/>
        <bottom/>
      </border>
    </dxf>
  </rfmt>
  <rfmt sheetId="5" sqref="M814" start="0" length="0">
    <dxf>
      <alignment vertical="bottom" wrapText="0"/>
      <border outline="0">
        <left/>
        <right/>
        <top/>
        <bottom/>
      </border>
    </dxf>
  </rfmt>
  <rfmt sheetId="5" sqref="N814" start="0" length="0">
    <dxf>
      <alignment vertical="bottom" wrapText="0"/>
      <border outline="0">
        <left/>
        <right/>
        <top/>
        <bottom/>
      </border>
    </dxf>
  </rfmt>
  <rfmt sheetId="5" sqref="O814" start="0" length="0">
    <dxf>
      <alignment vertical="bottom" wrapText="0"/>
      <border outline="0">
        <left/>
        <right/>
        <top/>
        <bottom/>
      </border>
    </dxf>
  </rfmt>
  <rfmt sheetId="5" sqref="P814" start="0" length="0">
    <dxf>
      <fill>
        <patternFill patternType="none"/>
      </fill>
      <alignment horizontal="general" vertical="bottom" wrapText="0"/>
      <border outline="0">
        <left/>
        <right/>
        <top/>
      </border>
    </dxf>
  </rfmt>
  <rfmt sheetId="5" sqref="Q814" start="0" length="0">
    <dxf>
      <alignment vertical="bottom" wrapText="0"/>
      <border outline="0">
        <left/>
        <right/>
        <top/>
        <bottom/>
      </border>
    </dxf>
  </rfmt>
  <rcc rId="9221" sId="5" odxf="1" dxf="1">
    <oc r="B815">
      <f>IF(LEN(A815)=0,"",INDEX('Smelter Look-up'!$A:$A,MATCH($A815,'Smelter Look-up'!$E:$E,0)))</f>
    </oc>
    <nc r="B81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22" sId="5" odxf="1" dxf="1">
    <oc r="C815">
      <f>IF(LEN(A815)=0,"",INDEX('Smelter Look-up'!$C:$C,MATCH($A815,'Smelter Look-up'!$E:$E,0)))</f>
    </oc>
    <nc r="C815" t="inlineStr">
      <is>
        <t>PT ATD Makmur Mandiri Jaya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23" sId="5" odxf="1" dxf="1">
    <nc r="D815" t="inlineStr">
      <is>
        <t>PT ATD Makmur Mandiri Jaya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24" sId="5" odxf="1" dxf="1">
    <oc r="E815">
      <f>IF(ISERROR($V815),"",OFFSET('Smelter Look-up'!$D$4,$V815-4,0)&amp;"")</f>
    </oc>
    <nc r="E815"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25" sId="5" odxf="1" dxf="1">
    <oc r="F815">
      <f>IF(ISERROR($V815),"",OFFSET('Smelter Look-up'!$E$4,$V815-4,0))</f>
    </oc>
    <nc r="F815" t="inlineStr">
      <is>
        <t>CID002503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26" sId="5" odxf="1" dxf="1">
    <oc r="G815">
      <f>IF(C815=$X$4,"Enter smelter details", IF(ISERROR($V815),"",OFFSET('Smelter Look-up'!$F$4,$V815-4,0)))</f>
    </oc>
    <nc r="G81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27" sId="5" odxf="1" dxf="1">
    <oc r="H815">
      <f>IF(ISERROR($V815),"",OFFSET('Smelter Look-up'!$G$4,$V815-4,0))</f>
    </oc>
    <nc r="H81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28" sId="5" odxf="1" dxf="1">
    <oc r="I815">
      <f>IF(ISERROR($V815),"",OFFSET('Smelter Look-up'!$H$4,$V815-4,0))</f>
    </oc>
    <nc r="I815"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29" sId="5" odxf="1" dxf="1">
    <oc r="J815">
      <f>IF(ISERROR($V815),"",OFFSET('Smelter Look-up'!$I$4,$V815-4,0))</f>
    </oc>
    <nc r="J815" t="inlineStr">
      <is>
        <t>Bankga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15" start="0" length="0">
    <dxf>
      <alignment vertical="bottom" wrapText="0"/>
      <border outline="0">
        <left/>
        <right/>
        <top/>
        <bottom/>
      </border>
    </dxf>
  </rfmt>
  <rfmt sheetId="5" sqref="L815" start="0" length="0">
    <dxf>
      <alignment vertical="bottom" wrapText="0"/>
      <border outline="0">
        <left/>
        <right/>
        <top/>
        <bottom/>
      </border>
    </dxf>
  </rfmt>
  <rfmt sheetId="5" sqref="M815" start="0" length="0">
    <dxf>
      <alignment vertical="bottom" wrapText="0"/>
      <border outline="0">
        <left/>
        <right/>
        <top/>
        <bottom/>
      </border>
    </dxf>
  </rfmt>
  <rfmt sheetId="5" sqref="N815" start="0" length="0">
    <dxf>
      <alignment vertical="bottom" wrapText="0"/>
      <border outline="0">
        <left/>
        <right/>
        <top/>
        <bottom/>
      </border>
    </dxf>
  </rfmt>
  <rfmt sheetId="5" sqref="O815" start="0" length="0">
    <dxf>
      <alignment vertical="bottom" wrapText="0"/>
      <border outline="0">
        <left/>
        <right/>
        <top/>
        <bottom/>
      </border>
    </dxf>
  </rfmt>
  <rfmt sheetId="5" sqref="P815" start="0" length="0">
    <dxf>
      <fill>
        <patternFill patternType="none"/>
      </fill>
      <alignment horizontal="general" vertical="bottom" wrapText="0"/>
      <border outline="0">
        <left/>
        <right/>
        <top/>
      </border>
    </dxf>
  </rfmt>
  <rfmt sheetId="5" sqref="Q815" start="0" length="0">
    <dxf>
      <alignment vertical="bottom" wrapText="0"/>
      <border outline="0">
        <left/>
        <right/>
        <top/>
        <bottom/>
      </border>
    </dxf>
  </rfmt>
  <rcc rId="9230" sId="5" odxf="1" dxf="1">
    <oc r="B816">
      <f>IF(LEN(A816)=0,"",INDEX('Smelter Look-up'!$A:$A,MATCH($A816,'Smelter Look-up'!$E:$E,0)))</f>
    </oc>
    <nc r="B81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31" sId="5" odxf="1" dxf="1">
    <oc r="C816">
      <f>IF(LEN(A816)=0,"",INDEX('Smelter Look-up'!$C:$C,MATCH($A816,'Smelter Look-up'!$E:$E,0)))</f>
    </oc>
    <nc r="C816" t="inlineStr">
      <is>
        <t>PT ATD Makmur Mandiri Jaya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32" sId="5" odxf="1" dxf="1">
    <nc r="D816" t="inlineStr">
      <is>
        <t>PT ATD Makmur Mandiri Jaya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33" sId="5" odxf="1" dxf="1">
    <oc r="E816">
      <f>IF(ISERROR($V816),"",OFFSET('Smelter Look-up'!$D$4,$V816-4,0)&amp;"")</f>
    </oc>
    <nc r="E816"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34" sId="5" odxf="1" dxf="1">
    <oc r="F816">
      <f>IF(ISERROR($V816),"",OFFSET('Smelter Look-up'!$E$4,$V816-4,0))</f>
    </oc>
    <nc r="F816" t="inlineStr">
      <is>
        <t>CID002503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35" sId="5" odxf="1" dxf="1">
    <oc r="G816">
      <f>IF(C816=$X$4,"Enter smelter details", IF(ISERROR($V816),"",OFFSET('Smelter Look-up'!$F$4,$V816-4,0)))</f>
    </oc>
    <nc r="G81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36" sId="5" odxf="1" dxf="1">
    <oc r="H816">
      <f>IF(ISERROR($V816),"",OFFSET('Smelter Look-up'!$G$4,$V816-4,0))</f>
    </oc>
    <nc r="H816" t="inlineStr">
      <is>
        <t>16 Collyer Quay 21-00 Singapore 049318</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37" sId="5" odxf="1" dxf="1">
    <oc r="I816">
      <f>IF(ISERROR($V816),"",OFFSET('Smelter Look-up'!$H$4,$V816-4,0))</f>
    </oc>
    <nc r="I816"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38" sId="5" odxf="1" dxf="1">
    <oc r="J816">
      <f>IF(ISERROR($V816),"",OFFSET('Smelter Look-up'!$I$4,$V816-4,0))</f>
    </oc>
    <nc r="J816" t="inlineStr">
      <is>
        <t>Bankga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39" sId="5" odxf="1" dxf="1">
    <nc r="K816" t="inlineStr">
      <is>
        <t>Samuel Chandra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240" sId="5" odxf="1" dxf="1">
    <nc r="L816" t="inlineStr">
      <is>
        <t>sam@atdmmj.com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241" sId="5" odxf="1" dxf="1">
    <nc r="M816"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16" start="0" length="0">
    <dxf>
      <alignment vertical="bottom" wrapText="0"/>
      <border outline="0">
        <left/>
        <right/>
        <top/>
        <bottom/>
      </border>
    </dxf>
  </rfmt>
  <rfmt sheetId="5" sqref="O816" start="0" length="0">
    <dxf>
      <alignment vertical="bottom" wrapText="0"/>
      <border outline="0">
        <left/>
        <right/>
        <top/>
        <bottom/>
      </border>
    </dxf>
  </rfmt>
  <rfmt sheetId="5" sqref="P816" start="0" length="0">
    <dxf>
      <fill>
        <patternFill patternType="none"/>
      </fill>
      <alignment horizontal="general" vertical="bottom" wrapText="0"/>
      <border outline="0">
        <left/>
        <right/>
        <top/>
      </border>
    </dxf>
  </rfmt>
  <rfmt sheetId="5" sqref="Q816" start="0" length="0">
    <dxf>
      <alignment vertical="bottom" wrapText="0"/>
      <border outline="0">
        <left/>
        <right/>
        <top/>
        <bottom/>
      </border>
    </dxf>
  </rfmt>
  <rcc rId="9242" sId="5" odxf="1" dxf="1">
    <oc r="B817">
      <f>IF(LEN(A817)=0,"",INDEX('Smelter Look-up'!$A:$A,MATCH($A817,'Smelter Look-up'!$E:$E,0)))</f>
    </oc>
    <nc r="B81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43" sId="5" odxf="1" dxf="1">
    <oc r="C817">
      <f>IF(LEN(A817)=0,"",INDEX('Smelter Look-up'!$C:$C,MATCH($A817,'Smelter Look-up'!$E:$E,0)))</f>
    </oc>
    <nc r="C817" t="inlineStr">
      <is>
        <t>PT ATD Makmur Mandiri Jaya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44" sId="5" odxf="1" dxf="1">
    <nc r="D817" t="inlineStr">
      <is>
        <t>PT ATD Makmur Mandiri Jaya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45" sId="5" odxf="1" dxf="1">
    <oc r="E817">
      <f>IF(ISERROR($V817),"",OFFSET('Smelter Look-up'!$D$4,$V817-4,0)&amp;"")</f>
    </oc>
    <nc r="E817"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46" sId="5" odxf="1" dxf="1">
    <oc r="F817">
      <f>IF(ISERROR($V817),"",OFFSET('Smelter Look-up'!$E$4,$V817-4,0))</f>
    </oc>
    <nc r="F817" t="inlineStr">
      <is>
        <t>CID002503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47" sId="5" odxf="1" dxf="1">
    <oc r="G817">
      <f>IF(C817=$X$4,"Enter smelter details", IF(ISERROR($V817),"",OFFSET('Smelter Look-up'!$F$4,$V817-4,0)))</f>
    </oc>
    <nc r="G81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48" sId="5" odxf="1" dxf="1">
    <oc r="H817">
      <f>IF(ISERROR($V817),"",OFFSET('Smelter Look-up'!$G$4,$V817-4,0))</f>
    </oc>
    <nc r="H81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49" sId="5" odxf="1" dxf="1">
    <oc r="I817">
      <f>IF(ISERROR($V817),"",OFFSET('Smelter Look-up'!$H$4,$V817-4,0))</f>
    </oc>
    <nc r="I817"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50" sId="5" odxf="1" dxf="1">
    <oc r="J817">
      <f>IF(ISERROR($V817),"",OFFSET('Smelter Look-up'!$I$4,$V817-4,0))</f>
    </oc>
    <nc r="J817"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17" start="0" length="0">
    <dxf>
      <alignment vertical="bottom" wrapText="0"/>
      <border outline="0">
        <left/>
        <right/>
        <top/>
        <bottom/>
      </border>
    </dxf>
  </rfmt>
  <rfmt sheetId="5" sqref="L817" start="0" length="0">
    <dxf>
      <alignment vertical="bottom" wrapText="0"/>
      <border outline="0">
        <left/>
        <right/>
        <top/>
        <bottom/>
      </border>
    </dxf>
  </rfmt>
  <rcc rId="9251" sId="5" odxf="1" dxf="1">
    <nc r="M81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17" start="0" length="0">
    <dxf>
      <alignment vertical="bottom" wrapText="0"/>
      <border outline="0">
        <left/>
        <right/>
        <top/>
        <bottom/>
      </border>
    </dxf>
  </rfmt>
  <rcc rId="9252" sId="5" odxf="1" dxf="1">
    <nc r="O817"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17" start="0" length="0">
    <dxf>
      <fill>
        <patternFill patternType="none"/>
      </fill>
      <alignment horizontal="general" vertical="bottom" wrapText="0"/>
      <border outline="0">
        <left/>
        <right/>
        <top/>
      </border>
    </dxf>
  </rfmt>
  <rfmt sheetId="5" sqref="Q817" start="0" length="0">
    <dxf>
      <alignment vertical="bottom" wrapText="0"/>
      <border outline="0">
        <left/>
        <right/>
        <top/>
        <bottom/>
      </border>
    </dxf>
  </rfmt>
  <rcc rId="9253" sId="5" odxf="1" dxf="1">
    <oc r="B818">
      <f>IF(LEN(A818)=0,"",INDEX('Smelter Look-up'!$A:$A,MATCH($A818,'Smelter Look-up'!$E:$E,0)))</f>
    </oc>
    <nc r="B81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54" sId="5" odxf="1" dxf="1">
    <oc r="C818">
      <f>IF(LEN(A818)=0,"",INDEX('Smelter Look-up'!$C:$C,MATCH($A818,'Smelter Look-up'!$E:$E,0)))</f>
    </oc>
    <nc r="C818" t="inlineStr">
      <is>
        <t>PT ATD Makmur Mandiri Jaya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55" sId="5" odxf="1" dxf="1">
    <nc r="D818" t="inlineStr">
      <is>
        <t>PT ATD Makmur Mandiri Jaya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56" sId="5" odxf="1" dxf="1">
    <oc r="E818">
      <f>IF(ISERROR($V818),"",OFFSET('Smelter Look-up'!$D$4,$V818-4,0)&amp;"")</f>
    </oc>
    <nc r="E818"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57" sId="5" odxf="1" dxf="1">
    <oc r="F818">
      <f>IF(ISERROR($V818),"",OFFSET('Smelter Look-up'!$E$4,$V818-4,0))</f>
    </oc>
    <nc r="F818" t="inlineStr">
      <is>
        <t>CID002503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58" sId="5" odxf="1" dxf="1">
    <oc r="G818">
      <f>IF(C818=$X$4,"Enter smelter details", IF(ISERROR($V818),"",OFFSET('Smelter Look-up'!$F$4,$V818-4,0)))</f>
    </oc>
    <nc r="G81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59" sId="5" odxf="1" dxf="1">
    <oc r="H818">
      <f>IF(ISERROR($V818),"",OFFSET('Smelter Look-up'!$G$4,$V818-4,0))</f>
    </oc>
    <nc r="H81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60" sId="5" odxf="1" dxf="1">
    <oc r="I818">
      <f>IF(ISERROR($V818),"",OFFSET('Smelter Look-up'!$H$4,$V818-4,0))</f>
    </oc>
    <nc r="I818"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61" sId="5" odxf="1" dxf="1">
    <oc r="J818">
      <f>IF(ISERROR($V818),"",OFFSET('Smelter Look-up'!$I$4,$V818-4,0))</f>
    </oc>
    <nc r="J818" t="inlineStr">
      <is>
        <t>Bankga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62" sId="5" odxf="1" dxf="1">
    <nc r="K818" t="inlineStr">
      <is>
        <t>TinPT ATD Makmur Mandiri Jaya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L818" start="0" length="0">
    <dxf>
      <alignment vertical="bottom" wrapText="0"/>
      <border outline="0">
        <left/>
        <right/>
        <top/>
        <bottom/>
      </border>
    </dxf>
  </rfmt>
  <rfmt sheetId="5" sqref="M818" start="0" length="0">
    <dxf>
      <alignment vertical="bottom" wrapText="0"/>
      <border outline="0">
        <left/>
        <right/>
        <top/>
        <bottom/>
      </border>
    </dxf>
  </rfmt>
  <rfmt sheetId="5" sqref="N818" start="0" length="0">
    <dxf>
      <alignment vertical="bottom" wrapText="0"/>
      <border outline="0">
        <left/>
        <right/>
        <top/>
        <bottom/>
      </border>
    </dxf>
  </rfmt>
  <rfmt sheetId="5" sqref="O818" start="0" length="0">
    <dxf>
      <alignment vertical="bottom" wrapText="0"/>
      <border outline="0">
        <left/>
        <right/>
        <top/>
        <bottom/>
      </border>
    </dxf>
  </rfmt>
  <rfmt sheetId="5" sqref="P818" start="0" length="0">
    <dxf>
      <fill>
        <patternFill patternType="none"/>
      </fill>
      <alignment horizontal="general" vertical="bottom" wrapText="0"/>
      <border outline="0">
        <left/>
        <right/>
        <top/>
      </border>
    </dxf>
  </rfmt>
  <rfmt sheetId="5" sqref="Q818" start="0" length="0">
    <dxf>
      <alignment vertical="bottom" wrapText="0"/>
      <border outline="0">
        <left/>
        <right/>
        <top/>
        <bottom/>
      </border>
    </dxf>
  </rfmt>
  <rcc rId="9263" sId="5" odxf="1" dxf="1">
    <oc r="B819">
      <f>IF(LEN(A819)=0,"",INDEX('Smelter Look-up'!$A:$A,MATCH($A819,'Smelter Look-up'!$E:$E,0)))</f>
    </oc>
    <nc r="B81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64" sId="5" odxf="1" dxf="1">
    <oc r="C819">
      <f>IF(LEN(A819)=0,"",INDEX('Smelter Look-up'!$C:$C,MATCH($A819,'Smelter Look-up'!$E:$E,0)))</f>
    </oc>
    <nc r="C819" t="inlineStr">
      <is>
        <t>D Block Metals,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65" sId="5" odxf="1" dxf="1">
    <nc r="D819" t="inlineStr">
      <is>
        <t>D Block Metals,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66" sId="5" odxf="1" dxf="1">
    <oc r="E819">
      <f>IF(ISERROR($V819),"",OFFSET('Smelter Look-up'!$D$4,$V819-4,0)&amp;"")</f>
    </oc>
    <nc r="E81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67" sId="5" odxf="1" dxf="1">
    <oc r="F819">
      <f>IF(ISERROR($V819),"",OFFSET('Smelter Look-up'!$E$4,$V819-4,0))</f>
    </oc>
    <nc r="F819" t="inlineStr">
      <is>
        <t>CID002504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68" sId="5" odxf="1" dxf="1">
    <oc r="G819">
      <f>IF(C819=$X$4,"Enter smelter details", IF(ISERROR($V819),"",OFFSET('Smelter Look-up'!$F$4,$V819-4,0)))</f>
    </oc>
    <nc r="G81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69" sId="5" odxf="1" dxf="1">
    <oc r="H819">
      <f>IF(ISERROR($V819),"",OFFSET('Smelter Look-up'!$G$4,$V819-4,0))</f>
    </oc>
    <nc r="H81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70" sId="5" odxf="1" dxf="1">
    <oc r="I819">
      <f>IF(ISERROR($V819),"",OFFSET('Smelter Look-up'!$H$4,$V819-4,0))</f>
    </oc>
    <nc r="I819" t="inlineStr">
      <is>
        <t>Gastonia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71" sId="5" odxf="1" dxf="1">
    <oc r="J819">
      <f>IF(ISERROR($V819),"",OFFSET('Smelter Look-up'!$I$4,$V819-4,0))</f>
    </oc>
    <nc r="J819" t="inlineStr">
      <is>
        <t>North Carolina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19" start="0" length="0">
    <dxf>
      <alignment vertical="bottom" wrapText="0"/>
      <border outline="0">
        <left/>
        <right/>
        <top/>
        <bottom/>
      </border>
    </dxf>
  </rfmt>
  <rfmt sheetId="5" sqref="L819" start="0" length="0">
    <dxf>
      <alignment vertical="bottom" wrapText="0"/>
      <border outline="0">
        <left/>
        <right/>
        <top/>
        <bottom/>
      </border>
    </dxf>
  </rfmt>
  <rfmt sheetId="5" sqref="M819" start="0" length="0">
    <dxf>
      <alignment vertical="bottom" wrapText="0"/>
      <border outline="0">
        <left/>
        <right/>
        <top/>
        <bottom/>
      </border>
    </dxf>
  </rfmt>
  <rfmt sheetId="5" sqref="N819" start="0" length="0">
    <dxf>
      <alignment vertical="bottom" wrapText="0"/>
      <border outline="0">
        <left/>
        <right/>
        <top/>
        <bottom/>
      </border>
    </dxf>
  </rfmt>
  <rfmt sheetId="5" sqref="O819" start="0" length="0">
    <dxf>
      <alignment vertical="bottom" wrapText="0"/>
      <border outline="0">
        <left/>
        <right/>
        <top/>
        <bottom/>
      </border>
    </dxf>
  </rfmt>
  <rfmt sheetId="5" sqref="P819" start="0" length="0">
    <dxf>
      <fill>
        <patternFill patternType="none"/>
      </fill>
      <alignment horizontal="general" vertical="bottom" wrapText="0"/>
      <border outline="0">
        <left/>
        <right/>
        <top/>
      </border>
    </dxf>
  </rfmt>
  <rfmt sheetId="5" sqref="Q819" start="0" length="0">
    <dxf>
      <alignment vertical="bottom" wrapText="0"/>
      <border outline="0">
        <left/>
        <right/>
        <top/>
        <bottom/>
      </border>
    </dxf>
  </rfmt>
  <rcc rId="9272" sId="5" odxf="1" dxf="1">
    <oc r="B820">
      <f>IF(LEN(A820)=0,"",INDEX('Smelter Look-up'!$A:$A,MATCH($A820,'Smelter Look-up'!$E:$E,0)))</f>
    </oc>
    <nc r="B82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73" sId="5" odxf="1" dxf="1">
    <oc r="C820">
      <f>IF(LEN(A820)=0,"",INDEX('Smelter Look-up'!$C:$C,MATCH($A820,'Smelter Look-up'!$E:$E,0)))</f>
    </oc>
    <nc r="C820" t="inlineStr">
      <is>
        <t>FIR Metals &amp; Resource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74" sId="5" odxf="1" dxf="1">
    <nc r="D820" t="inlineStr">
      <is>
        <t>FIR Metals &amp; Resource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75" sId="5" odxf="1" dxf="1">
    <oc r="E820">
      <f>IF(ISERROR($V820),"",OFFSET('Smelter Look-up'!$D$4,$V820-4,0)&amp;"")</f>
    </oc>
    <nc r="E820"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76" sId="5" odxf="1" dxf="1">
    <oc r="F820">
      <f>IF(ISERROR($V820),"",OFFSET('Smelter Look-up'!$E$4,$V820-4,0))</f>
    </oc>
    <nc r="F820" t="inlineStr">
      <is>
        <t>CID002505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77" sId="5" odxf="1" dxf="1">
    <oc r="G820">
      <f>IF(C820=$X$4,"Enter smelter details", IF(ISERROR($V820),"",OFFSET('Smelter Look-up'!$F$4,$V820-4,0)))</f>
    </oc>
    <nc r="G82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78" sId="5" odxf="1" dxf="1">
    <oc r="H820">
      <f>IF(ISERROR($V820),"",OFFSET('Smelter Look-up'!$G$4,$V820-4,0))</f>
    </oc>
    <nc r="H82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79" sId="5" odxf="1" dxf="1">
    <oc r="I820">
      <f>IF(ISERROR($V820),"",OFFSET('Smelter Look-up'!$H$4,$V820-4,0))</f>
    </oc>
    <nc r="I820" t="inlineStr">
      <is>
        <t>Zhuzhou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80" sId="5" odxf="1" dxf="1">
    <oc r="J820">
      <f>IF(ISERROR($V820),"",OFFSET('Smelter Look-up'!$I$4,$V820-4,0))</f>
    </oc>
    <nc r="J820"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0" start="0" length="0">
    <dxf>
      <alignment vertical="bottom" wrapText="0"/>
      <border outline="0">
        <left/>
        <right/>
        <top/>
        <bottom/>
      </border>
    </dxf>
  </rfmt>
  <rfmt sheetId="5" sqref="L820" start="0" length="0">
    <dxf>
      <alignment vertical="bottom" wrapText="0"/>
      <border outline="0">
        <left/>
        <right/>
        <top/>
        <bottom/>
      </border>
    </dxf>
  </rfmt>
  <rfmt sheetId="5" sqref="M820" start="0" length="0">
    <dxf>
      <alignment vertical="bottom" wrapText="0"/>
      <border outline="0">
        <left/>
        <right/>
        <top/>
        <bottom/>
      </border>
    </dxf>
  </rfmt>
  <rfmt sheetId="5" sqref="N820" start="0" length="0">
    <dxf>
      <alignment vertical="bottom" wrapText="0"/>
      <border outline="0">
        <left/>
        <right/>
        <top/>
        <bottom/>
      </border>
    </dxf>
  </rfmt>
  <rfmt sheetId="5" sqref="O820" start="0" length="0">
    <dxf>
      <alignment vertical="bottom" wrapText="0"/>
      <border outline="0">
        <left/>
        <right/>
        <top/>
        <bottom/>
      </border>
    </dxf>
  </rfmt>
  <rfmt sheetId="5" sqref="P820" start="0" length="0">
    <dxf>
      <fill>
        <patternFill patternType="none"/>
      </fill>
      <alignment horizontal="general" vertical="bottom" wrapText="0"/>
      <border outline="0">
        <left/>
        <right/>
        <top/>
      </border>
    </dxf>
  </rfmt>
  <rfmt sheetId="5" sqref="Q820" start="0" length="0">
    <dxf>
      <alignment vertical="bottom" wrapText="0"/>
      <border outline="0">
        <left/>
        <right/>
        <top/>
        <bottom/>
      </border>
    </dxf>
  </rfmt>
  <rcc rId="9281" sId="5" odxf="1" dxf="1">
    <oc r="B821">
      <f>IF(LEN(A821)=0,"",INDEX('Smelter Look-up'!$A:$A,MATCH($A821,'Smelter Look-up'!$E:$E,0)))</f>
    </oc>
    <nc r="B82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82" sId="5" odxf="1" dxf="1">
    <oc r="C821">
      <f>IF(LEN(A821)=0,"",INDEX('Smelter Look-up'!$C:$C,MATCH($A821,'Smelter Look-up'!$E:$E,0)))</f>
    </oc>
    <nc r="C821" t="inlineStr">
      <is>
        <t>Jiujiang Zhongao Tantalum &amp; Niobium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83" sId="5" odxf="1" dxf="1">
    <nc r="D821" t="inlineStr">
      <is>
        <t>Jiujiang Zhongao Tantalum &amp; Niobium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84" sId="5" odxf="1" dxf="1">
    <oc r="E821">
      <f>IF(ISERROR($V821),"",OFFSET('Smelter Look-up'!$D$4,$V821-4,0)&amp;"")</f>
    </oc>
    <nc r="E821"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85" sId="5" odxf="1" dxf="1">
    <oc r="F821">
      <f>IF(ISERROR($V821),"",OFFSET('Smelter Look-up'!$E$4,$V821-4,0))</f>
    </oc>
    <nc r="F821" t="inlineStr">
      <is>
        <t>CID002506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86" sId="5" odxf="1" dxf="1">
    <oc r="G821">
      <f>IF(C821=$X$4,"Enter smelter details", IF(ISERROR($V821),"",OFFSET('Smelter Look-up'!$F$4,$V821-4,0)))</f>
    </oc>
    <nc r="G82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87" sId="5" odxf="1" dxf="1">
    <oc r="H821">
      <f>IF(ISERROR($V821),"",OFFSET('Smelter Look-up'!$G$4,$V821-4,0))</f>
    </oc>
    <nc r="H82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88" sId="5" odxf="1" dxf="1">
    <oc r="I821">
      <f>IF(ISERROR($V821),"",OFFSET('Smelter Look-up'!$H$4,$V821-4,0))</f>
    </oc>
    <nc r="I821" t="inlineStr">
      <is>
        <t>Jiujiang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89" sId="5" odxf="1" dxf="1">
    <oc r="J821">
      <f>IF(ISERROR($V821),"",OFFSET('Smelter Look-up'!$I$4,$V821-4,0))</f>
    </oc>
    <nc r="J821"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1" start="0" length="0">
    <dxf>
      <alignment vertical="bottom" wrapText="0"/>
      <border outline="0">
        <left/>
        <right/>
        <top/>
        <bottom/>
      </border>
    </dxf>
  </rfmt>
  <rfmt sheetId="5" sqref="L821" start="0" length="0">
    <dxf>
      <alignment vertical="bottom" wrapText="0"/>
      <border outline="0">
        <left/>
        <right/>
        <top/>
        <bottom/>
      </border>
    </dxf>
  </rfmt>
  <rfmt sheetId="5" sqref="M821" start="0" length="0">
    <dxf>
      <alignment vertical="bottom" wrapText="0"/>
      <border outline="0">
        <left/>
        <right/>
        <top/>
        <bottom/>
      </border>
    </dxf>
  </rfmt>
  <rfmt sheetId="5" sqref="N821" start="0" length="0">
    <dxf>
      <alignment vertical="bottom" wrapText="0"/>
      <border outline="0">
        <left/>
        <right/>
        <top/>
        <bottom/>
      </border>
    </dxf>
  </rfmt>
  <rfmt sheetId="5" sqref="O821" start="0" length="0">
    <dxf>
      <alignment vertical="bottom" wrapText="0"/>
      <border outline="0">
        <left/>
        <right/>
        <top/>
        <bottom/>
      </border>
    </dxf>
  </rfmt>
  <rfmt sheetId="5" sqref="P821" start="0" length="0">
    <dxf>
      <fill>
        <patternFill patternType="none"/>
      </fill>
      <alignment horizontal="general" vertical="bottom" wrapText="0"/>
      <border outline="0">
        <left/>
        <right/>
        <top/>
      </border>
    </dxf>
  </rfmt>
  <rfmt sheetId="5" sqref="Q821" start="0" length="0">
    <dxf>
      <alignment vertical="bottom" wrapText="0"/>
      <border outline="0">
        <left/>
        <right/>
        <top/>
        <bottom/>
      </border>
    </dxf>
  </rfmt>
  <rcc rId="9290" sId="5" odxf="1" dxf="1">
    <oc r="B822">
      <f>IF(LEN(A822)=0,"",INDEX('Smelter Look-up'!$A:$A,MATCH($A822,'Smelter Look-up'!$E:$E,0)))</f>
    </oc>
    <nc r="B82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91" sId="5" odxf="1" dxf="1">
    <oc r="C822">
      <f>IF(LEN(A822)=0,"",INDEX('Smelter Look-up'!$C:$C,MATCH($A822,'Smelter Look-up'!$E:$E,0)))</f>
    </oc>
    <nc r="C822" t="inlineStr">
      <is>
        <t>XinXing HaoRong Electronic Material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292" sId="5" odxf="1" dxf="1">
    <nc r="D822" t="inlineStr">
      <is>
        <t>XinXing HaoRong Electronic Material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93" sId="5" odxf="1" dxf="1">
    <oc r="E822">
      <f>IF(ISERROR($V822),"",OFFSET('Smelter Look-up'!$D$4,$V822-4,0)&amp;"")</f>
    </oc>
    <nc r="E822"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94" sId="5" odxf="1" dxf="1">
    <oc r="F822">
      <f>IF(ISERROR($V822),"",OFFSET('Smelter Look-up'!$E$4,$V822-4,0))</f>
    </oc>
    <nc r="F822" t="inlineStr">
      <is>
        <t>CID002508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95" sId="5" odxf="1" dxf="1">
    <oc r="G822">
      <f>IF(C822=$X$4,"Enter smelter details", IF(ISERROR($V822),"",OFFSET('Smelter Look-up'!$F$4,$V822-4,0)))</f>
    </oc>
    <nc r="G82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296" sId="5" odxf="1" dxf="1">
    <oc r="H822">
      <f>IF(ISERROR($V822),"",OFFSET('Smelter Look-up'!$G$4,$V822-4,0))</f>
    </oc>
    <nc r="H82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297" sId="5" odxf="1" dxf="1">
    <oc r="I822">
      <f>IF(ISERROR($V822),"",OFFSET('Smelter Look-up'!$H$4,$V822-4,0))</f>
    </oc>
    <nc r="I822" t="inlineStr">
      <is>
        <t>YunFu 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298" sId="5" odxf="1" dxf="1">
    <oc r="J822">
      <f>IF(ISERROR($V822),"",OFFSET('Smelter Look-up'!$I$4,$V822-4,0))</f>
    </oc>
    <nc r="J822" t="inlineStr">
      <is>
        <t>Guangdong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2" start="0" length="0">
    <dxf>
      <alignment vertical="bottom" wrapText="0"/>
      <border outline="0">
        <left/>
        <right/>
        <top/>
        <bottom/>
      </border>
    </dxf>
  </rfmt>
  <rfmt sheetId="5" sqref="L822" start="0" length="0">
    <dxf>
      <alignment vertical="bottom" wrapText="0"/>
      <border outline="0">
        <left/>
        <right/>
        <top/>
        <bottom/>
      </border>
    </dxf>
  </rfmt>
  <rfmt sheetId="5" sqref="M822" start="0" length="0">
    <dxf>
      <alignment vertical="bottom" wrapText="0"/>
      <border outline="0">
        <left/>
        <right/>
        <top/>
        <bottom/>
      </border>
    </dxf>
  </rfmt>
  <rfmt sheetId="5" sqref="N822" start="0" length="0">
    <dxf>
      <alignment vertical="bottom" wrapText="0"/>
      <border outline="0">
        <left/>
        <right/>
        <top/>
        <bottom/>
      </border>
    </dxf>
  </rfmt>
  <rfmt sheetId="5" sqref="O822" start="0" length="0">
    <dxf>
      <alignment vertical="bottom" wrapText="0"/>
      <border outline="0">
        <left/>
        <right/>
        <top/>
        <bottom/>
      </border>
    </dxf>
  </rfmt>
  <rfmt sheetId="5" sqref="P822" start="0" length="0">
    <dxf>
      <fill>
        <patternFill patternType="none"/>
      </fill>
      <alignment horizontal="general" vertical="bottom" wrapText="0"/>
      <border outline="0">
        <left/>
        <right/>
        <top/>
      </border>
    </dxf>
  </rfmt>
  <rfmt sheetId="5" sqref="Q822" start="0" length="0">
    <dxf>
      <alignment vertical="bottom" wrapText="0"/>
      <border outline="0">
        <left/>
        <right/>
        <top/>
        <bottom/>
      </border>
    </dxf>
  </rfmt>
  <rcc rId="9299" sId="5" odxf="1" dxf="1">
    <oc r="B823">
      <f>IF(LEN(A823)=0,"",INDEX('Smelter Look-up'!$A:$A,MATCH($A823,'Smelter Look-up'!$E:$E,0)))</f>
    </oc>
    <nc r="B823"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00" sId="5" odxf="1" dxf="1">
    <oc r="C823">
      <f>IF(LEN(A823)=0,"",INDEX('Smelter Look-up'!$C:$C,MATCH($A823,'Smelter Look-up'!$E:$E,0)))</f>
    </oc>
    <nc r="C823" t="inlineStr">
      <is>
        <t>Republic Metals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01" sId="5" odxf="1" dxf="1">
    <nc r="D823" t="inlineStr">
      <is>
        <t>Republic Metals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02" sId="5" odxf="1" dxf="1">
    <oc r="E823">
      <f>IF(ISERROR($V823),"",OFFSET('Smelter Look-up'!$D$4,$V823-4,0)&amp;"")</f>
    </oc>
    <nc r="E82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03" sId="5" odxf="1" dxf="1">
    <oc r="F823">
      <f>IF(ISERROR($V823),"",OFFSET('Smelter Look-up'!$E$4,$V823-4,0))</f>
    </oc>
    <nc r="F823" t="inlineStr">
      <is>
        <t>CID002510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04" sId="5" odxf="1" dxf="1">
    <oc r="G823">
      <f>IF(C823=$X$4,"Enter smelter details", IF(ISERROR($V823),"",OFFSET('Smelter Look-up'!$F$4,$V823-4,0)))</f>
    </oc>
    <nc r="G82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05" sId="5" odxf="1" dxf="1">
    <oc r="H823">
      <f>IF(ISERROR($V823),"",OFFSET('Smelter Look-up'!$G$4,$V823-4,0))</f>
    </oc>
    <nc r="H82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06" sId="5" odxf="1" dxf="1">
    <oc r="I823">
      <f>IF(ISERROR($V823),"",OFFSET('Smelter Look-up'!$H$4,$V823-4,0))</f>
    </oc>
    <nc r="I823" t="inlineStr">
      <is>
        <t>Miami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07" sId="5" odxf="1" dxf="1">
    <oc r="J823">
      <f>IF(ISERROR($V823),"",OFFSET('Smelter Look-up'!$I$4,$V823-4,0))</f>
    </oc>
    <nc r="J823" t="inlineStr">
      <is>
        <t>Florida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3" start="0" length="0">
    <dxf>
      <alignment vertical="bottom" wrapText="0"/>
      <border outline="0">
        <left/>
        <right/>
        <top/>
        <bottom/>
      </border>
    </dxf>
  </rfmt>
  <rfmt sheetId="5" sqref="L823" start="0" length="0">
    <dxf>
      <alignment vertical="bottom" wrapText="0"/>
      <border outline="0">
        <left/>
        <right/>
        <top/>
        <bottom/>
      </border>
    </dxf>
  </rfmt>
  <rfmt sheetId="5" sqref="M823" start="0" length="0">
    <dxf>
      <alignment vertical="bottom" wrapText="0"/>
      <border outline="0">
        <left/>
        <right/>
        <top/>
        <bottom/>
      </border>
    </dxf>
  </rfmt>
  <rfmt sheetId="5" sqref="N823" start="0" length="0">
    <dxf>
      <alignment vertical="bottom" wrapText="0"/>
      <border outline="0">
        <left/>
        <right/>
        <top/>
        <bottom/>
      </border>
    </dxf>
  </rfmt>
  <rfmt sheetId="5" sqref="O823" start="0" length="0">
    <dxf>
      <alignment vertical="bottom" wrapText="0"/>
      <border outline="0">
        <left/>
        <right/>
        <top/>
        <bottom/>
      </border>
    </dxf>
  </rfmt>
  <rfmt sheetId="5" sqref="P823" start="0" length="0">
    <dxf>
      <fill>
        <patternFill patternType="none"/>
      </fill>
      <alignment horizontal="general" vertical="bottom" wrapText="0"/>
      <border outline="0">
        <left/>
        <right/>
        <top/>
      </border>
    </dxf>
  </rfmt>
  <rfmt sheetId="5" sqref="Q823" start="0" length="0">
    <dxf>
      <alignment vertical="bottom" wrapText="0"/>
      <border outline="0">
        <left/>
        <right/>
        <top/>
        <bottom/>
      </border>
    </dxf>
  </rfmt>
  <rcc rId="9308" sId="5" odxf="1" dxf="1">
    <oc r="B824">
      <f>IF(LEN(A824)=0,"",INDEX('Smelter Look-up'!$A:$A,MATCH($A824,'Smelter Look-up'!$E:$E,0)))</f>
    </oc>
    <nc r="B824"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09" sId="5" odxf="1" dxf="1">
    <oc r="C824">
      <f>IF(LEN(A824)=0,"",INDEX('Smelter Look-up'!$C:$C,MATCH($A824,'Smelter Look-up'!$E:$E,0)))</f>
    </oc>
    <nc r="C824" t="inlineStr">
      <is>
        <t>Republic Metals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10" sId="5" odxf="1" dxf="1">
    <nc r="D824" t="inlineStr">
      <is>
        <t>Republic Metals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11" sId="5" odxf="1" dxf="1">
    <oc r="E824">
      <f>IF(ISERROR($V824),"",OFFSET('Smelter Look-up'!$D$4,$V824-4,0)&amp;"")</f>
    </oc>
    <nc r="E82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12" sId="5" odxf="1" dxf="1">
    <oc r="F824">
      <f>IF(ISERROR($V824),"",OFFSET('Smelter Look-up'!$E$4,$V824-4,0))</f>
    </oc>
    <nc r="F824" t="inlineStr">
      <is>
        <t>CID002510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13" sId="5" odxf="1" dxf="1">
    <oc r="G824">
      <f>IF(C824=$X$4,"Enter smelter details", IF(ISERROR($V824),"",OFFSET('Smelter Look-up'!$F$4,$V824-4,0)))</f>
    </oc>
    <nc r="G82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14" sId="5" odxf="1" dxf="1">
    <oc r="H824">
      <f>IF(ISERROR($V824),"",OFFSET('Smelter Look-up'!$G$4,$V824-4,0))</f>
    </oc>
    <nc r="H82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15" sId="5" odxf="1" dxf="1">
    <oc r="I824">
      <f>IF(ISERROR($V824),"",OFFSET('Smelter Look-up'!$H$4,$V824-4,0))</f>
    </oc>
    <nc r="I824" t="inlineStr">
      <is>
        <t>Miami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16" sId="5" odxf="1" dxf="1">
    <oc r="J824">
      <f>IF(ISERROR($V824),"",OFFSET('Smelter Look-up'!$I$4,$V824-4,0))</f>
    </oc>
    <nc r="J824" t="inlineStr">
      <is>
        <t>Florida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4" start="0" length="0">
    <dxf>
      <alignment vertical="bottom" wrapText="0"/>
      <border outline="0">
        <left/>
        <right/>
        <top/>
        <bottom/>
      </border>
    </dxf>
  </rfmt>
  <rfmt sheetId="5" sqref="L824" start="0" length="0">
    <dxf>
      <alignment vertical="bottom" wrapText="0"/>
      <border outline="0">
        <left/>
        <right/>
        <top/>
        <bottom/>
      </border>
    </dxf>
  </rfmt>
  <rcc rId="9317" sId="5" odxf="1" dxf="1">
    <nc r="M82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24" start="0" length="0">
    <dxf>
      <alignment vertical="bottom" wrapText="0"/>
      <border outline="0">
        <left/>
        <right/>
        <top/>
        <bottom/>
      </border>
    </dxf>
  </rfmt>
  <rcc rId="9318" sId="5" odxf="1" dxf="1">
    <nc r="O824" t="inlineStr">
      <is>
        <t>Not disclosed per LBMA</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24" start="0" length="0">
    <dxf>
      <fill>
        <patternFill patternType="none"/>
      </fill>
      <alignment horizontal="general" vertical="bottom" wrapText="0"/>
      <border outline="0">
        <left/>
        <right/>
        <top/>
      </border>
    </dxf>
  </rfmt>
  <rfmt sheetId="5" sqref="Q824" start="0" length="0">
    <dxf>
      <alignment vertical="bottom" wrapText="0"/>
      <border outline="0">
        <left/>
        <right/>
        <top/>
        <bottom/>
      </border>
    </dxf>
  </rfmt>
  <rcc rId="9319" sId="5" odxf="1" dxf="1">
    <oc r="B825">
      <f>IF(LEN(A825)=0,"",INDEX('Smelter Look-up'!$A:$A,MATCH($A825,'Smelter Look-up'!$E:$E,0)))</f>
    </oc>
    <nc r="B825" t="inlineStr">
      <is>
        <t>Gold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20" sId="5" odxf="1" dxf="1">
    <oc r="C825">
      <f>IF(LEN(A825)=0,"",INDEX('Smelter Look-up'!$C:$C,MATCH($A825,'Smelter Look-up'!$E:$E,0)))</f>
    </oc>
    <nc r="C825" t="inlineStr">
      <is>
        <t>Republic Metals Corporation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21" sId="5" odxf="1" dxf="1">
    <nc r="D825" t="inlineStr">
      <is>
        <t>Republic Metals Corporation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22" sId="5" odxf="1" dxf="1">
    <oc r="E825">
      <f>IF(ISERROR($V825),"",OFFSET('Smelter Look-up'!$D$4,$V825-4,0)&amp;"")</f>
    </oc>
    <nc r="E825"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23" sId="5" odxf="1" dxf="1">
    <oc r="F825">
      <f>IF(ISERROR($V825),"",OFFSET('Smelter Look-up'!$E$4,$V825-4,0))</f>
    </oc>
    <nc r="F825" t="inlineStr">
      <is>
        <t>CID002510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24" sId="5" odxf="1" dxf="1">
    <oc r="G825">
      <f>IF(C825=$X$4,"Enter smelter details", IF(ISERROR($V825),"",OFFSET('Smelter Look-up'!$F$4,$V825-4,0)))</f>
    </oc>
    <nc r="G82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25" sId="5" odxf="1" dxf="1">
    <oc r="H825">
      <f>IF(ISERROR($V825),"",OFFSET('Smelter Look-up'!$G$4,$V825-4,0))</f>
    </oc>
    <nc r="H82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26" sId="5" odxf="1" dxf="1">
    <oc r="I825">
      <f>IF(ISERROR($V825),"",OFFSET('Smelter Look-up'!$H$4,$V825-4,0))</f>
    </oc>
    <nc r="I825" t="inlineStr">
      <is>
        <t>Miami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27" sId="5" odxf="1" dxf="1">
    <oc r="J825">
      <f>IF(ISERROR($V825),"",OFFSET('Smelter Look-up'!$I$4,$V825-4,0))</f>
    </oc>
    <nc r="J825" t="inlineStr">
      <is>
        <t>Florida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5" start="0" length="0">
    <dxf>
      <alignment vertical="bottom" wrapText="0"/>
      <border outline="0">
        <left/>
        <right/>
        <top/>
        <bottom/>
      </border>
    </dxf>
  </rfmt>
  <rfmt sheetId="5" sqref="L825" start="0" length="0">
    <dxf>
      <alignment vertical="bottom" wrapText="0"/>
      <border outline="0">
        <left/>
        <right/>
        <top/>
        <bottom/>
      </border>
    </dxf>
  </rfmt>
  <rfmt sheetId="5" sqref="M825" start="0" length="0">
    <dxf>
      <alignment vertical="bottom" wrapText="0"/>
      <border outline="0">
        <left/>
        <right/>
        <top/>
        <bottom/>
      </border>
    </dxf>
  </rfmt>
  <rfmt sheetId="5" sqref="N825" start="0" length="0">
    <dxf>
      <alignment vertical="bottom" wrapText="0"/>
      <border outline="0">
        <left/>
        <right/>
        <top/>
        <bottom/>
      </border>
    </dxf>
  </rfmt>
  <rfmt sheetId="5" sqref="O825" start="0" length="0">
    <dxf>
      <alignment vertical="bottom" wrapText="0"/>
      <border outline="0">
        <left/>
        <right/>
        <top/>
        <bottom/>
      </border>
    </dxf>
  </rfmt>
  <rfmt sheetId="5" sqref="P825" start="0" length="0">
    <dxf>
      <fill>
        <patternFill patternType="none"/>
      </fill>
      <alignment horizontal="general" vertical="bottom" wrapText="0"/>
      <border outline="0">
        <left/>
        <right/>
        <top/>
      </border>
    </dxf>
  </rfmt>
  <rcc rId="9328" sId="5" odxf="1" dxf="1">
    <nc r="Q825"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329" sId="5" odxf="1" dxf="1">
    <oc r="B826">
      <f>IF(LEN(A826)=0,"",INDEX('Smelter Look-up'!$A:$A,MATCH($A826,'Smelter Look-up'!$E:$E,0)))</f>
    </oc>
    <nc r="B826"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30" sId="5" odxf="1" dxf="1">
    <oc r="C826">
      <f>IF(LEN(A826)=0,"",INDEX('Smelter Look-up'!$C:$C,MATCH($A826,'Smelter Look-up'!$E:$E,0)))</f>
    </oc>
    <nc r="C826" t="inlineStr">
      <is>
        <t>Jiangxi Dinghai Tantalum &amp; Niobium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31" sId="5" odxf="1" dxf="1">
    <nc r="D826" t="inlineStr">
      <is>
        <t>Jiangxi Dinghai Tantalum &amp; Niobium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32" sId="5" odxf="1" dxf="1">
    <oc r="E826">
      <f>IF(ISERROR($V826),"",OFFSET('Smelter Look-up'!$D$4,$V826-4,0)&amp;"")</f>
    </oc>
    <nc r="E82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33" sId="5" odxf="1" dxf="1">
    <oc r="F826">
      <f>IF(ISERROR($V826),"",OFFSET('Smelter Look-up'!$E$4,$V826-4,0))</f>
    </oc>
    <nc r="F826" t="inlineStr">
      <is>
        <t>CID002512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34" sId="5" odxf="1" dxf="1">
    <oc r="G826">
      <f>IF(C826=$X$4,"Enter smelter details", IF(ISERROR($V826),"",OFFSET('Smelter Look-up'!$F$4,$V826-4,0)))</f>
    </oc>
    <nc r="G82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35" sId="5" odxf="1" dxf="1">
    <oc r="H826">
      <f>IF(ISERROR($V826),"",OFFSET('Smelter Look-up'!$G$4,$V826-4,0))</f>
    </oc>
    <nc r="H82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36" sId="5" odxf="1" dxf="1">
    <oc r="I826">
      <f>IF(ISERROR($V826),"",OFFSET('Smelter Look-up'!$H$4,$V826-4,0))</f>
    </oc>
    <nc r="I826" t="inlineStr">
      <is>
        <t>Fengxin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37" sId="5" odxf="1" dxf="1">
    <oc r="J826">
      <f>IF(ISERROR($V826),"",OFFSET('Smelter Look-up'!$I$4,$V826-4,0))</f>
    </oc>
    <nc r="J826"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6" start="0" length="0">
    <dxf>
      <alignment vertical="bottom" wrapText="0"/>
      <border outline="0">
        <left/>
        <right/>
        <top/>
        <bottom/>
      </border>
    </dxf>
  </rfmt>
  <rfmt sheetId="5" sqref="L826" start="0" length="0">
    <dxf>
      <alignment vertical="bottom" wrapText="0"/>
      <border outline="0">
        <left/>
        <right/>
        <top/>
        <bottom/>
      </border>
    </dxf>
  </rfmt>
  <rfmt sheetId="5" sqref="M826" start="0" length="0">
    <dxf>
      <alignment vertical="bottom" wrapText="0"/>
      <border outline="0">
        <left/>
        <right/>
        <top/>
        <bottom/>
      </border>
    </dxf>
  </rfmt>
  <rfmt sheetId="5" sqref="N826" start="0" length="0">
    <dxf>
      <alignment vertical="bottom" wrapText="0"/>
      <border outline="0">
        <left/>
        <right/>
        <top/>
        <bottom/>
      </border>
    </dxf>
  </rfmt>
  <rfmt sheetId="5" sqref="O826" start="0" length="0">
    <dxf>
      <alignment vertical="bottom" wrapText="0"/>
      <border outline="0">
        <left/>
        <right/>
        <top/>
        <bottom/>
      </border>
    </dxf>
  </rfmt>
  <rfmt sheetId="5" sqref="P826" start="0" length="0">
    <dxf>
      <fill>
        <patternFill patternType="none"/>
      </fill>
      <alignment horizontal="general" vertical="bottom" wrapText="0"/>
      <border outline="0">
        <left/>
        <right/>
        <top/>
      </border>
    </dxf>
  </rfmt>
  <rfmt sheetId="5" sqref="Q826" start="0" length="0">
    <dxf>
      <alignment vertical="bottom" wrapText="0"/>
      <border outline="0">
        <left/>
        <right/>
        <top/>
        <bottom/>
      </border>
    </dxf>
  </rfmt>
  <rcc rId="9338" sId="5" odxf="1" dxf="1">
    <oc r="B827">
      <f>IF(LEN(A827)=0,"",INDEX('Smelter Look-up'!$A:$A,MATCH($A827,'Smelter Look-up'!$E:$E,0)))</f>
    </oc>
    <nc r="B827"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39" sId="5" odxf="1" dxf="1">
    <oc r="C827">
      <f>IF(LEN(A827)=0,"",INDEX('Smelter Look-up'!$C:$C,MATCH($A827,'Smelter Look-up'!$E:$E,0)))</f>
    </oc>
    <nc r="C827" t="inlineStr">
      <is>
        <t>Chenzhou Diamond Tungsten Products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40" sId="5" odxf="1" dxf="1">
    <nc r="D827" t="inlineStr">
      <is>
        <t>Chenzhou Diamond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41" sId="5" odxf="1" dxf="1">
    <oc r="E827">
      <f>IF(ISERROR($V827),"",OFFSET('Smelter Look-up'!$D$4,$V827-4,0)&amp;"")</f>
    </oc>
    <nc r="E82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42" sId="5" odxf="1" dxf="1">
    <oc r="F827">
      <f>IF(ISERROR($V827),"",OFFSET('Smelter Look-up'!$E$4,$V827-4,0))</f>
    </oc>
    <nc r="F827" t="inlineStr">
      <is>
        <t>CID002513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43" sId="5" odxf="1" dxf="1">
    <oc r="G827">
      <f>IF(C827=$X$4,"Enter smelter details", IF(ISERROR($V827),"",OFFSET('Smelter Look-up'!$F$4,$V827-4,0)))</f>
    </oc>
    <nc r="G82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44" sId="5" odxf="1" dxf="1">
    <oc r="H827">
      <f>IF(ISERROR($V827),"",OFFSET('Smelter Look-up'!$G$4,$V827-4,0))</f>
    </oc>
    <nc r="H82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45" sId="5" odxf="1" dxf="1">
    <oc r="I827">
      <f>IF(ISERROR($V827),"",OFFSET('Smelter Look-up'!$H$4,$V827-4,0))</f>
    </oc>
    <nc r="I827" t="inlineStr">
      <is>
        <t>Chenzhou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46" sId="5" odxf="1" dxf="1">
    <oc r="J827">
      <f>IF(ISERROR($V827),"",OFFSET('Smelter Look-up'!$I$4,$V827-4,0))</f>
    </oc>
    <nc r="J827" t="inlineStr">
      <is>
        <t>Hunan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7" start="0" length="0">
    <dxf>
      <alignment vertical="bottom" wrapText="0"/>
      <border outline="0">
        <left/>
        <right/>
        <top/>
        <bottom/>
      </border>
    </dxf>
  </rfmt>
  <rfmt sheetId="5" sqref="L827" start="0" length="0">
    <dxf>
      <alignment vertical="bottom" wrapText="0"/>
      <border outline="0">
        <left/>
        <right/>
        <top/>
        <bottom/>
      </border>
    </dxf>
  </rfmt>
  <rcc rId="9347" sId="5" odxf="1" dxf="1">
    <nc r="M82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27" start="0" length="0">
    <dxf>
      <alignment vertical="bottom" wrapText="0"/>
      <border outline="0">
        <left/>
        <right/>
        <top/>
        <bottom/>
      </border>
    </dxf>
  </rfmt>
  <rcc rId="9348" sId="5" odxf="1" dxf="1">
    <nc r="O827"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27" start="0" length="0">
    <dxf>
      <fill>
        <patternFill patternType="none"/>
      </fill>
      <alignment horizontal="general" vertical="bottom" wrapText="0"/>
      <border outline="0">
        <left/>
        <right/>
        <top/>
      </border>
    </dxf>
  </rfmt>
  <rfmt sheetId="5" sqref="Q827" start="0" length="0">
    <dxf>
      <alignment vertical="bottom" wrapText="0"/>
      <border outline="0">
        <left/>
        <right/>
        <top/>
        <bottom/>
      </border>
    </dxf>
  </rfmt>
  <rcc rId="9349" sId="5" odxf="1" dxf="1">
    <oc r="B828">
      <f>IF(LEN(A828)=0,"",INDEX('Smelter Look-up'!$A:$A,MATCH($A828,'Smelter Look-up'!$E:$E,0)))</f>
    </oc>
    <nc r="B82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50" sId="5" odxf="1" dxf="1">
    <oc r="C828">
      <f>IF(LEN(A828)=0,"",INDEX('Smelter Look-up'!$C:$C,MATCH($A828,'Smelter Look-up'!$E:$E,0)))</f>
    </oc>
    <nc r="C828" t="inlineStr">
      <is>
        <t>O.M. Manufacturing Philippines,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51" sId="5" odxf="1" dxf="1">
    <nc r="D828" t="inlineStr">
      <is>
        <t>O.M. Manufacturing Philippines,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52" sId="5" odxf="1" dxf="1">
    <oc r="E828">
      <f>IF(ISERROR($V828),"",OFFSET('Smelter Look-up'!$D$4,$V828-4,0)&amp;"")</f>
    </oc>
    <nc r="E828" t="inlineStr">
      <is>
        <t>PHILIPPINES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53" sId="5" odxf="1" dxf="1">
    <oc r="F828">
      <f>IF(ISERROR($V828),"",OFFSET('Smelter Look-up'!$E$4,$V828-4,0))</f>
    </oc>
    <nc r="F828" t="inlineStr">
      <is>
        <t>CID002517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54" sId="5" odxf="1" dxf="1">
    <oc r="G828">
      <f>IF(C828=$X$4,"Enter smelter details", IF(ISERROR($V828),"",OFFSET('Smelter Look-up'!$F$4,$V828-4,0)))</f>
    </oc>
    <nc r="G82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55" sId="5" odxf="1" dxf="1">
    <oc r="H828">
      <f>IF(ISERROR($V828),"",OFFSET('Smelter Look-up'!$G$4,$V828-4,0))</f>
    </oc>
    <nc r="H82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56" sId="5" odxf="1" dxf="1">
    <oc r="I828">
      <f>IF(ISERROR($V828),"",OFFSET('Smelter Look-up'!$H$4,$V828-4,0))</f>
    </oc>
    <nc r="I828" t="inlineStr">
      <is>
        <t>Cavite Economic Zone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57" sId="5" odxf="1" dxf="1">
    <oc r="J828">
      <f>IF(ISERROR($V828),"",OFFSET('Smelter Look-up'!$I$4,$V828-4,0))</f>
    </oc>
    <nc r="J828" t="inlineStr">
      <is>
        <t>Rosario Cavite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28" start="0" length="0">
    <dxf>
      <alignment vertical="bottom" wrapText="0"/>
      <border outline="0">
        <left/>
        <right/>
        <top/>
        <bottom/>
      </border>
    </dxf>
  </rfmt>
  <rfmt sheetId="5" sqref="L828" start="0" length="0">
    <dxf>
      <alignment vertical="bottom" wrapText="0"/>
      <border outline="0">
        <left/>
        <right/>
        <top/>
        <bottom/>
      </border>
    </dxf>
  </rfmt>
  <rcc rId="9358" sId="5" odxf="1" dxf="1">
    <nc r="M82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28" start="0" length="0">
    <dxf>
      <alignment vertical="bottom" wrapText="0"/>
      <border outline="0">
        <left/>
        <right/>
        <top/>
        <bottom/>
      </border>
    </dxf>
  </rfmt>
  <rcc rId="9359" sId="5" odxf="1" dxf="1">
    <nc r="O828" t="inlineStr">
      <is>
        <t>Philippines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28" start="0" length="0">
    <dxf>
      <fill>
        <patternFill patternType="none"/>
      </fill>
      <alignment horizontal="general" vertical="bottom" wrapText="0"/>
      <border outline="0">
        <left/>
        <right/>
        <top/>
      </border>
    </dxf>
  </rfmt>
  <rfmt sheetId="5" sqref="Q828" start="0" length="0">
    <dxf>
      <alignment vertical="bottom" wrapText="0"/>
      <border outline="0">
        <left/>
        <right/>
        <top/>
        <bottom/>
      </border>
    </dxf>
  </rfmt>
  <rcc rId="9360" sId="5" odxf="1" dxf="1">
    <oc r="B829">
      <f>IF(LEN(A829)=0,"",INDEX('Smelter Look-up'!$A:$A,MATCH($A829,'Smelter Look-up'!$E:$E,0)))</f>
    </oc>
    <nc r="B82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61" sId="5" odxf="1" dxf="1">
    <oc r="C829">
      <f>IF(LEN(A829)=0,"",INDEX('Smelter Look-up'!$C:$C,MATCH($A829,'Smelter Look-up'!$E:$E,0)))</f>
    </oc>
    <nc r="C829" t="inlineStr">
      <is>
        <t>O.M. Manufacturing Philippines,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62" sId="5" odxf="1" dxf="1">
    <nc r="D829" t="inlineStr">
      <is>
        <t>O.M. Manufacturing Philippines,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63" sId="5" odxf="1" dxf="1">
    <oc r="E829">
      <f>IF(ISERROR($V829),"",OFFSET('Smelter Look-up'!$D$4,$V829-4,0)&amp;"")</f>
    </oc>
    <nc r="E829" t="inlineStr">
      <is>
        <t>PHILIPPINES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64" sId="5" odxf="1" dxf="1">
    <oc r="F829">
      <f>IF(ISERROR($V829),"",OFFSET('Smelter Look-up'!$E$4,$V829-4,0))</f>
    </oc>
    <nc r="F829" t="inlineStr">
      <is>
        <t>CID002517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65" sId="5" odxf="1" dxf="1">
    <oc r="G829">
      <f>IF(C829=$X$4,"Enter smelter details", IF(ISERROR($V829),"",OFFSET('Smelter Look-up'!$F$4,$V829-4,0)))</f>
    </oc>
    <nc r="G82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66" sId="5" odxf="1" dxf="1">
    <oc r="H829">
      <f>IF(ISERROR($V829),"",OFFSET('Smelter Look-up'!$G$4,$V829-4,0))</f>
    </oc>
    <nc r="H82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67" sId="5" odxf="1" dxf="1">
    <oc r="I829">
      <f>IF(ISERROR($V829),"",OFFSET('Smelter Look-up'!$H$4,$V829-4,0))</f>
    </oc>
    <nc r="I829" t="inlineStr">
      <is>
        <t>Cavite Economic Zone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68" sId="5" odxf="1" dxf="1">
    <oc r="J829">
      <f>IF(ISERROR($V829),"",OFFSET('Smelter Look-up'!$I$4,$V829-4,0))</f>
    </oc>
    <nc r="J829" t="inlineStr">
      <is>
        <t>Rosario Cavite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69" sId="5" odxf="1" dxf="1">
    <nc r="K829" t="inlineStr">
      <is>
        <t>Melanie A. Matias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L829" start="0" length="0">
    <dxf>
      <alignment vertical="bottom" wrapText="0"/>
      <border outline="0">
        <left/>
        <right/>
        <top/>
        <bottom/>
      </border>
    </dxf>
  </rfmt>
  <rfmt sheetId="5" sqref="M829" start="0" length="0">
    <dxf>
      <alignment vertical="bottom" wrapText="0"/>
      <border outline="0">
        <left/>
        <right/>
        <top/>
        <bottom/>
      </border>
    </dxf>
  </rfmt>
  <rcc rId="9370" sId="5" odxf="1" dxf="1">
    <nc r="N829" t="inlineStr">
      <is>
        <t>Recyled,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371" sId="5" odxf="1" dxf="1">
    <nc r="O829" t="inlineStr">
      <is>
        <t>Recyled,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372" sId="5" odxf="1" dxf="1">
    <nc r="P829"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373" sId="5" odxf="1" dxf="1">
    <nc r="Q829"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374" sId="5" odxf="1" dxf="1">
    <oc r="B830">
      <f>IF(LEN(A830)=0,"",INDEX('Smelter Look-up'!$A:$A,MATCH($A830,'Smelter Look-up'!$E:$E,0)))</f>
    </oc>
    <nc r="B83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75" sId="5" odxf="1" dxf="1">
    <oc r="C830">
      <f>IF(LEN(A830)=0,"",INDEX('Smelter Look-up'!$C:$C,MATCH($A830,'Smelter Look-up'!$E:$E,0)))</f>
    </oc>
    <nc r="C830" t="inlineStr">
      <is>
        <t>PT Inti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76" sId="5" odxf="1" dxf="1">
    <nc r="D830" t="inlineStr">
      <is>
        <t>PT Inti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77" sId="5" odxf="1" dxf="1">
    <oc r="E830">
      <f>IF(ISERROR($V830),"",OFFSET('Smelter Look-up'!$D$4,$V830-4,0)&amp;"")</f>
    </oc>
    <nc r="E830"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78" sId="5" odxf="1" dxf="1">
    <oc r="F830">
      <f>IF(ISERROR($V830),"",OFFSET('Smelter Look-up'!$E$4,$V830-4,0))</f>
    </oc>
    <nc r="F830" t="inlineStr">
      <is>
        <t>CID002530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79" sId="5" odxf="1" dxf="1">
    <oc r="G830">
      <f>IF(C830=$X$4,"Enter smelter details", IF(ISERROR($V830),"",OFFSET('Smelter Look-up'!$F$4,$V830-4,0)))</f>
    </oc>
    <nc r="G83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80" sId="5" odxf="1" dxf="1">
    <oc r="H830">
      <f>IF(ISERROR($V830),"",OFFSET('Smelter Look-up'!$G$4,$V830-4,0))</f>
    </oc>
    <nc r="H83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81" sId="5" odxf="1" dxf="1">
    <oc r="I830">
      <f>IF(ISERROR($V830),"",OFFSET('Smelter Look-up'!$H$4,$V830-4,0))</f>
    </oc>
    <nc r="I830"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82" sId="5" odxf="1" dxf="1">
    <oc r="J830">
      <f>IF(ISERROR($V830),"",OFFSET('Smelter Look-up'!$I$4,$V830-4,0))</f>
    </oc>
    <nc r="J830"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0" start="0" length="0">
    <dxf>
      <alignment vertical="bottom" wrapText="0"/>
      <border outline="0">
        <left/>
        <right/>
        <top/>
        <bottom/>
      </border>
    </dxf>
  </rfmt>
  <rfmt sheetId="5" sqref="L830" start="0" length="0">
    <dxf>
      <alignment vertical="bottom" wrapText="0"/>
      <border outline="0">
        <left/>
        <right/>
        <top/>
        <bottom/>
      </border>
    </dxf>
  </rfmt>
  <rfmt sheetId="5" sqref="M830" start="0" length="0">
    <dxf>
      <alignment vertical="bottom" wrapText="0"/>
      <border outline="0">
        <left/>
        <right/>
        <top/>
        <bottom/>
      </border>
    </dxf>
  </rfmt>
  <rfmt sheetId="5" sqref="N830" start="0" length="0">
    <dxf>
      <alignment vertical="bottom" wrapText="0"/>
      <border outline="0">
        <left/>
        <right/>
        <top/>
        <bottom/>
      </border>
    </dxf>
  </rfmt>
  <rfmt sheetId="5" sqref="O830" start="0" length="0">
    <dxf>
      <alignment vertical="bottom" wrapText="0"/>
      <border outline="0">
        <left/>
        <right/>
        <top/>
        <bottom/>
      </border>
    </dxf>
  </rfmt>
  <rfmt sheetId="5" sqref="P830" start="0" length="0">
    <dxf>
      <fill>
        <patternFill patternType="none"/>
      </fill>
      <alignment horizontal="general" vertical="bottom" wrapText="0"/>
      <border outline="0">
        <left/>
        <right/>
        <top/>
      </border>
    </dxf>
  </rfmt>
  <rfmt sheetId="5" sqref="Q830" start="0" length="0">
    <dxf>
      <alignment vertical="bottom" wrapText="0"/>
      <border outline="0">
        <left/>
        <right/>
        <top/>
        <bottom/>
      </border>
    </dxf>
  </rfmt>
  <rcc rId="9383" sId="5" odxf="1" dxf="1">
    <oc r="B831">
      <f>IF(LEN(A831)=0,"",INDEX('Smelter Look-up'!$A:$A,MATCH($A831,'Smelter Look-up'!$E:$E,0)))</f>
    </oc>
    <nc r="B83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84" sId="5" odxf="1" dxf="1">
    <oc r="C831">
      <f>IF(LEN(A831)=0,"",INDEX('Smelter Look-up'!$C:$C,MATCH($A831,'Smelter Look-up'!$E:$E,0)))</f>
    </oc>
    <nc r="C831" t="inlineStr">
      <is>
        <t>PT Inti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85" sId="5" odxf="1" dxf="1">
    <nc r="D831" t="inlineStr">
      <is>
        <t>PT Inti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86" sId="5" odxf="1" dxf="1">
    <oc r="E831">
      <f>IF(ISERROR($V831),"",OFFSET('Smelter Look-up'!$D$4,$V831-4,0)&amp;"")</f>
    </oc>
    <nc r="E831"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87" sId="5" odxf="1" dxf="1">
    <oc r="F831">
      <f>IF(ISERROR($V831),"",OFFSET('Smelter Look-up'!$E$4,$V831-4,0))</f>
    </oc>
    <nc r="F831" t="inlineStr">
      <is>
        <t>CID002530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88" sId="5" odxf="1" dxf="1">
    <oc r="G831">
      <f>IF(C831=$X$4,"Enter smelter details", IF(ISERROR($V831),"",OFFSET('Smelter Look-up'!$F$4,$V831-4,0)))</f>
    </oc>
    <nc r="G83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89" sId="5" odxf="1" dxf="1">
    <oc r="H831">
      <f>IF(ISERROR($V831),"",OFFSET('Smelter Look-up'!$G$4,$V831-4,0))</f>
    </oc>
    <nc r="H83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390" sId="5" odxf="1" dxf="1">
    <oc r="I831">
      <f>IF(ISERROR($V831),"",OFFSET('Smelter Look-up'!$H$4,$V831-4,0))</f>
    </oc>
    <nc r="I831"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391" sId="5" odxf="1" dxf="1">
    <oc r="J831">
      <f>IF(ISERROR($V831),"",OFFSET('Smelter Look-up'!$I$4,$V831-4,0))</f>
    </oc>
    <nc r="J831"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1" start="0" length="0">
    <dxf>
      <alignment vertical="bottom" wrapText="0"/>
      <border outline="0">
        <left/>
        <right/>
        <top/>
        <bottom/>
      </border>
    </dxf>
  </rfmt>
  <rfmt sheetId="5" sqref="L831" start="0" length="0">
    <dxf>
      <alignment vertical="bottom" wrapText="0"/>
      <border outline="0">
        <left/>
        <right/>
        <top/>
        <bottom/>
      </border>
    </dxf>
  </rfmt>
  <rcc rId="9392" sId="5" odxf="1" dxf="1">
    <nc r="M83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31" start="0" length="0">
    <dxf>
      <alignment vertical="bottom" wrapText="0"/>
      <border outline="0">
        <left/>
        <right/>
        <top/>
        <bottom/>
      </border>
    </dxf>
  </rfmt>
  <rcc rId="9393" sId="5" odxf="1" dxf="1">
    <nc r="O831"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31" start="0" length="0">
    <dxf>
      <fill>
        <patternFill patternType="none"/>
      </fill>
      <alignment horizontal="general" vertical="bottom" wrapText="0"/>
      <border outline="0">
        <left/>
        <right/>
        <top/>
      </border>
    </dxf>
  </rfmt>
  <rfmt sheetId="5" sqref="Q831" start="0" length="0">
    <dxf>
      <alignment vertical="bottom" wrapText="0"/>
      <border outline="0">
        <left/>
        <right/>
        <top/>
        <bottom/>
      </border>
    </dxf>
  </rfmt>
  <rcc rId="9394" sId="5" odxf="1" dxf="1">
    <oc r="B832">
      <f>IF(LEN(A832)=0,"",INDEX('Smelter Look-up'!$A:$A,MATCH($A832,'Smelter Look-up'!$E:$E,0)))</f>
    </oc>
    <nc r="B83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95" sId="5" odxf="1" dxf="1">
    <oc r="C832">
      <f>IF(LEN(A832)=0,"",INDEX('Smelter Look-up'!$C:$C,MATCH($A832,'Smelter Look-up'!$E:$E,0)))</f>
    </oc>
    <nc r="C832" t="inlineStr">
      <is>
        <t>PT Inti Stania Prima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396" sId="5" odxf="1" dxf="1">
    <nc r="D832" t="inlineStr">
      <is>
        <t>PT Inti Stania Prima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97" sId="5" odxf="1" dxf="1">
    <oc r="E832">
      <f>IF(ISERROR($V832),"",OFFSET('Smelter Look-up'!$D$4,$V832-4,0)&amp;"")</f>
    </oc>
    <nc r="E832" t="inlineStr">
      <is>
        <t>INDONESIA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98" sId="5" odxf="1" dxf="1">
    <oc r="F832">
      <f>IF(ISERROR($V832),"",OFFSET('Smelter Look-up'!$E$4,$V832-4,0))</f>
    </oc>
    <nc r="F832" t="inlineStr">
      <is>
        <t>CID002530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399" sId="5" odxf="1" dxf="1">
    <oc r="G832">
      <f>IF(C832=$X$4,"Enter smelter details", IF(ISERROR($V832),"",OFFSET('Smelter Look-up'!$F$4,$V832-4,0)))</f>
    </oc>
    <nc r="G83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00" sId="5" odxf="1" dxf="1">
    <oc r="H832">
      <f>IF(ISERROR($V832),"",OFFSET('Smelter Look-up'!$G$4,$V832-4,0))</f>
    </oc>
    <nc r="H83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01" sId="5" odxf="1" dxf="1">
    <oc r="I832">
      <f>IF(ISERROR($V832),"",OFFSET('Smelter Look-up'!$H$4,$V832-4,0))</f>
    </oc>
    <nc r="I832" t="inlineStr">
      <is>
        <t>Sungailiat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02" sId="5" odxf="1" dxf="1">
    <oc r="J832">
      <f>IF(ISERROR($V832),"",OFFSET('Smelter Look-up'!$I$4,$V832-4,0))</f>
    </oc>
    <nc r="J832" t="inlineStr">
      <is>
        <t>Bangka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2" start="0" length="0">
    <dxf>
      <alignment vertical="bottom" wrapText="0"/>
      <border outline="0">
        <left/>
        <right/>
        <top/>
        <bottom/>
      </border>
    </dxf>
  </rfmt>
  <rfmt sheetId="5" sqref="L832" start="0" length="0">
    <dxf>
      <alignment vertical="bottom" wrapText="0"/>
      <border outline="0">
        <left/>
        <right/>
        <top/>
        <bottom/>
      </border>
    </dxf>
  </rfmt>
  <rfmt sheetId="5" sqref="M832" start="0" length="0">
    <dxf>
      <alignment vertical="bottom" wrapText="0"/>
      <border outline="0">
        <left/>
        <right/>
        <top/>
        <bottom/>
      </border>
    </dxf>
  </rfmt>
  <rfmt sheetId="5" sqref="N832" start="0" length="0">
    <dxf>
      <alignment vertical="bottom" wrapText="0"/>
      <border outline="0">
        <left/>
        <right/>
        <top/>
        <bottom/>
      </border>
    </dxf>
  </rfmt>
  <rfmt sheetId="5" sqref="O832" start="0" length="0">
    <dxf>
      <alignment vertical="bottom" wrapText="0"/>
      <border outline="0">
        <left/>
        <right/>
        <top/>
        <bottom/>
      </border>
    </dxf>
  </rfmt>
  <rcc rId="9403" sId="5" odxf="1" dxf="1">
    <nc r="P83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404" sId="5" odxf="1" dxf="1">
    <nc r="Q832"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405" sId="5" odxf="1" dxf="1">
    <oc r="B833">
      <f>IF(LEN(A833)=0,"",INDEX('Smelter Look-up'!$A:$A,MATCH($A833,'Smelter Look-up'!$E:$E,0)))</f>
    </oc>
    <nc r="B833"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06" sId="5" odxf="1" dxf="1">
    <oc r="C833">
      <f>IF(LEN(A833)=0,"",INDEX('Smelter Look-up'!$C:$C,MATCH($A833,'Smelter Look-up'!$E:$E,0)))</f>
    </oc>
    <nc r="C833" t="inlineStr">
      <is>
        <t>Pobedit, JSC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07" sId="5" odxf="1" dxf="1">
    <nc r="D833" t="inlineStr">
      <is>
        <t>Pobedit, JSC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08" sId="5" odxf="1" dxf="1">
    <oc r="E833">
      <f>IF(ISERROR($V833),"",OFFSET('Smelter Look-up'!$D$4,$V833-4,0)&amp;"")</f>
    </oc>
    <nc r="E833"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09" sId="5" odxf="1" dxf="1">
    <oc r="F833">
      <f>IF(ISERROR($V833),"",OFFSET('Smelter Look-up'!$E$4,$V833-4,0))</f>
    </oc>
    <nc r="F833" t="inlineStr">
      <is>
        <t>CID002532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10" sId="5" odxf="1" dxf="1">
    <oc r="G833">
      <f>IF(C833=$X$4,"Enter smelter details", IF(ISERROR($V833),"",OFFSET('Smelter Look-up'!$F$4,$V833-4,0)))</f>
    </oc>
    <nc r="G83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11" sId="5" odxf="1" dxf="1">
    <oc r="H833">
      <f>IF(ISERROR($V833),"",OFFSET('Smelter Look-up'!$G$4,$V833-4,0))</f>
    </oc>
    <nc r="H83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12" sId="5" odxf="1" dxf="1">
    <oc r="I833">
      <f>IF(ISERROR($V833),"",OFFSET('Smelter Look-up'!$H$4,$V833-4,0))</f>
    </oc>
    <nc r="I833" t="inlineStr">
      <is>
        <t>Vladikavkaz</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13" sId="5" odxf="1" dxf="1">
    <oc r="J833">
      <f>IF(ISERROR($V833),"",OFFSET('Smelter Look-up'!$I$4,$V833-4,0))</f>
    </oc>
    <nc r="J833" t="inlineStr">
      <is>
        <t>Republic of North Ossetia-Alania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3" start="0" length="0">
    <dxf>
      <alignment vertical="bottom" wrapText="0"/>
      <border outline="0">
        <left/>
        <right/>
        <top/>
        <bottom/>
      </border>
    </dxf>
  </rfmt>
  <rfmt sheetId="5" sqref="L833" start="0" length="0">
    <dxf>
      <alignment vertical="bottom" wrapText="0"/>
      <border outline="0">
        <left/>
        <right/>
        <top/>
        <bottom/>
      </border>
    </dxf>
  </rfmt>
  <rcc rId="9414" sId="5" odxf="1" dxf="1">
    <nc r="M833"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33" start="0" length="0">
    <dxf>
      <alignment vertical="bottom" wrapText="0"/>
      <border outline="0">
        <left/>
        <right/>
        <top/>
        <bottom/>
      </border>
    </dxf>
  </rfmt>
  <rcc rId="9415" sId="5" odxf="1" dxf="1">
    <nc r="O833"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33" start="0" length="0">
    <dxf>
      <fill>
        <patternFill patternType="none"/>
      </fill>
      <alignment horizontal="general" vertical="bottom" wrapText="0"/>
      <border outline="0">
        <left/>
        <right/>
        <top/>
      </border>
    </dxf>
  </rfmt>
  <rfmt sheetId="5" sqref="Q833" start="0" length="0">
    <dxf>
      <alignment vertical="bottom" wrapText="0"/>
      <border outline="0">
        <left/>
        <right/>
        <top/>
        <bottom/>
      </border>
    </dxf>
  </rfmt>
  <rcc rId="9416" sId="5" odxf="1" dxf="1">
    <oc r="B834">
      <f>IF(LEN(A834)=0,"",INDEX('Smelter Look-up'!$A:$A,MATCH($A834,'Smelter Look-up'!$E:$E,0)))</f>
    </oc>
    <nc r="B83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17" sId="5" odxf="1" dxf="1">
    <oc r="C834">
      <f>IF(LEN(A834)=0,"",INDEX('Smelter Look-up'!$C:$C,MATCH($A834,'Smelter Look-up'!$E:$E,0)))</f>
    </oc>
    <nc r="C834" t="inlineStr">
      <is>
        <t>KEMET Blue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18" sId="5" odxf="1" dxf="1">
    <nc r="D834" t="inlineStr">
      <is>
        <t>KEMET Blue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19" sId="5" odxf="1" dxf="1">
    <oc r="E834">
      <f>IF(ISERROR($V834),"",OFFSET('Smelter Look-up'!$D$4,$V834-4,0)&amp;"")</f>
    </oc>
    <nc r="E834"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20" sId="5" odxf="1" dxf="1">
    <oc r="F834">
      <f>IF(ISERROR($V834),"",OFFSET('Smelter Look-up'!$E$4,$V834-4,0))</f>
    </oc>
    <nc r="F834" t="inlineStr">
      <is>
        <t>CID002539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21" sId="5" odxf="1" dxf="1">
    <oc r="G834">
      <f>IF(C834=$X$4,"Enter smelter details", IF(ISERROR($V834),"",OFFSET('Smelter Look-up'!$F$4,$V834-4,0)))</f>
    </oc>
    <nc r="G83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22" sId="5" odxf="1" dxf="1">
    <oc r="H834">
      <f>IF(ISERROR($V834),"",OFFSET('Smelter Look-up'!$G$4,$V834-4,0))</f>
    </oc>
    <nc r="H83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23" sId="5" odxf="1" dxf="1">
    <oc r="I834">
      <f>IF(ISERROR($V834),"",OFFSET('Smelter Look-up'!$H$4,$V834-4,0))</f>
    </oc>
    <nc r="I834" t="inlineStr">
      <is>
        <t>Matamoros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24" sId="5" odxf="1" dxf="1">
    <oc r="J834">
      <f>IF(ISERROR($V834),"",OFFSET('Smelter Look-up'!$I$4,$V834-4,0))</f>
    </oc>
    <nc r="J834" t="inlineStr">
      <is>
        <t>Tamaulipas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4" start="0" length="0">
    <dxf>
      <alignment vertical="bottom" wrapText="0"/>
      <border outline="0">
        <left/>
        <right/>
        <top/>
        <bottom/>
      </border>
    </dxf>
  </rfmt>
  <rfmt sheetId="5" sqref="L834" start="0" length="0">
    <dxf>
      <alignment vertical="bottom" wrapText="0"/>
      <border outline="0">
        <left/>
        <right/>
        <top/>
        <bottom/>
      </border>
    </dxf>
  </rfmt>
  <rfmt sheetId="5" sqref="M834" start="0" length="0">
    <dxf>
      <alignment vertical="bottom" wrapText="0"/>
      <border outline="0">
        <left/>
        <right/>
        <top/>
        <bottom/>
      </border>
    </dxf>
  </rfmt>
  <rfmt sheetId="5" sqref="N834" start="0" length="0">
    <dxf>
      <alignment vertical="bottom" wrapText="0"/>
      <border outline="0">
        <left/>
        <right/>
        <top/>
        <bottom/>
      </border>
    </dxf>
  </rfmt>
  <rfmt sheetId="5" sqref="O834" start="0" length="0">
    <dxf>
      <alignment vertical="bottom" wrapText="0"/>
      <border outline="0">
        <left/>
        <right/>
        <top/>
        <bottom/>
      </border>
    </dxf>
  </rfmt>
  <rfmt sheetId="5" sqref="P834" start="0" length="0">
    <dxf>
      <fill>
        <patternFill patternType="none"/>
      </fill>
      <alignment horizontal="general" vertical="bottom" wrapText="0"/>
      <border outline="0">
        <left/>
        <right/>
        <top/>
      </border>
    </dxf>
  </rfmt>
  <rfmt sheetId="5" sqref="Q834" start="0" length="0">
    <dxf>
      <alignment vertical="bottom" wrapText="0"/>
      <border outline="0">
        <left/>
        <right/>
        <top/>
        <bottom/>
      </border>
    </dxf>
  </rfmt>
  <rcc rId="9425" sId="5" odxf="1" dxf="1">
    <oc r="B835">
      <f>IF(LEN(A835)=0,"",INDEX('Smelter Look-up'!$A:$A,MATCH($A835,'Smelter Look-up'!$E:$E,0)))</f>
    </oc>
    <nc r="B835"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26" sId="5" odxf="1" dxf="1">
    <oc r="C835">
      <f>IF(LEN(A835)=0,"",INDEX('Smelter Look-up'!$C:$C,MATCH($A835,'Smelter Look-up'!$E:$E,0)))</f>
    </oc>
    <nc r="C835" t="inlineStr">
      <is>
        <t>Kemet Blue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27" sId="5" odxf="1" dxf="1">
    <nc r="D835" t="inlineStr">
      <is>
        <t>KEMET Blue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28" sId="5" odxf="1" dxf="1">
    <oc r="E835">
      <f>IF(ISERROR($V835),"",OFFSET('Smelter Look-up'!$D$4,$V835-4,0)&amp;"")</f>
    </oc>
    <nc r="E835"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29" sId="5" odxf="1" dxf="1">
    <oc r="F835">
      <f>IF(ISERROR($V835),"",OFFSET('Smelter Look-up'!$E$4,$V835-4,0))</f>
    </oc>
    <nc r="F835" t="inlineStr">
      <is>
        <t>CID002539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30" sId="5" odxf="1" dxf="1">
    <oc r="G835">
      <f>IF(C835=$X$4,"Enter smelter details", IF(ISERROR($V835),"",OFFSET('Smelter Look-up'!$F$4,$V835-4,0)))</f>
    </oc>
    <nc r="G83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31" sId="5" odxf="1" dxf="1">
    <oc r="H835">
      <f>IF(ISERROR($V835),"",OFFSET('Smelter Look-up'!$G$4,$V835-4,0))</f>
    </oc>
    <nc r="H83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32" sId="5" odxf="1" dxf="1">
    <oc r="I835">
      <f>IF(ISERROR($V835),"",OFFSET('Smelter Look-up'!$H$4,$V835-4,0))</f>
    </oc>
    <nc r="I835" t="inlineStr">
      <is>
        <t>Matamoros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33" sId="5" odxf="1" dxf="1">
    <oc r="J835">
      <f>IF(ISERROR($V835),"",OFFSET('Smelter Look-up'!$I$4,$V835-4,0))</f>
    </oc>
    <nc r="J835" t="inlineStr">
      <is>
        <t>Tamaulipas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5" start="0" length="0">
    <dxf>
      <alignment vertical="bottom" wrapText="0"/>
      <border outline="0">
        <left/>
        <right/>
        <top/>
        <bottom/>
      </border>
    </dxf>
  </rfmt>
  <rfmt sheetId="5" sqref="L835" start="0" length="0">
    <dxf>
      <alignment vertical="bottom" wrapText="0"/>
      <border outline="0">
        <left/>
        <right/>
        <top/>
        <bottom/>
      </border>
    </dxf>
  </rfmt>
  <rcc rId="9434" sId="5" odxf="1" dxf="1">
    <nc r="M83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35" start="0" length="0">
    <dxf>
      <alignment vertical="bottom" wrapText="0"/>
      <border outline="0">
        <left/>
        <right/>
        <top/>
        <bottom/>
      </border>
    </dxf>
  </rfmt>
  <rcc rId="9435" sId="5" odxf="1" dxf="1">
    <nc r="O835" t="inlineStr">
      <is>
        <t xml:space="preserve">Various countries, DRC and adjoining countries,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35" start="0" length="0">
    <dxf>
      <fill>
        <patternFill patternType="none"/>
      </fill>
      <alignment horizontal="general" vertical="bottom" wrapText="0"/>
      <border outline="0">
        <left/>
        <right/>
        <top/>
      </border>
    </dxf>
  </rfmt>
  <rcc rId="9436" sId="5" odxf="1" dxf="1">
    <nc r="Q835"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437" sId="5" odxf="1" dxf="1">
    <oc r="B836">
      <f>IF(LEN(A836)=0,"",INDEX('Smelter Look-up'!$A:$A,MATCH($A836,'Smelter Look-up'!$E:$E,0)))</f>
    </oc>
    <nc r="B836"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38" sId="5" odxf="1" dxf="1">
    <oc r="C836">
      <f>IF(LEN(A836)=0,"",INDEX('Smelter Look-up'!$C:$C,MATCH($A836,'Smelter Look-up'!$E:$E,0)))</f>
    </oc>
    <nc r="C836" t="inlineStr">
      <is>
        <t>Kemet Blue Metals</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39" sId="5" odxf="1" dxf="1">
    <nc r="D836" t="inlineStr">
      <is>
        <t>KEMET Blue Metals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40" sId="5" odxf="1" dxf="1">
    <oc r="E836">
      <f>IF(ISERROR($V836),"",OFFSET('Smelter Look-up'!$D$4,$V836-4,0)&amp;"")</f>
    </oc>
    <nc r="E836" t="inlineStr">
      <is>
        <t>MEXICO</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41" sId="5" odxf="1" dxf="1">
    <oc r="F836">
      <f>IF(ISERROR($V836),"",OFFSET('Smelter Look-up'!$E$4,$V836-4,0))</f>
    </oc>
    <nc r="F836" t="inlineStr">
      <is>
        <t>CID002539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42" sId="5" odxf="1" dxf="1">
    <oc r="G836">
      <f>IF(C836=$X$4,"Enter smelter details", IF(ISERROR($V836),"",OFFSET('Smelter Look-up'!$F$4,$V836-4,0)))</f>
    </oc>
    <nc r="G83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43" sId="5" odxf="1" dxf="1">
    <oc r="H836">
      <f>IF(ISERROR($V836),"",OFFSET('Smelter Look-up'!$G$4,$V836-4,0))</f>
    </oc>
    <nc r="H836"/>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44" sId="5" odxf="1" dxf="1">
    <oc r="I836">
      <f>IF(ISERROR($V836),"",OFFSET('Smelter Look-up'!$H$4,$V836-4,0))</f>
    </oc>
    <nc r="I836" t="inlineStr">
      <is>
        <t>Matamoros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45" sId="5" odxf="1" dxf="1">
    <oc r="J836">
      <f>IF(ISERROR($V836),"",OFFSET('Smelter Look-up'!$I$4,$V836-4,0))</f>
    </oc>
    <nc r="J836" t="inlineStr">
      <is>
        <t>Tamaulipas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46" sId="5" odxf="1" dxf="1">
    <nc r="K836" t="inlineStr">
      <is>
        <t>Joel Sherman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47" sId="5" odxf="1" dxf="1">
    <nc r="L836" t="inlineStr">
      <is>
        <t>JoelSherman@kemet.com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48" sId="5" odxf="1" dxf="1">
    <nc r="M836"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49" sId="5" odxf="1" dxf="1">
    <nc r="N836"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50" sId="5" odxf="1" dxf="1">
    <nc r="O836" t="inlineStr">
      <is>
        <t>L1, L3, DRC</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51" sId="5" odxf="1" dxf="1">
    <nc r="P836"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452" sId="5" odxf="1" dxf="1">
    <nc r="Q836"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453" sId="5" odxf="1" dxf="1">
    <oc r="B837">
      <f>IF(LEN(A837)=0,"",INDEX('Smelter Look-up'!$A:$A,MATCH($A837,'Smelter Look-up'!$E:$E,0)))</f>
    </oc>
    <nc r="B837"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54" sId="5" odxf="1" dxf="1">
    <oc r="C837">
      <f>IF(LEN(A837)=0,"",INDEX('Smelter Look-up'!$C:$C,MATCH($A837,'Smelter Look-up'!$E:$E,0)))</f>
    </oc>
    <nc r="C837" t="inlineStr">
      <is>
        <t>Plansee SE Liezen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55" sId="5" odxf="1" dxf="1">
    <nc r="D837" t="inlineStr">
      <is>
        <t>Plansee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56" sId="5" odxf="1" dxf="1">
    <oc r="E837">
      <f>IF(ISERROR($V837),"",OFFSET('Smelter Look-up'!$D$4,$V837-4,0)&amp;"")</f>
    </oc>
    <nc r="E837"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57" sId="5" odxf="1" dxf="1">
    <oc r="F837">
      <f>IF(ISERROR($V837),"",OFFSET('Smelter Look-up'!$E$4,$V837-4,0))</f>
    </oc>
    <nc r="F837" t="inlineStr">
      <is>
        <t>CID002540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58" sId="5" odxf="1" dxf="1">
    <oc r="G837">
      <f>IF(C837=$X$4,"Enter smelter details", IF(ISERROR($V837),"",OFFSET('Smelter Look-up'!$F$4,$V837-4,0)))</f>
    </oc>
    <nc r="G83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59" sId="5" odxf="1" dxf="1">
    <oc r="H837">
      <f>IF(ISERROR($V837),"",OFFSET('Smelter Look-up'!$G$4,$V837-4,0))</f>
    </oc>
    <nc r="H83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60" sId="5" odxf="1" dxf="1">
    <oc r="I837">
      <f>IF(ISERROR($V837),"",OFFSET('Smelter Look-up'!$H$4,$V837-4,0))</f>
    </oc>
    <nc r="I837" t="inlineStr">
      <is>
        <t>Liezen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61" sId="5" odxf="1" dxf="1">
    <oc r="J837">
      <f>IF(ISERROR($V837),"",OFFSET('Smelter Look-up'!$I$4,$V837-4,0))</f>
    </oc>
    <nc r="J837" t="inlineStr">
      <is>
        <t>Styria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7" start="0" length="0">
    <dxf>
      <alignment vertical="bottom" wrapText="0"/>
      <border outline="0">
        <left/>
        <right/>
        <top/>
        <bottom/>
      </border>
    </dxf>
  </rfmt>
  <rfmt sheetId="5" sqref="L837" start="0" length="0">
    <dxf>
      <alignment vertical="bottom" wrapText="0"/>
      <border outline="0">
        <left/>
        <right/>
        <top/>
        <bottom/>
      </border>
    </dxf>
  </rfmt>
  <rfmt sheetId="5" sqref="M837" start="0" length="0">
    <dxf>
      <alignment vertical="bottom" wrapText="0"/>
      <border outline="0">
        <left/>
        <right/>
        <top/>
        <bottom/>
      </border>
    </dxf>
  </rfmt>
  <rfmt sheetId="5" sqref="N837" start="0" length="0">
    <dxf>
      <alignment vertical="bottom" wrapText="0"/>
      <border outline="0">
        <left/>
        <right/>
        <top/>
        <bottom/>
      </border>
    </dxf>
  </rfmt>
  <rfmt sheetId="5" sqref="O837" start="0" length="0">
    <dxf>
      <alignment vertical="bottom" wrapText="0"/>
      <border outline="0">
        <left/>
        <right/>
        <top/>
        <bottom/>
      </border>
    </dxf>
  </rfmt>
  <rfmt sheetId="5" sqref="P837" start="0" length="0">
    <dxf>
      <fill>
        <patternFill patternType="none"/>
      </fill>
      <alignment horizontal="general" vertical="bottom" wrapText="0"/>
      <border outline="0">
        <left/>
        <right/>
        <top/>
      </border>
    </dxf>
  </rfmt>
  <rfmt sheetId="5" sqref="Q837" start="0" length="0">
    <dxf>
      <alignment vertical="bottom" wrapText="0"/>
      <border outline="0">
        <left/>
        <right/>
        <top/>
        <bottom/>
      </border>
    </dxf>
  </rfmt>
  <rcc rId="9462" sId="5" odxf="1" dxf="1">
    <oc r="B838">
      <f>IF(LEN(A838)=0,"",INDEX('Smelter Look-up'!$A:$A,MATCH($A838,'Smelter Look-up'!$E:$E,0)))</f>
    </oc>
    <nc r="B83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63" sId="5" odxf="1" dxf="1">
    <oc r="C838">
      <f>IF(LEN(A838)=0,"",INDEX('Smelter Look-up'!$C:$C,MATCH($A838,'Smelter Look-up'!$E:$E,0)))</f>
    </oc>
    <nc r="C838" t="inlineStr">
      <is>
        <t>Plansee SE Liezen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64" sId="5" odxf="1" dxf="1">
    <nc r="D838" t="inlineStr">
      <is>
        <t>Plansee SE Liezen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65" sId="5" odxf="1" dxf="1">
    <oc r="E838">
      <f>IF(ISERROR($V838),"",OFFSET('Smelter Look-up'!$D$4,$V838-4,0)&amp;"")</f>
    </oc>
    <nc r="E838"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66" sId="5" odxf="1" dxf="1">
    <oc r="F838">
      <f>IF(ISERROR($V838),"",OFFSET('Smelter Look-up'!$E$4,$V838-4,0))</f>
    </oc>
    <nc r="F838" t="inlineStr">
      <is>
        <t>CID002540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67" sId="5" odxf="1" dxf="1">
    <oc r="G838">
      <f>IF(C838=$X$4,"Enter smelter details", IF(ISERROR($V838),"",OFFSET('Smelter Look-up'!$F$4,$V838-4,0)))</f>
    </oc>
    <nc r="G83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68" sId="5" odxf="1" dxf="1">
    <oc r="H838">
      <f>IF(ISERROR($V838),"",OFFSET('Smelter Look-up'!$G$4,$V838-4,0))</f>
    </oc>
    <nc r="H83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69" sId="5" odxf="1" dxf="1">
    <oc r="I838">
      <f>IF(ISERROR($V838),"",OFFSET('Smelter Look-up'!$H$4,$V838-4,0))</f>
    </oc>
    <nc r="I838" t="inlineStr">
      <is>
        <t>Liezen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70" sId="5" odxf="1" dxf="1">
    <oc r="J838">
      <f>IF(ISERROR($V838),"",OFFSET('Smelter Look-up'!$I$4,$V838-4,0))</f>
    </oc>
    <nc r="J838" t="inlineStr">
      <is>
        <t>Styria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8" start="0" length="0">
    <dxf>
      <alignment vertical="bottom" wrapText="0"/>
      <border outline="0">
        <left/>
        <right/>
        <top/>
        <bottom/>
      </border>
    </dxf>
  </rfmt>
  <rfmt sheetId="5" sqref="L838" start="0" length="0">
    <dxf>
      <alignment vertical="bottom" wrapText="0"/>
      <border outline="0">
        <left/>
        <right/>
        <top/>
        <bottom/>
      </border>
    </dxf>
  </rfmt>
  <rfmt sheetId="5" sqref="M838" start="0" length="0">
    <dxf>
      <alignment vertical="bottom" wrapText="0"/>
      <border outline="0">
        <left/>
        <right/>
        <top/>
        <bottom/>
      </border>
    </dxf>
  </rfmt>
  <rfmt sheetId="5" sqref="N838" start="0" length="0">
    <dxf>
      <alignment vertical="bottom" wrapText="0"/>
      <border outline="0">
        <left/>
        <right/>
        <top/>
        <bottom/>
      </border>
    </dxf>
  </rfmt>
  <rfmt sheetId="5" sqref="O838" start="0" length="0">
    <dxf>
      <alignment vertical="bottom" wrapText="0"/>
      <border outline="0">
        <left/>
        <right/>
        <top/>
        <bottom/>
      </border>
    </dxf>
  </rfmt>
  <rfmt sheetId="5" sqref="P838" start="0" length="0">
    <dxf>
      <fill>
        <patternFill patternType="none"/>
      </fill>
      <alignment horizontal="general" vertical="bottom" wrapText="0"/>
      <border outline="0">
        <left/>
        <right/>
        <top/>
      </border>
    </dxf>
  </rfmt>
  <rfmt sheetId="5" sqref="Q838" start="0" length="0">
    <dxf>
      <alignment vertical="bottom" wrapText="0"/>
      <border outline="0">
        <left/>
        <right/>
        <top/>
        <bottom/>
      </border>
    </dxf>
  </rfmt>
  <rcc rId="9471" sId="5" odxf="1" dxf="1">
    <oc r="B839">
      <f>IF(LEN(A839)=0,"",INDEX('Smelter Look-up'!$A:$A,MATCH($A839,'Smelter Look-up'!$E:$E,0)))</f>
    </oc>
    <nc r="B83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72" sId="5" odxf="1" dxf="1">
    <oc r="C839">
      <f>IF(LEN(A839)=0,"",INDEX('Smelter Look-up'!$C:$C,MATCH($A839,'Smelter Look-up'!$E:$E,0)))</f>
    </oc>
    <nc r="C839" t="inlineStr">
      <is>
        <t>Plansee SE Liezen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73" sId="5" odxf="1" dxf="1">
    <nc r="D839" t="inlineStr">
      <is>
        <t>Plansee SE Liezen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74" sId="5" odxf="1" dxf="1">
    <oc r="E839">
      <f>IF(ISERROR($V839),"",OFFSET('Smelter Look-up'!$D$4,$V839-4,0)&amp;"")</f>
    </oc>
    <nc r="E839"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75" sId="5" odxf="1" dxf="1">
    <oc r="F839">
      <f>IF(ISERROR($V839),"",OFFSET('Smelter Look-up'!$E$4,$V839-4,0))</f>
    </oc>
    <nc r="F839" t="inlineStr">
      <is>
        <t>CID002540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76" sId="5" odxf="1" dxf="1">
    <oc r="G839">
      <f>IF(C839=$X$4,"Enter smelter details", IF(ISERROR($V839),"",OFFSET('Smelter Look-up'!$F$4,$V839-4,0)))</f>
    </oc>
    <nc r="G83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77" sId="5" odxf="1" dxf="1">
    <oc r="H839">
      <f>IF(ISERROR($V839),"",OFFSET('Smelter Look-up'!$G$4,$V839-4,0))</f>
    </oc>
    <nc r="H83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78" sId="5" odxf="1" dxf="1">
    <oc r="I839">
      <f>IF(ISERROR($V839),"",OFFSET('Smelter Look-up'!$H$4,$V839-4,0))</f>
    </oc>
    <nc r="I839" t="inlineStr">
      <is>
        <t>Liezen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79" sId="5" odxf="1" dxf="1">
    <oc r="J839">
      <f>IF(ISERROR($V839),"",OFFSET('Smelter Look-up'!$I$4,$V839-4,0))</f>
    </oc>
    <nc r="J839" t="inlineStr">
      <is>
        <t>Styria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39" start="0" length="0">
    <dxf>
      <alignment vertical="bottom" wrapText="0"/>
      <border outline="0">
        <left/>
        <right/>
        <top/>
        <bottom/>
      </border>
    </dxf>
  </rfmt>
  <rfmt sheetId="5" sqref="L839" start="0" length="0">
    <dxf>
      <alignment vertical="bottom" wrapText="0"/>
      <border outline="0">
        <left/>
        <right/>
        <top/>
        <bottom/>
      </border>
    </dxf>
  </rfmt>
  <rcc rId="9480" sId="5" odxf="1" dxf="1">
    <nc r="M83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39" start="0" length="0">
    <dxf>
      <alignment vertical="bottom" wrapText="0"/>
      <border outline="0">
        <left/>
        <right/>
        <top/>
        <bottom/>
      </border>
    </dxf>
  </rfmt>
  <rcc rId="9481" sId="5" odxf="1" dxf="1">
    <nc r="O839"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39" start="0" length="0">
    <dxf>
      <fill>
        <patternFill patternType="none"/>
      </fill>
      <alignment horizontal="general" vertical="bottom" wrapText="0"/>
      <border outline="0">
        <left/>
        <right/>
        <top/>
      </border>
    </dxf>
  </rfmt>
  <rfmt sheetId="5" sqref="Q839" start="0" length="0">
    <dxf>
      <alignment vertical="bottom" wrapText="0"/>
      <border outline="0">
        <left/>
        <right/>
        <top/>
        <bottom/>
      </border>
    </dxf>
  </rfmt>
  <rcc rId="9482" sId="5" odxf="1" dxf="1">
    <oc r="B840">
      <f>IF(LEN(A840)=0,"",INDEX('Smelter Look-up'!$A:$A,MATCH($A840,'Smelter Look-up'!$E:$E,0)))</f>
    </oc>
    <nc r="B84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83" sId="5" odxf="1" dxf="1">
    <oc r="C840">
      <f>IF(LEN(A840)=0,"",INDEX('Smelter Look-up'!$C:$C,MATCH($A840,'Smelter Look-up'!$E:$E,0)))</f>
    </oc>
    <nc r="C840" t="inlineStr">
      <is>
        <t>Plansee SE Liezen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84" sId="5" odxf="1" dxf="1">
    <nc r="D840" t="inlineStr">
      <is>
        <t>Plansee SE Liezen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85" sId="5" odxf="1" dxf="1">
    <oc r="E840">
      <f>IF(ISERROR($V840),"",OFFSET('Smelter Look-up'!$D$4,$V840-4,0)&amp;"")</f>
    </oc>
    <nc r="E840"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86" sId="5" odxf="1" dxf="1">
    <oc r="F840">
      <f>IF(ISERROR($V840),"",OFFSET('Smelter Look-up'!$E$4,$V840-4,0))</f>
    </oc>
    <nc r="F840" t="inlineStr">
      <is>
        <t>CID002540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87" sId="5" odxf="1" dxf="1">
    <oc r="G840">
      <f>IF(C840=$X$4,"Enter smelter details", IF(ISERROR($V840),"",OFFSET('Smelter Look-up'!$F$4,$V840-4,0)))</f>
    </oc>
    <nc r="G84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88" sId="5" odxf="1" dxf="1">
    <oc r="H840">
      <f>IF(ISERROR($V840),"",OFFSET('Smelter Look-up'!$G$4,$V840-4,0))</f>
    </oc>
    <nc r="H840" t="inlineStr">
      <is>
        <t>Werkstraße 14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489" sId="5" odxf="1" dxf="1">
    <oc r="I840">
      <f>IF(ISERROR($V840),"",OFFSET('Smelter Look-up'!$H$4,$V840-4,0))</f>
    </oc>
    <nc r="I840" t="inlineStr">
      <is>
        <t>8940 Liezen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90" sId="5" odxf="1" dxf="1">
    <oc r="J840">
      <f>IF(ISERROR($V840),"",OFFSET('Smelter Look-up'!$I$4,$V840-4,0))</f>
    </oc>
    <nc r="J840" t="inlineStr">
      <is>
        <t>Österreich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491" sId="5" odxf="1" dxf="1">
    <nc r="K840" t="inlineStr">
      <is>
        <t>Brigitte Scheiber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92" sId="5" odxf="1" dxf="1">
    <nc r="L840" t="inlineStr">
      <is>
        <t>brigitte.scheiber@plansee.com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93" sId="5" odxf="1" dxf="1">
    <nc r="M84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94" sId="5" odxf="1" dxf="1">
    <nc r="N840"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95" sId="5" odxf="1" dxf="1">
    <nc r="O840"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496" sId="5" odxf="1" dxf="1">
    <nc r="P84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40" start="0" length="0">
    <dxf>
      <alignment vertical="bottom" wrapText="0"/>
      <border outline="0">
        <left/>
        <right/>
        <top/>
        <bottom/>
      </border>
    </dxf>
  </rfmt>
  <rcc rId="9497" sId="5" odxf="1" dxf="1">
    <oc r="B841">
      <f>IF(LEN(A841)=0,"",INDEX('Smelter Look-up'!$A:$A,MATCH($A841,'Smelter Look-up'!$E:$E,0)))</f>
    </oc>
    <nc r="B84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498" sId="5" odxf="1" dxf="1">
    <oc r="C841">
      <f>IF(LEN(A841)=0,"",INDEX('Smelter Look-up'!$C:$C,MATCH($A841,'Smelter Look-up'!$E:$E,0)))</f>
    </oc>
    <nc r="C841" t="inlineStr">
      <is>
        <t>H.C. Starck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499" sId="5" odxf="1" dxf="1">
    <nc r="D841" t="inlineStr">
      <is>
        <t>H.C. Starck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00" sId="5" odxf="1" dxf="1">
    <oc r="E841">
      <f>IF(ISERROR($V841),"",OFFSET('Smelter Look-up'!$D$4,$V841-4,0)&amp;"")</f>
    </oc>
    <nc r="E841"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01" sId="5" odxf="1" dxf="1">
    <oc r="F841">
      <f>IF(ISERROR($V841),"",OFFSET('Smelter Look-up'!$E$4,$V841-4,0))</f>
    </oc>
    <nc r="F841" t="inlineStr">
      <is>
        <t>CID002541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02" sId="5" odxf="1" dxf="1">
    <oc r="G841">
      <f>IF(C841=$X$4,"Enter smelter details", IF(ISERROR($V841),"",OFFSET('Smelter Look-up'!$F$4,$V841-4,0)))</f>
    </oc>
    <nc r="G84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03" sId="5" odxf="1" dxf="1">
    <oc r="H841">
      <f>IF(ISERROR($V841),"",OFFSET('Smelter Look-up'!$G$4,$V841-4,0))</f>
    </oc>
    <nc r="H84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504" sId="5" odxf="1" dxf="1">
    <oc r="I841">
      <f>IF(ISERROR($V841),"",OFFSET('Smelter Look-up'!$H$4,$V841-4,0))</f>
    </oc>
    <nc r="I841" t="inlineStr">
      <is>
        <t>Goslar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05" sId="5" odxf="1" dxf="1">
    <oc r="J841">
      <f>IF(ISERROR($V841),"",OFFSET('Smelter Look-up'!$I$4,$V841-4,0))</f>
    </oc>
    <nc r="J841" t="inlineStr">
      <is>
        <t>Lower Saxony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41" start="0" length="0">
    <dxf>
      <alignment vertical="bottom" wrapText="0"/>
      <border outline="0">
        <left/>
        <right/>
        <top/>
        <bottom/>
      </border>
    </dxf>
  </rfmt>
  <rfmt sheetId="5" sqref="L841" start="0" length="0">
    <dxf>
      <alignment vertical="bottom" wrapText="0"/>
      <border outline="0">
        <left/>
        <right/>
        <top/>
        <bottom/>
      </border>
    </dxf>
  </rfmt>
  <rfmt sheetId="5" sqref="M841" start="0" length="0">
    <dxf>
      <alignment vertical="bottom" wrapText="0"/>
      <border outline="0">
        <left/>
        <right/>
        <top/>
        <bottom/>
      </border>
    </dxf>
  </rfmt>
  <rfmt sheetId="5" sqref="N841" start="0" length="0">
    <dxf>
      <alignment vertical="bottom" wrapText="0"/>
      <border outline="0">
        <left/>
        <right/>
        <top/>
        <bottom/>
      </border>
    </dxf>
  </rfmt>
  <rfmt sheetId="5" sqref="O841" start="0" length="0">
    <dxf>
      <alignment vertical="bottom" wrapText="0"/>
      <border outline="0">
        <left/>
        <right/>
        <top/>
        <bottom/>
      </border>
    </dxf>
  </rfmt>
  <rfmt sheetId="5" sqref="P841" start="0" length="0">
    <dxf>
      <fill>
        <patternFill patternType="none"/>
      </fill>
      <alignment horizontal="general" vertical="bottom" wrapText="0"/>
      <border outline="0">
        <left/>
        <right/>
        <top/>
      </border>
    </dxf>
  </rfmt>
  <rfmt sheetId="5" sqref="Q841" start="0" length="0">
    <dxf>
      <alignment vertical="bottom" wrapText="0"/>
      <border outline="0">
        <left/>
        <right/>
        <top/>
        <bottom/>
      </border>
    </dxf>
  </rfmt>
  <rcc rId="9506" sId="5" odxf="1" dxf="1">
    <oc r="B842">
      <f>IF(LEN(A842)=0,"",INDEX('Smelter Look-up'!$A:$A,MATCH($A842,'Smelter Look-up'!$E:$E,0)))</f>
    </oc>
    <nc r="B842"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07" sId="5" odxf="1" dxf="1">
    <oc r="C842">
      <f>IF(LEN(A842)=0,"",INDEX('Smelter Look-up'!$C:$C,MATCH($A842,'Smelter Look-up'!$E:$E,0)))</f>
    </oc>
    <nc r="C842" t="inlineStr">
      <is>
        <t>H.C. Starck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08" sId="5" odxf="1" dxf="1">
    <nc r="D842" t="inlineStr">
      <is>
        <t>H.C. Starck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09" sId="5" odxf="1" dxf="1">
    <oc r="E842">
      <f>IF(ISERROR($V842),"",OFFSET('Smelter Look-up'!$D$4,$V842-4,0)&amp;"")</f>
    </oc>
    <nc r="E842"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10" sId="5" odxf="1" dxf="1">
    <oc r="F842">
      <f>IF(ISERROR($V842),"",OFFSET('Smelter Look-up'!$E$4,$V842-4,0))</f>
    </oc>
    <nc r="F842" t="inlineStr">
      <is>
        <t>CID002541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11" sId="5" odxf="1" dxf="1">
    <oc r="G842">
      <f>IF(C842=$X$4,"Enter smelter details", IF(ISERROR($V842),"",OFFSET('Smelter Look-up'!$F$4,$V842-4,0)))</f>
    </oc>
    <nc r="G84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12" sId="5" odxf="1" dxf="1">
    <oc r="H842">
      <f>IF(ISERROR($V842),"",OFFSET('Smelter Look-up'!$G$4,$V842-4,0))</f>
    </oc>
    <nc r="H84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513" sId="5" odxf="1" dxf="1">
    <oc r="I842">
      <f>IF(ISERROR($V842),"",OFFSET('Smelter Look-up'!$H$4,$V842-4,0))</f>
    </oc>
    <nc r="I842" t="inlineStr">
      <is>
        <t>Goslar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14" sId="5" odxf="1" dxf="1">
    <oc r="J842">
      <f>IF(ISERROR($V842),"",OFFSET('Smelter Look-up'!$I$4,$V842-4,0))</f>
    </oc>
    <nc r="J842" t="inlineStr">
      <is>
        <t>Lower Saxony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42" start="0" length="0">
    <dxf>
      <alignment vertical="bottom" wrapText="0"/>
      <border outline="0">
        <left/>
        <right/>
        <top/>
        <bottom/>
      </border>
    </dxf>
  </rfmt>
  <rfmt sheetId="5" sqref="L842" start="0" length="0">
    <dxf>
      <alignment vertical="bottom" wrapText="0"/>
      <border outline="0">
        <left/>
        <right/>
        <top/>
        <bottom/>
      </border>
    </dxf>
  </rfmt>
  <rcc rId="9515" sId="5" odxf="1" dxf="1">
    <nc r="M842"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42" start="0" length="0">
    <dxf>
      <alignment vertical="bottom" wrapText="0"/>
      <border outline="0">
        <left/>
        <right/>
        <top/>
        <bottom/>
      </border>
    </dxf>
  </rfmt>
  <rcc rId="9516" sId="5" odxf="1" dxf="1">
    <nc r="O842"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42" start="0" length="0">
    <dxf>
      <fill>
        <patternFill patternType="none"/>
      </fill>
      <alignment horizontal="general" vertical="bottom" wrapText="0"/>
      <border outline="0">
        <left/>
        <right/>
        <top/>
      </border>
    </dxf>
  </rfmt>
  <rfmt sheetId="5" sqref="Q842" start="0" length="0">
    <dxf>
      <alignment vertical="bottom" wrapText="0"/>
      <border outline="0">
        <left/>
        <right/>
        <top/>
        <bottom/>
      </border>
    </dxf>
  </rfmt>
  <rcc rId="9517" sId="5" odxf="1" dxf="1">
    <oc r="B843">
      <f>IF(LEN(A843)=0,"",INDEX('Smelter Look-up'!$A:$A,MATCH($A843,'Smelter Look-up'!$E:$E,0)))</f>
    </oc>
    <nc r="B843"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18" sId="5" odxf="1" dxf="1">
    <oc r="C843">
      <f>IF(LEN(A843)=0,"",INDEX('Smelter Look-up'!$C:$C,MATCH($A843,'Smelter Look-up'!$E:$E,0)))</f>
    </oc>
    <nc r="C843" t="inlineStr">
      <is>
        <t>H.C. Starck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19" sId="5" odxf="1" dxf="1">
    <nc r="D843" t="inlineStr">
      <is>
        <t>H.C. Starck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20" sId="5" odxf="1" dxf="1">
    <oc r="E843">
      <f>IF(ISERROR($V843),"",OFFSET('Smelter Look-up'!$D$4,$V843-4,0)&amp;"")</f>
    </oc>
    <nc r="E843"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21" sId="5" odxf="1" dxf="1">
    <oc r="F843">
      <f>IF(ISERROR($V843),"",OFFSET('Smelter Look-up'!$E$4,$V843-4,0))</f>
    </oc>
    <nc r="F843" t="inlineStr">
      <is>
        <t>CID002541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22" sId="5" odxf="1" dxf="1">
    <oc r="G843">
      <f>IF(C843=$X$4,"Enter smelter details", IF(ISERROR($V843),"",OFFSET('Smelter Look-up'!$F$4,$V843-4,0)))</f>
    </oc>
    <nc r="G84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23" sId="5" odxf="1" dxf="1">
    <oc r="H843">
      <f>IF(ISERROR($V843),"",OFFSET('Smelter Look-up'!$G$4,$V843-4,0))</f>
    </oc>
    <nc r="H84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524" sId="5" odxf="1" dxf="1">
    <oc r="I843">
      <f>IF(ISERROR($V843),"",OFFSET('Smelter Look-up'!$H$4,$V843-4,0))</f>
    </oc>
    <nc r="I843" t="inlineStr">
      <is>
        <t>Goslar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25" sId="5" odxf="1" dxf="1">
    <oc r="J843">
      <f>IF(ISERROR($V843),"",OFFSET('Smelter Look-up'!$I$4,$V843-4,0))</f>
    </oc>
    <nc r="J843" t="inlineStr">
      <is>
        <t>Lower Saxony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43" start="0" length="0">
    <dxf>
      <alignment vertical="bottom" wrapText="0"/>
      <border outline="0">
        <left/>
        <right/>
        <top/>
        <bottom/>
      </border>
    </dxf>
  </rfmt>
  <rfmt sheetId="5" sqref="L843" start="0" length="0">
    <dxf>
      <alignment vertical="bottom" wrapText="0"/>
      <border outline="0">
        <left/>
        <right/>
        <top/>
        <bottom/>
      </border>
    </dxf>
  </rfmt>
  <rfmt sheetId="5" sqref="M843" start="0" length="0">
    <dxf>
      <alignment vertical="bottom" wrapText="0"/>
      <border outline="0">
        <left/>
        <right/>
        <top/>
        <bottom/>
      </border>
    </dxf>
  </rfmt>
  <rcc rId="9526" sId="5" odxf="1" dxf="1">
    <nc r="N843"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27" sId="5" odxf="1" dxf="1">
    <nc r="O843"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28" sId="5" odxf="1" dxf="1">
    <nc r="P843"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529" sId="5" odxf="1" dxf="1">
    <nc r="Q843"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530" sId="5" odxf="1" dxf="1">
    <oc r="B844">
      <f>IF(LEN(A844)=0,"",INDEX('Smelter Look-up'!$A:$A,MATCH($A844,'Smelter Look-up'!$E:$E,0)))</f>
    </oc>
    <nc r="B844"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31" sId="5" odxf="1" dxf="1">
    <oc r="C844">
      <f>IF(LEN(A844)=0,"",INDEX('Smelter Look-up'!$C:$C,MATCH($A844,'Smelter Look-up'!$E:$E,0)))</f>
    </oc>
    <nc r="C844" t="inlineStr">
      <is>
        <t>H.C. Starck Smelting GmbH &amp; Co.KG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32" sId="5" odxf="1" dxf="1">
    <nc r="D844" t="inlineStr">
      <is>
        <t>H.C. Starck Smelting GmbH &amp; Co.KG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33" sId="5" odxf="1" dxf="1">
    <oc r="E844">
      <f>IF(ISERROR($V844),"",OFFSET('Smelter Look-up'!$D$4,$V844-4,0)&amp;"")</f>
    </oc>
    <nc r="E844"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34" sId="5" odxf="1" dxf="1">
    <oc r="F844">
      <f>IF(ISERROR($V844),"",OFFSET('Smelter Look-up'!$E$4,$V844-4,0))</f>
    </oc>
    <nc r="F844" t="inlineStr">
      <is>
        <t>CID002542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35" sId="5" odxf="1" dxf="1">
    <oc r="G844">
      <f>IF(C844=$X$4,"Enter smelter details", IF(ISERROR($V844),"",OFFSET('Smelter Look-up'!$F$4,$V844-4,0)))</f>
    </oc>
    <nc r="G84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36" sId="5" odxf="1" dxf="1">
    <oc r="H844">
      <f>IF(ISERROR($V844),"",OFFSET('Smelter Look-up'!$G$4,$V844-4,0))</f>
    </oc>
    <nc r="H84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537" sId="5" odxf="1" dxf="1">
    <oc r="I844">
      <f>IF(ISERROR($V844),"",OFFSET('Smelter Look-up'!$H$4,$V844-4,0))</f>
    </oc>
    <nc r="I844" t="inlineStr">
      <is>
        <t>Laufenburg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38" sId="5" odxf="1" dxf="1">
    <oc r="J844">
      <f>IF(ISERROR($V844),"",OFFSET('Smelter Look-up'!$I$4,$V844-4,0))</f>
    </oc>
    <nc r="J844"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44" start="0" length="0">
    <dxf>
      <alignment vertical="bottom" wrapText="0"/>
      <border outline="0">
        <left/>
        <right/>
        <top/>
        <bottom/>
      </border>
    </dxf>
  </rfmt>
  <rfmt sheetId="5" sqref="L844" start="0" length="0">
    <dxf>
      <alignment vertical="bottom" wrapText="0"/>
      <border outline="0">
        <left/>
        <right/>
        <top/>
        <bottom/>
      </border>
    </dxf>
  </rfmt>
  <rfmt sheetId="5" sqref="M844" start="0" length="0">
    <dxf>
      <alignment vertical="bottom" wrapText="0"/>
      <border outline="0">
        <left/>
        <right/>
        <top/>
        <bottom/>
      </border>
    </dxf>
  </rfmt>
  <rfmt sheetId="5" sqref="N844" start="0" length="0">
    <dxf>
      <alignment vertical="bottom" wrapText="0"/>
      <border outline="0">
        <left/>
        <right/>
        <top/>
        <bottom/>
      </border>
    </dxf>
  </rfmt>
  <rfmt sheetId="5" sqref="O844" start="0" length="0">
    <dxf>
      <alignment vertical="bottom" wrapText="0"/>
      <border outline="0">
        <left/>
        <right/>
        <top/>
        <bottom/>
      </border>
    </dxf>
  </rfmt>
  <rfmt sheetId="5" sqref="P844" start="0" length="0">
    <dxf>
      <fill>
        <patternFill patternType="none"/>
      </fill>
      <alignment horizontal="general" vertical="bottom" wrapText="0"/>
      <border outline="0">
        <left/>
        <right/>
        <top/>
      </border>
    </dxf>
  </rfmt>
  <rfmt sheetId="5" sqref="Q844" start="0" length="0">
    <dxf>
      <alignment vertical="bottom" wrapText="0"/>
      <border outline="0">
        <left/>
        <right/>
        <top/>
        <bottom/>
      </border>
    </dxf>
  </rfmt>
  <rcc rId="9539" sId="5" odxf="1" dxf="1">
    <oc r="B845">
      <f>IF(LEN(A845)=0,"",INDEX('Smelter Look-up'!$A:$A,MATCH($A845,'Smelter Look-up'!$E:$E,0)))</f>
    </oc>
    <nc r="B845"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40" sId="5" odxf="1" dxf="1">
    <oc r="C845">
      <f>IF(LEN(A845)=0,"",INDEX('Smelter Look-up'!$C:$C,MATCH($A845,'Smelter Look-up'!$E:$E,0)))</f>
    </oc>
    <nc r="C845" t="inlineStr">
      <is>
        <t>H.C. Starck Smelting GmbH &amp; Co.KG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41" sId="5" odxf="1" dxf="1">
    <nc r="D845" t="inlineStr">
      <is>
        <t>H.C. Starck Smelting GmbH &amp; Co.KG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42" sId="5" odxf="1" dxf="1">
    <oc r="E845">
      <f>IF(ISERROR($V845),"",OFFSET('Smelter Look-up'!$D$4,$V845-4,0)&amp;"")</f>
    </oc>
    <nc r="E845"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43" sId="5" odxf="1" dxf="1">
    <oc r="F845">
      <f>IF(ISERROR($V845),"",OFFSET('Smelter Look-up'!$E$4,$V845-4,0))</f>
    </oc>
    <nc r="F845" t="inlineStr">
      <is>
        <t>CID002542</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44" sId="5" odxf="1" dxf="1">
    <oc r="G845">
      <f>IF(C845=$X$4,"Enter smelter details", IF(ISERROR($V845),"",OFFSET('Smelter Look-up'!$F$4,$V845-4,0)))</f>
    </oc>
    <nc r="G84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45" sId="5" odxf="1" dxf="1">
    <oc r="H845">
      <f>IF(ISERROR($V845),"",OFFSET('Smelter Look-up'!$G$4,$V845-4,0))</f>
    </oc>
    <nc r="H84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546" sId="5" odxf="1" dxf="1">
    <oc r="I845">
      <f>IF(ISERROR($V845),"",OFFSET('Smelter Look-up'!$H$4,$V845-4,0))</f>
    </oc>
    <nc r="I845" t="inlineStr">
      <is>
        <t>Laufenburg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47" sId="5" odxf="1" dxf="1">
    <oc r="J845">
      <f>IF(ISERROR($V845),"",OFFSET('Smelter Look-up'!$I$4,$V845-4,0))</f>
    </oc>
    <nc r="J845"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45" start="0" length="0">
    <dxf>
      <alignment vertical="bottom" wrapText="0"/>
      <border outline="0">
        <left/>
        <right/>
        <top/>
        <bottom/>
      </border>
    </dxf>
  </rfmt>
  <rfmt sheetId="5" sqref="L845" start="0" length="0">
    <dxf>
      <alignment vertical="bottom" wrapText="0"/>
      <border outline="0">
        <left/>
        <right/>
        <top/>
        <bottom/>
      </border>
    </dxf>
  </rfmt>
  <rcc rId="9548" sId="5" odxf="1" dxf="1">
    <nc r="M845"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45" start="0" length="0">
    <dxf>
      <alignment vertical="bottom" wrapText="0"/>
      <border outline="0">
        <left/>
        <right/>
        <top/>
        <bottom/>
      </border>
    </dxf>
  </rfmt>
  <rcc rId="9549" sId="5" odxf="1" dxf="1">
    <nc r="O845"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45" start="0" length="0">
    <dxf>
      <fill>
        <patternFill patternType="none"/>
      </fill>
      <alignment horizontal="general" vertical="bottom" wrapText="0"/>
      <border outline="0">
        <left/>
        <right/>
        <top/>
      </border>
    </dxf>
  </rfmt>
  <rfmt sheetId="5" sqref="Q845" start="0" length="0">
    <dxf>
      <alignment vertical="bottom" wrapText="0"/>
      <border outline="0">
        <left/>
        <right/>
        <top/>
        <bottom/>
      </border>
    </dxf>
  </rfmt>
  <rcc rId="9550" sId="5" odxf="1" dxf="1">
    <oc r="B846">
      <f>IF(LEN(A846)=0,"",INDEX('Smelter Look-up'!$A:$A,MATCH($A846,'Smelter Look-up'!$E:$E,0)))</f>
    </oc>
    <nc r="B846"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51" sId="5" odxf="1" dxf="1">
    <oc r="C846">
      <f>IF(LEN(A846)=0,"",INDEX('Smelter Look-up'!$C:$C,MATCH($A846,'Smelter Look-up'!$E:$E,0)))</f>
    </oc>
    <nc r="C846" t="inlineStr">
      <is>
        <t>Nui Phao H.C. Starck Tungsten Chemicals Manufacturing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52" sId="5" odxf="1" dxf="1">
    <nc r="D846" t="inlineStr">
      <is>
        <t>Nui Phao H.C. Starck Tungsten Chemicals Manufacturing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53" sId="5" odxf="1" dxf="1">
    <oc r="E846">
      <f>IF(ISERROR($V846),"",OFFSET('Smelter Look-up'!$D$4,$V846-4,0)&amp;"")</f>
    </oc>
    <nc r="E846" t="inlineStr">
      <is>
        <t>VIET NAM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54" sId="5" odxf="1" dxf="1">
    <oc r="F846">
      <f>IF(ISERROR($V846),"",OFFSET('Smelter Look-up'!$E$4,$V846-4,0))</f>
    </oc>
    <nc r="F846" t="inlineStr">
      <is>
        <t>CID002543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55" sId="5" odxf="1" dxf="1">
    <oc r="G846">
      <f>IF(C846=$X$4,"Enter smelter details", IF(ISERROR($V846),"",OFFSET('Smelter Look-up'!$F$4,$V846-4,0)))</f>
    </oc>
    <nc r="G84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56" sId="5" odxf="1" dxf="1">
    <oc r="H846">
      <f>IF(ISERROR($V846),"",OFFSET('Smelter Look-up'!$G$4,$V846-4,0))</f>
    </oc>
    <nc r="H84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557" sId="5" odxf="1" dxf="1">
    <oc r="I846">
      <f>IF(ISERROR($V846),"",OFFSET('Smelter Look-up'!$H$4,$V846-4,0))</f>
    </oc>
    <nc r="I846" t="inlineStr">
      <is>
        <t>Dai Tu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58" sId="5" odxf="1" dxf="1">
    <oc r="J846">
      <f>IF(ISERROR($V846),"",OFFSET('Smelter Look-up'!$I$4,$V846-4,0))</f>
    </oc>
    <nc r="J846" t="inlineStr">
      <is>
        <t>Thai Nguyen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46" start="0" length="0">
    <dxf>
      <alignment vertical="bottom" wrapText="0"/>
      <border outline="0">
        <left/>
        <right/>
        <top/>
        <bottom/>
      </border>
    </dxf>
  </rfmt>
  <rfmt sheetId="5" sqref="L846" start="0" length="0">
    <dxf>
      <alignment vertical="bottom" wrapText="0"/>
      <border outline="0">
        <left/>
        <right/>
        <top/>
        <bottom/>
      </border>
    </dxf>
  </rfmt>
  <rfmt sheetId="5" sqref="M846" start="0" length="0">
    <dxf>
      <alignment vertical="bottom" wrapText="0"/>
      <border outline="0">
        <left/>
        <right/>
        <top/>
        <bottom/>
      </border>
    </dxf>
  </rfmt>
  <rfmt sheetId="5" sqref="N846" start="0" length="0">
    <dxf>
      <alignment vertical="bottom" wrapText="0"/>
      <border outline="0">
        <left/>
        <right/>
        <top/>
        <bottom/>
      </border>
    </dxf>
  </rfmt>
  <rfmt sheetId="5" sqref="O846" start="0" length="0">
    <dxf>
      <alignment vertical="bottom" wrapText="0"/>
      <border outline="0">
        <left/>
        <right/>
        <top/>
        <bottom/>
      </border>
    </dxf>
  </rfmt>
  <rfmt sheetId="5" sqref="P846" start="0" length="0">
    <dxf>
      <fill>
        <patternFill patternType="none"/>
      </fill>
      <alignment horizontal="general" vertical="bottom" wrapText="0"/>
      <border outline="0">
        <left/>
        <right/>
        <top/>
      </border>
    </dxf>
  </rfmt>
  <rfmt sheetId="5" sqref="Q846" start="0" length="0">
    <dxf>
      <alignment vertical="bottom" wrapText="0"/>
      <border outline="0">
        <left/>
        <right/>
        <top/>
        <bottom/>
      </border>
    </dxf>
  </rfmt>
  <rcc rId="9559" sId="5" odxf="1" dxf="1">
    <oc r="B847">
      <f>IF(LEN(A847)=0,"",INDEX('Smelter Look-up'!$A:$A,MATCH($A847,'Smelter Look-up'!$E:$E,0)))</f>
    </oc>
    <nc r="B847"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60" sId="5" odxf="1" dxf="1">
    <oc r="C847">
      <f>IF(LEN(A847)=0,"",INDEX('Smelter Look-up'!$C:$C,MATCH($A847,'Smelter Look-up'!$E:$E,0)))</f>
    </oc>
    <nc r="C847" t="inlineStr">
      <is>
        <t>Nui Phao H.C. Starck Tungsten Chemicals Manufacturing LLC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61" sId="5" odxf="1" dxf="1">
    <nc r="D847" t="inlineStr">
      <is>
        <t>Nui Phao H.C. Starck Tungsten Chemicals Manufacturing LLC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62" sId="5" odxf="1" dxf="1">
    <oc r="E847">
      <f>IF(ISERROR($V847),"",OFFSET('Smelter Look-up'!$D$4,$V847-4,0)&amp;"")</f>
    </oc>
    <nc r="E847" t="inlineStr">
      <is>
        <t>VIET NAM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63" sId="5" odxf="1" dxf="1">
    <oc r="F847">
      <f>IF(ISERROR($V847),"",OFFSET('Smelter Look-up'!$E$4,$V847-4,0))</f>
    </oc>
    <nc r="F847" t="inlineStr">
      <is>
        <t>CID002543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64" sId="5" odxf="1" dxf="1">
    <oc r="G847">
      <f>IF(C847=$X$4,"Enter smelter details", IF(ISERROR($V847),"",OFFSET('Smelter Look-up'!$F$4,$V847-4,0)))</f>
    </oc>
    <nc r="G84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65" sId="5" odxf="1" dxf="1">
    <oc r="H847">
      <f>IF(ISERROR($V847),"",OFFSET('Smelter Look-up'!$G$4,$V847-4,0))</f>
    </oc>
    <nc r="H84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566" sId="5" odxf="1" dxf="1">
    <oc r="I847">
      <f>IF(ISERROR($V847),"",OFFSET('Smelter Look-up'!$H$4,$V847-4,0))</f>
    </oc>
    <nc r="I847" t="inlineStr">
      <is>
        <t>Dai Tu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67" sId="5" odxf="1" dxf="1">
    <oc r="J847">
      <f>IF(ISERROR($V847),"",OFFSET('Smelter Look-up'!$I$4,$V847-4,0))</f>
    </oc>
    <nc r="J847" t="inlineStr">
      <is>
        <t>Thai Nguyen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47" start="0" length="0">
    <dxf>
      <alignment vertical="bottom" wrapText="0"/>
      <border outline="0">
        <left/>
        <right/>
        <top/>
        <bottom/>
      </border>
    </dxf>
  </rfmt>
  <rfmt sheetId="5" sqref="L847" start="0" length="0">
    <dxf>
      <alignment vertical="bottom" wrapText="0"/>
      <border outline="0">
        <left/>
        <right/>
        <top/>
        <bottom/>
      </border>
    </dxf>
  </rfmt>
  <rcc rId="9568" sId="5" odxf="1" dxf="1">
    <nc r="M847"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47" start="0" length="0">
    <dxf>
      <alignment vertical="bottom" wrapText="0"/>
      <border outline="0">
        <left/>
        <right/>
        <top/>
        <bottom/>
      </border>
    </dxf>
  </rfmt>
  <rcc rId="9569" sId="5" odxf="1" dxf="1">
    <nc r="O847"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47" start="0" length="0">
    <dxf>
      <fill>
        <patternFill patternType="none"/>
      </fill>
      <alignment horizontal="general" vertical="bottom" wrapText="0"/>
      <border outline="0">
        <left/>
        <right/>
        <top/>
      </border>
    </dxf>
  </rfmt>
  <rfmt sheetId="5" sqref="Q847" start="0" length="0">
    <dxf>
      <alignment vertical="bottom" wrapText="0"/>
      <border outline="0">
        <left/>
        <right/>
        <top/>
        <bottom/>
      </border>
    </dxf>
  </rfmt>
  <rcc rId="9570" sId="5" odxf="1" dxf="1">
    <oc r="B848">
      <f>IF(LEN(A848)=0,"",INDEX('Smelter Look-up'!$A:$A,MATCH($A848,'Smelter Look-up'!$E:$E,0)))</f>
    </oc>
    <nc r="B84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71" sId="5" odxf="1" dxf="1">
    <oc r="C848">
      <f>IF(LEN(A848)=0,"",INDEX('Smelter Look-up'!$C:$C,MATCH($A848,'Smelter Look-up'!$E:$E,0)))</f>
    </oc>
    <nc r="C848" t="inlineStr">
      <is>
        <t>H.C. Starck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72" sId="5" odxf="1" dxf="1">
    <nc r="D848" t="inlineStr">
      <is>
        <t>H.C. Starck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73" sId="5" odxf="1" dxf="1">
    <oc r="E848">
      <f>IF(ISERROR($V848),"",OFFSET('Smelter Look-up'!$D$4,$V848-4,0)&amp;"")</f>
    </oc>
    <nc r="E848"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74" sId="5" odxf="1" dxf="1">
    <oc r="F848">
      <f>IF(ISERROR($V848),"",OFFSET('Smelter Look-up'!$E$4,$V848-4,0))</f>
    </oc>
    <nc r="F848" t="inlineStr">
      <is>
        <t>CID002544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75" sId="5" odxf="1" dxf="1">
    <oc r="G848">
      <f>IF(C848=$X$4,"Enter smelter details", IF(ISERROR($V848),"",OFFSET('Smelter Look-up'!$F$4,$V848-4,0)))</f>
    </oc>
    <nc r="G84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76" sId="5" odxf="1" dxf="1">
    <oc r="H848">
      <f>IF(ISERROR($V848),"",OFFSET('Smelter Look-up'!$G$4,$V848-4,0))</f>
    </oc>
    <nc r="H84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577" sId="5" odxf="1" dxf="1">
    <oc r="I848">
      <f>IF(ISERROR($V848),"",OFFSET('Smelter Look-up'!$H$4,$V848-4,0))</f>
    </oc>
    <nc r="I848" t="inlineStr">
      <is>
        <t>Map Ta Phut</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78" sId="5" odxf="1" dxf="1">
    <oc r="J848">
      <f>IF(ISERROR($V848),"",OFFSET('Smelter Look-up'!$I$4,$V848-4,0))</f>
    </oc>
    <nc r="J848" t="inlineStr">
      <is>
        <t>Rayong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48" start="0" length="0">
    <dxf>
      <alignment vertical="bottom" wrapText="0"/>
      <border outline="0">
        <left/>
        <right/>
        <top/>
        <bottom/>
      </border>
    </dxf>
  </rfmt>
  <rfmt sheetId="5" sqref="L848" start="0" length="0">
    <dxf>
      <alignment vertical="bottom" wrapText="0"/>
      <border outline="0">
        <left/>
        <right/>
        <top/>
        <bottom/>
      </border>
    </dxf>
  </rfmt>
  <rcc rId="9579" sId="5" odxf="1" dxf="1">
    <nc r="M848"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48" start="0" length="0">
    <dxf>
      <alignment vertical="bottom" wrapText="0"/>
      <border outline="0">
        <left/>
        <right/>
        <top/>
        <bottom/>
      </border>
    </dxf>
  </rfmt>
  <rcc rId="9580" sId="5" odxf="1" dxf="1">
    <nc r="O848" t="inlineStr">
      <is>
        <t xml:space="preserve">Various countries, DRC and adjoining countries, countries known to export/smuggle out of the region,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48" start="0" length="0">
    <dxf>
      <fill>
        <patternFill patternType="none"/>
      </fill>
      <alignment horizontal="general" vertical="bottom" wrapText="0"/>
      <border outline="0">
        <left/>
        <right/>
        <top/>
      </border>
    </dxf>
  </rfmt>
  <rcc rId="9581" sId="5" odxf="1" dxf="1">
    <nc r="Q848"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582" sId="5" odxf="1" dxf="1">
    <oc r="B849">
      <f>IF(LEN(A849)=0,"",INDEX('Smelter Look-up'!$A:$A,MATCH($A849,'Smelter Look-up'!$E:$E,0)))</f>
    </oc>
    <nc r="B84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83" sId="5" odxf="1" dxf="1">
    <oc r="C849">
      <f>IF(LEN(A849)=0,"",INDEX('Smelter Look-up'!$C:$C,MATCH($A849,'Smelter Look-up'!$E:$E,0)))</f>
    </oc>
    <nc r="C849" t="inlineStr">
      <is>
        <t>H.C. Starck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84" sId="5" odxf="1" dxf="1">
    <nc r="D849" t="inlineStr">
      <is>
        <t>H.C. Starck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85" sId="5" odxf="1" dxf="1">
    <oc r="E849">
      <f>IF(ISERROR($V849),"",OFFSET('Smelter Look-up'!$D$4,$V849-4,0)&amp;"")</f>
    </oc>
    <nc r="E849" t="inlineStr">
      <is>
        <t>THAILAND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86" sId="5" odxf="1" dxf="1">
    <oc r="F849">
      <f>IF(ISERROR($V849),"",OFFSET('Smelter Look-up'!$E$4,$V849-4,0))</f>
    </oc>
    <nc r="F849" t="inlineStr">
      <is>
        <t>CID002544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87" sId="5" odxf="1" dxf="1">
    <oc r="G849">
      <f>IF(C849=$X$4,"Enter smelter details", IF(ISERROR($V849),"",OFFSET('Smelter Look-up'!$F$4,$V849-4,0)))</f>
    </oc>
    <nc r="G84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88" sId="5" odxf="1" dxf="1">
    <oc r="H849">
      <f>IF(ISERROR($V849),"",OFFSET('Smelter Look-up'!$G$4,$V849-4,0))</f>
    </oc>
    <nc r="H849" t="inlineStr">
      <is>
        <t>5, I-3A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589" sId="5" odxf="1" dxf="1">
    <oc r="I849">
      <f>IF(ISERROR($V849),"",OFFSET('Smelter Look-up'!$H$4,$V849-4,0))</f>
    </oc>
    <nc r="I849" t="inlineStr">
      <is>
        <t>Map Ta Phut Industrial Estate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90" sId="5" odxf="1" dxf="1">
    <oc r="J849">
      <f>IF(ISERROR($V849),"",OFFSET('Smelter Look-up'!$I$4,$V849-4,0))</f>
    </oc>
    <nc r="J849" t="inlineStr">
      <is>
        <t>Rayong 21150</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591" sId="5" odxf="1" dxf="1">
    <nc r="K849" t="inlineStr">
      <is>
        <t>Frank Habig/Manuel Synagowitz</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92" sId="5" odxf="1" dxf="1">
    <nc r="L849" t="inlineStr">
      <is>
        <t>Frank.Habig@hcstarck.com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93" sId="5" odxf="1" dxf="1">
    <nc r="M849"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94" sId="5" odxf="1" dxf="1">
    <nc r="N849"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95" sId="5" odxf="1" dxf="1">
    <nc r="O849" t="inlineStr">
      <is>
        <t>L1, L2,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596" sId="5" odxf="1" dxf="1">
    <nc r="P849"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49" start="0" length="0">
    <dxf>
      <alignment vertical="bottom" wrapText="0"/>
      <border outline="0">
        <left/>
        <right/>
        <top/>
        <bottom/>
      </border>
    </dxf>
  </rfmt>
  <rcc rId="9597" sId="5" odxf="1" dxf="1">
    <oc r="B850">
      <f>IF(LEN(A850)=0,"",INDEX('Smelter Look-up'!$A:$A,MATCH($A850,'Smelter Look-up'!$E:$E,0)))</f>
    </oc>
    <nc r="B85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598" sId="5" odxf="1" dxf="1">
    <oc r="C850">
      <f>IF(LEN(A850)=0,"",INDEX('Smelter Look-up'!$C:$C,MATCH($A850,'Smelter Look-up'!$E:$E,0)))</f>
    </oc>
    <nc r="C850" t="inlineStr">
      <is>
        <t>H.C. Starck GmbH Goslar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599" sId="5" odxf="1" dxf="1">
    <nc r="D850" t="inlineStr">
      <is>
        <t>H.C. Starck GmbH Goslar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00" sId="5" odxf="1" dxf="1">
    <oc r="E850">
      <f>IF(ISERROR($V850),"",OFFSET('Smelter Look-up'!$D$4,$V850-4,0)&amp;"")</f>
    </oc>
    <nc r="E850"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01" sId="5" odxf="1" dxf="1">
    <oc r="F850">
      <f>IF(ISERROR($V850),"",OFFSET('Smelter Look-up'!$E$4,$V850-4,0))</f>
    </oc>
    <nc r="F850" t="inlineStr">
      <is>
        <t>CID002545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02" sId="5" odxf="1" dxf="1">
    <oc r="G850">
      <f>IF(C850=$X$4,"Enter smelter details", IF(ISERROR($V850),"",OFFSET('Smelter Look-up'!$F$4,$V850-4,0)))</f>
    </oc>
    <nc r="G85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03" sId="5" odxf="1" dxf="1">
    <oc r="H850">
      <f>IF(ISERROR($V850),"",OFFSET('Smelter Look-up'!$G$4,$V850-4,0))</f>
    </oc>
    <nc r="H85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604" sId="5" odxf="1" dxf="1">
    <oc r="I850">
      <f>IF(ISERROR($V850),"",OFFSET('Smelter Look-up'!$H$4,$V850-4,0))</f>
    </oc>
    <nc r="I850" t="inlineStr">
      <is>
        <t>Goslar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05" sId="5" odxf="1" dxf="1">
    <oc r="J850">
      <f>IF(ISERROR($V850),"",OFFSET('Smelter Look-up'!$I$4,$V850-4,0))</f>
    </oc>
    <nc r="J850" t="inlineStr">
      <is>
        <t>Lower Saxony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50" start="0" length="0">
    <dxf>
      <alignment vertical="bottom" wrapText="0"/>
      <border outline="0">
        <left/>
        <right/>
        <top/>
        <bottom/>
      </border>
    </dxf>
  </rfmt>
  <rfmt sheetId="5" sqref="L850" start="0" length="0">
    <dxf>
      <alignment vertical="bottom" wrapText="0"/>
      <border outline="0">
        <left/>
        <right/>
        <top/>
        <bottom/>
      </border>
    </dxf>
  </rfmt>
  <rfmt sheetId="5" sqref="M850" start="0" length="0">
    <dxf>
      <alignment vertical="bottom" wrapText="0"/>
      <border outline="0">
        <left/>
        <right/>
        <top/>
        <bottom/>
      </border>
    </dxf>
  </rfmt>
  <rfmt sheetId="5" sqref="N850" start="0" length="0">
    <dxf>
      <alignment vertical="bottom" wrapText="0"/>
      <border outline="0">
        <left/>
        <right/>
        <top/>
        <bottom/>
      </border>
    </dxf>
  </rfmt>
  <rfmt sheetId="5" sqref="O850" start="0" length="0">
    <dxf>
      <alignment vertical="bottom" wrapText="0"/>
      <border outline="0">
        <left/>
        <right/>
        <top/>
        <bottom/>
      </border>
    </dxf>
  </rfmt>
  <rfmt sheetId="5" sqref="P850" start="0" length="0">
    <dxf>
      <fill>
        <patternFill patternType="none"/>
      </fill>
      <alignment horizontal="general" vertical="bottom" wrapText="0"/>
      <border outline="0">
        <left/>
        <right/>
        <top/>
      </border>
    </dxf>
  </rfmt>
  <rfmt sheetId="5" sqref="Q850" start="0" length="0">
    <dxf>
      <alignment vertical="bottom" wrapText="0"/>
      <border outline="0">
        <left/>
        <right/>
        <top/>
        <bottom/>
      </border>
    </dxf>
  </rfmt>
  <rcc rId="9606" sId="5" odxf="1" dxf="1">
    <oc r="B851">
      <f>IF(LEN(A851)=0,"",INDEX('Smelter Look-up'!$A:$A,MATCH($A851,'Smelter Look-up'!$E:$E,0)))</f>
    </oc>
    <nc r="B85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07" sId="5" odxf="1" dxf="1">
    <oc r="C851">
      <f>IF(LEN(A851)=0,"",INDEX('Smelter Look-up'!$C:$C,MATCH($A851,'Smelter Look-up'!$E:$E,0)))</f>
    </oc>
    <nc r="C851" t="inlineStr">
      <is>
        <t>H.C. Starck GmbH Goslar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608" sId="5" odxf="1" dxf="1">
    <nc r="D851" t="inlineStr">
      <is>
        <t>H.C. Starck GmbH Goslar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09" sId="5" odxf="1" dxf="1">
    <oc r="E851">
      <f>IF(ISERROR($V851),"",OFFSET('Smelter Look-up'!$D$4,$V851-4,0)&amp;"")</f>
    </oc>
    <nc r="E851"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10" sId="5" odxf="1" dxf="1">
    <oc r="F851">
      <f>IF(ISERROR($V851),"",OFFSET('Smelter Look-up'!$E$4,$V851-4,0))</f>
    </oc>
    <nc r="F851" t="inlineStr">
      <is>
        <t>CID002545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11" sId="5" odxf="1" dxf="1">
    <oc r="G851">
      <f>IF(C851=$X$4,"Enter smelter details", IF(ISERROR($V851),"",OFFSET('Smelter Look-up'!$F$4,$V851-4,0)))</f>
    </oc>
    <nc r="G85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12" sId="5" odxf="1" dxf="1">
    <oc r="H851">
      <f>IF(ISERROR($V851),"",OFFSET('Smelter Look-up'!$G$4,$V851-4,0))</f>
    </oc>
    <nc r="H85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613" sId="5" odxf="1" dxf="1">
    <oc r="I851">
      <f>IF(ISERROR($V851),"",OFFSET('Smelter Look-up'!$H$4,$V851-4,0))</f>
    </oc>
    <nc r="I851" t="inlineStr">
      <is>
        <t>Goslar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14" sId="5" odxf="1" dxf="1">
    <oc r="J851">
      <f>IF(ISERROR($V851),"",OFFSET('Smelter Look-up'!$I$4,$V851-4,0))</f>
    </oc>
    <nc r="J851" t="inlineStr">
      <is>
        <t>Lower Saxony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51" start="0" length="0">
    <dxf>
      <alignment vertical="bottom" wrapText="0"/>
      <border outline="0">
        <left/>
        <right/>
        <top/>
        <bottom/>
      </border>
    </dxf>
  </rfmt>
  <rfmt sheetId="5" sqref="L851" start="0" length="0">
    <dxf>
      <alignment vertical="bottom" wrapText="0"/>
      <border outline="0">
        <left/>
        <right/>
        <top/>
        <bottom/>
      </border>
    </dxf>
  </rfmt>
  <rcc rId="9615" sId="5" odxf="1" dxf="1">
    <nc r="M85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51" start="0" length="0">
    <dxf>
      <alignment vertical="bottom" wrapText="0"/>
      <border outline="0">
        <left/>
        <right/>
        <top/>
        <bottom/>
      </border>
    </dxf>
  </rfmt>
  <rcc rId="9616" sId="5" odxf="1" dxf="1">
    <nc r="O851" t="inlineStr">
      <is>
        <t xml:space="preserve">Various countries, DRC and adjoining countries,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51" start="0" length="0">
    <dxf>
      <fill>
        <patternFill patternType="none"/>
      </fill>
      <alignment horizontal="general" vertical="bottom" wrapText="0"/>
      <border outline="0">
        <left/>
        <right/>
        <top/>
      </border>
    </dxf>
  </rfmt>
  <rcc rId="9617" sId="5" odxf="1" dxf="1">
    <nc r="Q851"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618" sId="5" odxf="1" dxf="1">
    <oc r="B852">
      <f>IF(LEN(A852)=0,"",INDEX('Smelter Look-up'!$A:$A,MATCH($A852,'Smelter Look-up'!$E:$E,0)))</f>
    </oc>
    <nc r="B85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19" sId="5" odxf="1" dxf="1">
    <oc r="C852">
      <f>IF(LEN(A852)=0,"",INDEX('Smelter Look-up'!$C:$C,MATCH($A852,'Smelter Look-up'!$E:$E,0)))</f>
    </oc>
    <nc r="C852" t="inlineStr">
      <is>
        <t>H.C. Starck GmbH Goslar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620" sId="5" odxf="1" dxf="1">
    <nc r="D852" t="inlineStr">
      <is>
        <t>H.C. Starck GmbH Goslar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21" sId="5" odxf="1" dxf="1">
    <oc r="E852">
      <f>IF(ISERROR($V852),"",OFFSET('Smelter Look-up'!$D$4,$V852-4,0)&amp;"")</f>
    </oc>
    <nc r="E852"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22" sId="5" odxf="1" dxf="1">
    <oc r="F852">
      <f>IF(ISERROR($V852),"",OFFSET('Smelter Look-up'!$E$4,$V852-4,0))</f>
    </oc>
    <nc r="F852" t="inlineStr">
      <is>
        <t>CID002545</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23" sId="5" odxf="1" dxf="1">
    <oc r="G852">
      <f>IF(C852=$X$4,"Enter smelter details", IF(ISERROR($V852),"",OFFSET('Smelter Look-up'!$F$4,$V852-4,0)))</f>
    </oc>
    <nc r="G85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24" sId="5" odxf="1" dxf="1">
    <oc r="H852">
      <f>IF(ISERROR($V852),"",OFFSET('Smelter Look-up'!$G$4,$V852-4,0))</f>
    </oc>
    <nc r="H852" t="inlineStr">
      <is>
        <t>Plant Goslar, Im Schleeke 78-91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625" sId="5" odxf="1" dxf="1">
    <oc r="I852">
      <f>IF(ISERROR($V852),"",OFFSET('Smelter Look-up'!$H$4,$V852-4,0))</f>
    </oc>
    <nc r="I852" t="inlineStr">
      <is>
        <t>Goslar</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26" sId="5" odxf="1" dxf="1">
    <oc r="J852">
      <f>IF(ISERROR($V852),"",OFFSET('Smelter Look-up'!$I$4,$V852-4,0))</f>
    </oc>
    <nc r="J852" t="inlineStr">
      <is>
        <t>Lower Saxony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27" sId="5" odxf="1" dxf="1">
    <nc r="K852" t="inlineStr">
      <is>
        <t>Frank Habig/Manuel Synagowitz</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28" sId="5" odxf="1" dxf="1">
    <nc r="L852" t="inlineStr">
      <is>
        <t>Frank.Habig@hcstarck.com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29" sId="5" odxf="1" dxf="1">
    <nc r="M85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30" sId="5" odxf="1" dxf="1">
    <nc r="N85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31" sId="5" odxf="1" dxf="1">
    <nc r="O852" t="inlineStr">
      <is>
        <t>L1, L2,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32" sId="5" odxf="1" dxf="1">
    <nc r="P85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52" start="0" length="0">
    <dxf>
      <alignment vertical="bottom" wrapText="0"/>
      <border outline="0">
        <left/>
        <right/>
        <top/>
        <bottom/>
      </border>
    </dxf>
  </rfmt>
  <rcc rId="9633" sId="5" odxf="1" dxf="1">
    <oc r="B853">
      <f>IF(LEN(A853)=0,"",INDEX('Smelter Look-up'!$A:$A,MATCH($A853,'Smelter Look-up'!$E:$E,0)))</f>
    </oc>
    <nc r="B85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34" sId="5" odxf="1" dxf="1">
    <oc r="C853">
      <f>IF(LEN(A853)=0,"",INDEX('Smelter Look-up'!$C:$C,MATCH($A853,'Smelter Look-up'!$E:$E,0)))</f>
    </oc>
    <nc r="C853" t="inlineStr">
      <is>
        <t>H.C. Starck GmbH Laufenburg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635" sId="5" odxf="1" dxf="1">
    <nc r="D853" t="inlineStr">
      <is>
        <t>H.C. Starck GmbH Laufenburg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36" sId="5" odxf="1" dxf="1">
    <oc r="E853">
      <f>IF(ISERROR($V853),"",OFFSET('Smelter Look-up'!$D$4,$V853-4,0)&amp;"")</f>
    </oc>
    <nc r="E853"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37" sId="5" odxf="1" dxf="1">
    <oc r="F853">
      <f>IF(ISERROR($V853),"",OFFSET('Smelter Look-up'!$E$4,$V853-4,0))</f>
    </oc>
    <nc r="F853" t="inlineStr">
      <is>
        <t>CID002546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38" sId="5" odxf="1" dxf="1">
    <oc r="G853">
      <f>IF(C853=$X$4,"Enter smelter details", IF(ISERROR($V853),"",OFFSET('Smelter Look-up'!$F$4,$V853-4,0)))</f>
    </oc>
    <nc r="G85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39" sId="5" odxf="1" dxf="1">
    <oc r="H853">
      <f>IF(ISERROR($V853),"",OFFSET('Smelter Look-up'!$G$4,$V853-4,0))</f>
    </oc>
    <nc r="H85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640" sId="5" odxf="1" dxf="1">
    <oc r="I853">
      <f>IF(ISERROR($V853),"",OFFSET('Smelter Look-up'!$H$4,$V853-4,0))</f>
    </oc>
    <nc r="I853" t="inlineStr">
      <is>
        <t>Laufenburg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41" sId="5" odxf="1" dxf="1">
    <oc r="J853">
      <f>IF(ISERROR($V853),"",OFFSET('Smelter Look-up'!$I$4,$V853-4,0))</f>
    </oc>
    <nc r="J853"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53" start="0" length="0">
    <dxf>
      <alignment vertical="bottom" wrapText="0"/>
      <border outline="0">
        <left/>
        <right/>
        <top/>
        <bottom/>
      </border>
    </dxf>
  </rfmt>
  <rfmt sheetId="5" sqref="L853" start="0" length="0">
    <dxf>
      <alignment vertical="bottom" wrapText="0"/>
      <border outline="0">
        <left/>
        <right/>
        <top/>
        <bottom/>
      </border>
    </dxf>
  </rfmt>
  <rcc rId="9642" sId="5" odxf="1" dxf="1">
    <nc r="M85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53" start="0" length="0">
    <dxf>
      <alignment vertical="bottom" wrapText="0"/>
      <border outline="0">
        <left/>
        <right/>
        <top/>
        <bottom/>
      </border>
    </dxf>
  </rfmt>
  <rcc rId="9643" sId="5" odxf="1" dxf="1">
    <nc r="O853" t="inlineStr">
      <is>
        <t xml:space="preserve">Various countries, DRC and adjoining countries, Recycle/Scrap,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53" start="0" length="0">
    <dxf>
      <fill>
        <patternFill patternType="none"/>
      </fill>
      <alignment horizontal="general" vertical="bottom" wrapText="0"/>
      <border outline="0">
        <left/>
        <right/>
        <top/>
      </border>
    </dxf>
  </rfmt>
  <rcc rId="9644" sId="5" odxf="1" dxf="1">
    <nc r="Q853"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645" sId="5" odxf="1" dxf="1">
    <oc r="B854">
      <f>IF(LEN(A854)=0,"",INDEX('Smelter Look-up'!$A:$A,MATCH($A854,'Smelter Look-up'!$E:$E,0)))</f>
    </oc>
    <nc r="B85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46" sId="5" odxf="1" dxf="1">
    <oc r="C854">
      <f>IF(LEN(A854)=0,"",INDEX('Smelter Look-up'!$C:$C,MATCH($A854,'Smelter Look-up'!$E:$E,0)))</f>
    </oc>
    <nc r="C854" t="inlineStr">
      <is>
        <t>H.C. Starck GmbH Laufenburg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647" sId="5" odxf="1" dxf="1">
    <nc r="D854" t="inlineStr">
      <is>
        <t>H.C. Starck GmbH Laufenburg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48" sId="5" odxf="1" dxf="1">
    <oc r="E854">
      <f>IF(ISERROR($V854),"",OFFSET('Smelter Look-up'!$D$4,$V854-4,0)&amp;"")</f>
    </oc>
    <nc r="E854"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49" sId="5" odxf="1" dxf="1">
    <oc r="F854">
      <f>IF(ISERROR($V854),"",OFFSET('Smelter Look-up'!$E$4,$V854-4,0))</f>
    </oc>
    <nc r="F854" t="inlineStr">
      <is>
        <t>CID002546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50" sId="5" odxf="1" dxf="1">
    <oc r="G854">
      <f>IF(C854=$X$4,"Enter smelter details", IF(ISERROR($V854),"",OFFSET('Smelter Look-up'!$F$4,$V854-4,0)))</f>
    </oc>
    <nc r="G85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51" sId="5" odxf="1" dxf="1">
    <oc r="H854">
      <f>IF(ISERROR($V854),"",OFFSET('Smelter Look-up'!$G$4,$V854-4,0))</f>
    </oc>
    <nc r="H854" t="inlineStr">
      <is>
        <t>Plant ENAG， Säckinger Straße 51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652" sId="5" odxf="1" dxf="1">
    <oc r="I854">
      <f>IF(ISERROR($V854),"",OFFSET('Smelter Look-up'!$H$4,$V854-4,0))</f>
    </oc>
    <nc r="I854" t="inlineStr">
      <is>
        <t>Laufenburg (Baden)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53" sId="5" odxf="1" dxf="1">
    <oc r="J854">
      <f>IF(ISERROR($V854),"",OFFSET('Smelter Look-up'!$I$4,$V854-4,0))</f>
    </oc>
    <nc r="J854"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54" sId="5" odxf="1" dxf="1">
    <nc r="K854" t="inlineStr">
      <is>
        <t>Frank Habig/Manuel Synagowitz</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55" sId="5" odxf="1" dxf="1">
    <nc r="L854" t="inlineStr">
      <is>
        <t>Frank.Habig@hcstarck.com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56" sId="5" odxf="1" dxf="1">
    <nc r="M85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57" sId="5" odxf="1" dxf="1">
    <nc r="N85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58" sId="5" odxf="1" dxf="1">
    <nc r="O854"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59" sId="5" odxf="1" dxf="1">
    <nc r="P85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54" start="0" length="0">
    <dxf>
      <alignment vertical="bottom" wrapText="0"/>
      <border outline="0">
        <left/>
        <right/>
        <top/>
        <bottom/>
      </border>
    </dxf>
  </rfmt>
  <rcc rId="9660" sId="5" odxf="1" dxf="1">
    <oc r="B855">
      <f>IF(LEN(A855)=0,"",INDEX('Smelter Look-up'!$A:$A,MATCH($A855,'Smelter Look-up'!$E:$E,0)))</f>
    </oc>
    <nc r="B855"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61" sId="5" odxf="1" dxf="1">
    <oc r="C855">
      <f>IF(LEN(A855)=0,"",INDEX('Smelter Look-up'!$C:$C,MATCH($A855,'Smelter Look-up'!$E:$E,0)))</f>
    </oc>
    <nc r="C855" t="inlineStr">
      <is>
        <t>H.C. Starck Hermsdorf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662" sId="5" odxf="1" dxf="1">
    <nc r="D855" t="inlineStr">
      <is>
        <t>H.C. Starck Hermsdorf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63" sId="5" odxf="1" dxf="1">
    <oc r="E855">
      <f>IF(ISERROR($V855),"",OFFSET('Smelter Look-up'!$D$4,$V855-4,0)&amp;"")</f>
    </oc>
    <nc r="E855"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64" sId="5" odxf="1" dxf="1">
    <oc r="F855">
      <f>IF(ISERROR($V855),"",OFFSET('Smelter Look-up'!$E$4,$V855-4,0))</f>
    </oc>
    <nc r="F855" t="inlineStr">
      <is>
        <t>CID002547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65" sId="5" odxf="1" dxf="1">
    <oc r="G855">
      <f>IF(C855=$X$4,"Enter smelter details", IF(ISERROR($V855),"",OFFSET('Smelter Look-up'!$F$4,$V855-4,0)))</f>
    </oc>
    <nc r="G85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66" sId="5" odxf="1" dxf="1">
    <oc r="H855">
      <f>IF(ISERROR($V855),"",OFFSET('Smelter Look-up'!$G$4,$V855-4,0))</f>
    </oc>
    <nc r="H85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667" sId="5" odxf="1" dxf="1">
    <oc r="I855">
      <f>IF(ISERROR($V855),"",OFFSET('Smelter Look-up'!$H$4,$V855-4,0))</f>
    </oc>
    <nc r="I855" t="inlineStr">
      <is>
        <t>Hermsdorf</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68" sId="5" odxf="1" dxf="1">
    <oc r="J855">
      <f>IF(ISERROR($V855),"",OFFSET('Smelter Look-up'!$I$4,$V855-4,0))</f>
    </oc>
    <nc r="J855" t="inlineStr">
      <is>
        <t>Thuringia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55" start="0" length="0">
    <dxf>
      <alignment vertical="bottom" wrapText="0"/>
      <border outline="0">
        <left/>
        <right/>
        <top/>
        <bottom/>
      </border>
    </dxf>
  </rfmt>
  <rfmt sheetId="5" sqref="L855" start="0" length="0">
    <dxf>
      <alignment vertical="bottom" wrapText="0"/>
      <border outline="0">
        <left/>
        <right/>
        <top/>
        <bottom/>
      </border>
    </dxf>
  </rfmt>
  <rfmt sheetId="5" sqref="M855" start="0" length="0">
    <dxf>
      <alignment vertical="bottom" wrapText="0"/>
      <border outline="0">
        <left/>
        <right/>
        <top/>
        <bottom/>
      </border>
    </dxf>
  </rfmt>
  <rfmt sheetId="5" sqref="N855" start="0" length="0">
    <dxf>
      <alignment vertical="bottom" wrapText="0"/>
      <border outline="0">
        <left/>
        <right/>
        <top/>
        <bottom/>
      </border>
    </dxf>
  </rfmt>
  <rfmt sheetId="5" sqref="O855" start="0" length="0">
    <dxf>
      <alignment vertical="bottom" wrapText="0"/>
      <border outline="0">
        <left/>
        <right/>
        <top/>
        <bottom/>
      </border>
    </dxf>
  </rfmt>
  <rfmt sheetId="5" sqref="P855" start="0" length="0">
    <dxf>
      <fill>
        <patternFill patternType="none"/>
      </fill>
      <alignment horizontal="general" vertical="bottom" wrapText="0"/>
      <border outline="0">
        <left/>
        <right/>
        <top/>
      </border>
    </dxf>
  </rfmt>
  <rfmt sheetId="5" sqref="Q855" start="0" length="0">
    <dxf>
      <alignment vertical="bottom" wrapText="0"/>
      <border outline="0">
        <left/>
        <right/>
        <top/>
        <bottom/>
      </border>
    </dxf>
  </rfmt>
  <rcc rId="9669" sId="5" odxf="1" dxf="1">
    <oc r="B856">
      <f>IF(LEN(A856)=0,"",INDEX('Smelter Look-up'!$A:$A,MATCH($A856,'Smelter Look-up'!$E:$E,0)))</f>
    </oc>
    <nc r="B856"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70" sId="5" odxf="1" dxf="1">
    <oc r="C856">
      <f>IF(LEN(A856)=0,"",INDEX('Smelter Look-up'!$C:$C,MATCH($A856,'Smelter Look-up'!$E:$E,0)))</f>
    </oc>
    <nc r="C856" t="inlineStr">
      <is>
        <t>H.C. Starck Hermsdorf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671" sId="5" odxf="1" dxf="1">
    <nc r="D856" t="inlineStr">
      <is>
        <t>H.C. Starck Hermsdorf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72" sId="5" odxf="1" dxf="1">
    <oc r="E856">
      <f>IF(ISERROR($V856),"",OFFSET('Smelter Look-up'!$D$4,$V856-4,0)&amp;"")</f>
    </oc>
    <nc r="E856"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73" sId="5" odxf="1" dxf="1">
    <oc r="F856">
      <f>IF(ISERROR($V856),"",OFFSET('Smelter Look-up'!$E$4,$V856-4,0))</f>
    </oc>
    <nc r="F856" t="inlineStr">
      <is>
        <t>CID002547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74" sId="5" odxf="1" dxf="1">
    <oc r="G856">
      <f>IF(C856=$X$4,"Enter smelter details", IF(ISERROR($V856),"",OFFSET('Smelter Look-up'!$F$4,$V856-4,0)))</f>
    </oc>
    <nc r="G85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75" sId="5" odxf="1" dxf="1">
    <oc r="H856">
      <f>IF(ISERROR($V856),"",OFFSET('Smelter Look-up'!$G$4,$V856-4,0))</f>
    </oc>
    <nc r="H85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676" sId="5" odxf="1" dxf="1">
    <oc r="I856">
      <f>IF(ISERROR($V856),"",OFFSET('Smelter Look-up'!$H$4,$V856-4,0))</f>
    </oc>
    <nc r="I856" t="inlineStr">
      <is>
        <t>Hermsdorf</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77" sId="5" odxf="1" dxf="1">
    <oc r="J856">
      <f>IF(ISERROR($V856),"",OFFSET('Smelter Look-up'!$I$4,$V856-4,0))</f>
    </oc>
    <nc r="J856" t="inlineStr">
      <is>
        <t>Thuringia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56" start="0" length="0">
    <dxf>
      <alignment vertical="bottom" wrapText="0"/>
      <border outline="0">
        <left/>
        <right/>
        <top/>
        <bottom/>
      </border>
    </dxf>
  </rfmt>
  <rfmt sheetId="5" sqref="L856" start="0" length="0">
    <dxf>
      <alignment vertical="bottom" wrapText="0"/>
      <border outline="0">
        <left/>
        <right/>
        <top/>
        <bottom/>
      </border>
    </dxf>
  </rfmt>
  <rcc rId="9678" sId="5" odxf="1" dxf="1">
    <nc r="M85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56" start="0" length="0">
    <dxf>
      <alignment vertical="bottom" wrapText="0"/>
      <border outline="0">
        <left/>
        <right/>
        <top/>
        <bottom/>
      </border>
    </dxf>
  </rfmt>
  <rcc rId="9679" sId="5" odxf="1" dxf="1">
    <nc r="O856"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56" start="0" length="0">
    <dxf>
      <fill>
        <patternFill patternType="none"/>
      </fill>
      <alignment horizontal="general" vertical="bottom" wrapText="0"/>
      <border outline="0">
        <left/>
        <right/>
        <top/>
      </border>
    </dxf>
  </rfmt>
  <rfmt sheetId="5" sqref="Q856" start="0" length="0">
    <dxf>
      <alignment vertical="bottom" wrapText="0"/>
      <border outline="0">
        <left/>
        <right/>
        <top/>
        <bottom/>
      </border>
    </dxf>
  </rfmt>
  <rcc rId="9680" sId="5" odxf="1" dxf="1">
    <oc r="B857">
      <f>IF(LEN(A857)=0,"",INDEX('Smelter Look-up'!$A:$A,MATCH($A857,'Smelter Look-up'!$E:$E,0)))</f>
    </oc>
    <nc r="B857"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81" sId="5" odxf="1" dxf="1">
    <oc r="C857">
      <f>IF(LEN(A857)=0,"",INDEX('Smelter Look-up'!$C:$C,MATCH($A857,'Smelter Look-up'!$E:$E,0)))</f>
    </oc>
    <nc r="C857" t="inlineStr">
      <is>
        <t>H.C. Starck Hermsdorf GmbH</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682" sId="5" odxf="1" dxf="1">
    <nc r="D857" t="inlineStr">
      <is>
        <t>H.C. Starck Hermsdorf GmbH</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83" sId="5" odxf="1" dxf="1">
    <oc r="E857">
      <f>IF(ISERROR($V857),"",OFFSET('Smelter Look-up'!$D$4,$V857-4,0)&amp;"")</f>
    </oc>
    <nc r="E857"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84" sId="5" odxf="1" dxf="1">
    <oc r="F857">
      <f>IF(ISERROR($V857),"",OFFSET('Smelter Look-up'!$E$4,$V857-4,0))</f>
    </oc>
    <nc r="F857" t="inlineStr">
      <is>
        <t>CID002547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85" sId="5" odxf="1" dxf="1">
    <oc r="G857">
      <f>IF(C857=$X$4,"Enter smelter details", IF(ISERROR($V857),"",OFFSET('Smelter Look-up'!$F$4,$V857-4,0)))</f>
    </oc>
    <nc r="G85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86" sId="5" odxf="1" dxf="1">
    <oc r="H857">
      <f>IF(ISERROR($V857),"",OFFSET('Smelter Look-up'!$G$4,$V857-4,0))</f>
    </oc>
    <nc r="H857" t="inlineStr">
      <is>
        <t>Robert-Friese-Straße 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687" sId="5" odxf="1" dxf="1">
    <oc r="I857">
      <f>IF(ISERROR($V857),"",OFFSET('Smelter Look-up'!$H$4,$V857-4,0))</f>
    </oc>
    <nc r="I857" t="inlineStr">
      <is>
        <t>07629 Hermsdorf</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88" sId="5" odxf="1" dxf="1">
    <oc r="J857">
      <f>IF(ISERROR($V857),"",OFFSET('Smelter Look-up'!$I$4,$V857-4,0))</f>
    </oc>
    <nc r="J857" t="inlineStr">
      <is>
        <t>Thuringia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689" sId="5" odxf="1" dxf="1">
    <nc r="K857" t="inlineStr">
      <is>
        <t>Frank Habig/Manuel Synagowitz</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90" sId="5" odxf="1" dxf="1">
    <nc r="L857" t="inlineStr">
      <is>
        <t>Frank.Habig@hcstarck.com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91" sId="5" odxf="1" dxf="1">
    <nc r="M85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92" sId="5" odxf="1" dxf="1">
    <nc r="N857"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93" sId="5" odxf="1" dxf="1">
    <nc r="O857"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694" sId="5" odxf="1" dxf="1">
    <nc r="P85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57" start="0" length="0">
    <dxf>
      <alignment vertical="bottom" wrapText="0"/>
      <border outline="0">
        <left/>
        <right/>
        <top/>
        <bottom/>
      </border>
    </dxf>
  </rfmt>
  <rcc rId="9695" sId="5" odxf="1" dxf="1">
    <oc r="B858">
      <f>IF(LEN(A858)=0,"",INDEX('Smelter Look-up'!$A:$A,MATCH($A858,'Smelter Look-up'!$E:$E,0)))</f>
    </oc>
    <nc r="B85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96" sId="5" odxf="1" dxf="1">
    <oc r="C858">
      <f>IF(LEN(A858)=0,"",INDEX('Smelter Look-up'!$C:$C,MATCH($A858,'Smelter Look-up'!$E:$E,0)))</f>
    </oc>
    <nc r="C858" t="inlineStr">
      <is>
        <t>H.C. Starck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697" sId="5" odxf="1" dxf="1">
    <nc r="D858" t="inlineStr">
      <is>
        <t>H.C. Starck Group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98" sId="5" odxf="1" dxf="1">
    <oc r="E858">
      <f>IF(ISERROR($V858),"",OFFSET('Smelter Look-up'!$D$4,$V858-4,0)&amp;"")</f>
    </oc>
    <nc r="E85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699" sId="5" odxf="1" dxf="1">
    <oc r="F858">
      <f>IF(ISERROR($V858),"",OFFSET('Smelter Look-up'!$E$4,$V858-4,0))</f>
    </oc>
    <nc r="F858" t="inlineStr">
      <is>
        <t>CID002548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00" sId="5" odxf="1" dxf="1">
    <oc r="G858">
      <f>IF(C858=$X$4,"Enter smelter details", IF(ISERROR($V858),"",OFFSET('Smelter Look-up'!$F$4,$V858-4,0)))</f>
    </oc>
    <nc r="G85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01" sId="5" odxf="1" dxf="1">
    <oc r="H858">
      <f>IF(ISERROR($V858),"",OFFSET('Smelter Look-up'!$G$4,$V858-4,0))</f>
    </oc>
    <nc r="H85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02" sId="5" odxf="1" dxf="1">
    <oc r="I858">
      <f>IF(ISERROR($V858),"",OFFSET('Smelter Look-up'!$H$4,$V858-4,0))</f>
    </oc>
    <nc r="I858" t="inlineStr">
      <is>
        <t>Newton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03" sId="5" odxf="1" dxf="1">
    <oc r="J858">
      <f>IF(ISERROR($V858),"",OFFSET('Smelter Look-up'!$I$4,$V858-4,0))</f>
    </oc>
    <nc r="J858"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58" start="0" length="0">
    <dxf>
      <alignment vertical="bottom" wrapText="0"/>
      <border outline="0">
        <left/>
        <right/>
        <top/>
        <bottom/>
      </border>
    </dxf>
  </rfmt>
  <rfmt sheetId="5" sqref="L858" start="0" length="0">
    <dxf>
      <alignment vertical="bottom" wrapText="0"/>
      <border outline="0">
        <left/>
        <right/>
        <top/>
        <bottom/>
      </border>
    </dxf>
  </rfmt>
  <rfmt sheetId="5" sqref="M858" start="0" length="0">
    <dxf>
      <alignment vertical="bottom" wrapText="0"/>
      <border outline="0">
        <left/>
        <right/>
        <top/>
        <bottom/>
      </border>
    </dxf>
  </rfmt>
  <rfmt sheetId="5" sqref="N858" start="0" length="0">
    <dxf>
      <alignment vertical="bottom" wrapText="0"/>
      <border outline="0">
        <left/>
        <right/>
        <top/>
        <bottom/>
      </border>
    </dxf>
  </rfmt>
  <rfmt sheetId="5" sqref="O858" start="0" length="0">
    <dxf>
      <alignment vertical="bottom" wrapText="0"/>
      <border outline="0">
        <left/>
        <right/>
        <top/>
        <bottom/>
      </border>
    </dxf>
  </rfmt>
  <rfmt sheetId="5" sqref="P858" start="0" length="0">
    <dxf>
      <fill>
        <patternFill patternType="none"/>
      </fill>
      <alignment horizontal="general" vertical="bottom" wrapText="0"/>
      <border outline="0">
        <left/>
        <right/>
        <top/>
      </border>
    </dxf>
  </rfmt>
  <rfmt sheetId="5" sqref="Q858" start="0" length="0">
    <dxf>
      <alignment vertical="bottom" wrapText="0"/>
      <border outline="0">
        <left/>
        <right/>
        <top/>
        <bottom/>
      </border>
    </dxf>
  </rfmt>
  <rcc rId="9704" sId="5" odxf="1" dxf="1">
    <oc r="B859">
      <f>IF(LEN(A859)=0,"",INDEX('Smelter Look-up'!$A:$A,MATCH($A859,'Smelter Look-up'!$E:$E,0)))</f>
    </oc>
    <nc r="B85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05" sId="5" odxf="1" dxf="1">
    <oc r="C859">
      <f>IF(LEN(A859)=0,"",INDEX('Smelter Look-up'!$C:$C,MATCH($A859,'Smelter Look-up'!$E:$E,0)))</f>
    </oc>
    <nc r="C859" t="inlineStr">
      <is>
        <t>H.C. Starck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706" sId="5" odxf="1" dxf="1">
    <nc r="D859" t="inlineStr">
      <is>
        <t>H.C. Starck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07" sId="5" odxf="1" dxf="1">
    <oc r="E859">
      <f>IF(ISERROR($V859),"",OFFSET('Smelter Look-up'!$D$4,$V859-4,0)&amp;"")</f>
    </oc>
    <nc r="E85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08" sId="5" odxf="1" dxf="1">
    <oc r="F859">
      <f>IF(ISERROR($V859),"",OFFSET('Smelter Look-up'!$E$4,$V859-4,0))</f>
    </oc>
    <nc r="F859" t="inlineStr">
      <is>
        <t>CID002548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09" sId="5" odxf="1" dxf="1">
    <oc r="G859">
      <f>IF(C859=$X$4,"Enter smelter details", IF(ISERROR($V859),"",OFFSET('Smelter Look-up'!$F$4,$V859-4,0)))</f>
    </oc>
    <nc r="G85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10" sId="5" odxf="1" dxf="1">
    <oc r="H859">
      <f>IF(ISERROR($V859),"",OFFSET('Smelter Look-up'!$G$4,$V859-4,0))</f>
    </oc>
    <nc r="H85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11" sId="5" odxf="1" dxf="1">
    <oc r="I859">
      <f>IF(ISERROR($V859),"",OFFSET('Smelter Look-up'!$H$4,$V859-4,0))</f>
    </oc>
    <nc r="I859" t="inlineStr">
      <is>
        <t>Newton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12" sId="5" odxf="1" dxf="1">
    <oc r="J859">
      <f>IF(ISERROR($V859),"",OFFSET('Smelter Look-up'!$I$4,$V859-4,0))</f>
    </oc>
    <nc r="J859"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59" start="0" length="0">
    <dxf>
      <alignment vertical="bottom" wrapText="0"/>
      <border outline="0">
        <left/>
        <right/>
        <top/>
        <bottom/>
      </border>
    </dxf>
  </rfmt>
  <rfmt sheetId="5" sqref="L859" start="0" length="0">
    <dxf>
      <alignment vertical="bottom" wrapText="0"/>
      <border outline="0">
        <left/>
        <right/>
        <top/>
        <bottom/>
      </border>
    </dxf>
  </rfmt>
  <rcc rId="9713" sId="5" odxf="1" dxf="1">
    <nc r="M85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59" start="0" length="0">
    <dxf>
      <alignment vertical="bottom" wrapText="0"/>
      <border outline="0">
        <left/>
        <right/>
        <top/>
        <bottom/>
      </border>
    </dxf>
  </rfmt>
  <rcc rId="9714" sId="5" odxf="1" dxf="1">
    <nc r="O859"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59" start="0" length="0">
    <dxf>
      <fill>
        <patternFill patternType="none"/>
      </fill>
      <alignment horizontal="general" vertical="bottom" wrapText="0"/>
      <border outline="0">
        <left/>
        <right/>
        <top/>
      </border>
    </dxf>
  </rfmt>
  <rfmt sheetId="5" sqref="Q859" start="0" length="0">
    <dxf>
      <alignment vertical="bottom" wrapText="0"/>
      <border outline="0">
        <left/>
        <right/>
        <top/>
        <bottom/>
      </border>
    </dxf>
  </rfmt>
  <rcc rId="9715" sId="5" odxf="1" dxf="1">
    <oc r="B860">
      <f>IF(LEN(A860)=0,"",INDEX('Smelter Look-up'!$A:$A,MATCH($A860,'Smelter Look-up'!$E:$E,0)))</f>
    </oc>
    <nc r="B86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16" sId="5" odxf="1" dxf="1">
    <oc r="C860">
      <f>IF(LEN(A860)=0,"",INDEX('Smelter Look-up'!$C:$C,MATCH($A860,'Smelter Look-up'!$E:$E,0)))</f>
    </oc>
    <nc r="C860" t="inlineStr">
      <is>
        <t>H.C. Starck Inc.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717" sId="5" odxf="1" dxf="1">
    <nc r="D860" t="inlineStr">
      <is>
        <t>H.C. Starck Inc.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18" sId="5" odxf="1" dxf="1">
    <oc r="E860">
      <f>IF(ISERROR($V860),"",OFFSET('Smelter Look-up'!$D$4,$V860-4,0)&amp;"")</f>
    </oc>
    <nc r="E86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19" sId="5" odxf="1" dxf="1">
    <oc r="F860">
      <f>IF(ISERROR($V860),"",OFFSET('Smelter Look-up'!$E$4,$V860-4,0))</f>
    </oc>
    <nc r="F860" t="inlineStr">
      <is>
        <t>CID002548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20" sId="5" odxf="1" dxf="1">
    <oc r="G860">
      <f>IF(C860=$X$4,"Enter smelter details", IF(ISERROR($V860),"",OFFSET('Smelter Look-up'!$F$4,$V860-4,0)))</f>
    </oc>
    <nc r="G86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21" sId="5" odxf="1" dxf="1">
    <oc r="H860">
      <f>IF(ISERROR($V860),"",OFFSET('Smelter Look-up'!$G$4,$V860-4,0))</f>
    </oc>
    <nc r="H860" t="inlineStr">
      <is>
        <t>45 Industrial Place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22" sId="5" odxf="1" dxf="1">
    <oc r="I860">
      <f>IF(ISERROR($V860),"",OFFSET('Smelter Look-up'!$H$4,$V860-4,0))</f>
    </oc>
    <nc r="I860" t="inlineStr">
      <is>
        <t>Newton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23" sId="5" odxf="1" dxf="1">
    <oc r="J860">
      <f>IF(ISERROR($V860),"",OFFSET('Smelter Look-up'!$I$4,$V860-4,0))</f>
    </oc>
    <nc r="J860" t="inlineStr">
      <is>
        <t>Massachusetts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24" sId="5" odxf="1" dxf="1">
    <nc r="K860" t="inlineStr">
      <is>
        <t>Frank Habig/Manuel Synagowitz</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25" sId="5" odxf="1" dxf="1">
    <nc r="L860" t="inlineStr">
      <is>
        <t>Frank.Habig@hcstarck.com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26" sId="5" odxf="1" dxf="1">
    <nc r="M86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27" sId="5" odxf="1" dxf="1">
    <nc r="N86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28" sId="5" odxf="1" dxf="1">
    <nc r="O860" t="inlineStr">
      <is>
        <t>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29" sId="5" odxf="1" dxf="1">
    <nc r="P860"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60" start="0" length="0">
    <dxf>
      <alignment vertical="bottom" wrapText="0"/>
      <border outline="0">
        <left/>
        <right/>
        <top/>
        <bottom/>
      </border>
    </dxf>
  </rfmt>
  <rcc rId="9730" sId="5" odxf="1" dxf="1">
    <oc r="B861">
      <f>IF(LEN(A861)=0,"",INDEX('Smelter Look-up'!$A:$A,MATCH($A861,'Smelter Look-up'!$E:$E,0)))</f>
    </oc>
    <nc r="B86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31" sId="5" odxf="1" dxf="1">
    <oc r="C861">
      <f>IF(LEN(A861)=0,"",INDEX('Smelter Look-up'!$C:$C,MATCH($A861,'Smelter Look-up'!$E:$E,0)))</f>
    </oc>
    <nc r="C861" t="inlineStr">
      <is>
        <t>H.C. Starck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732" sId="5" odxf="1" dxf="1">
    <nc r="D861" t="inlineStr">
      <is>
        <t>H.C. Starck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33" sId="5" odxf="1" dxf="1">
    <oc r="E861">
      <f>IF(ISERROR($V861),"",OFFSET('Smelter Look-up'!$D$4,$V861-4,0)&amp;"")</f>
    </oc>
    <nc r="E861"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34" sId="5" odxf="1" dxf="1">
    <oc r="F861">
      <f>IF(ISERROR($V861),"",OFFSET('Smelter Look-up'!$E$4,$V861-4,0))</f>
    </oc>
    <nc r="F861" t="inlineStr">
      <is>
        <t>CID002549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35" sId="5" odxf="1" dxf="1">
    <oc r="G861">
      <f>IF(C861=$X$4,"Enter smelter details", IF(ISERROR($V861),"",OFFSET('Smelter Look-up'!$F$4,$V861-4,0)))</f>
    </oc>
    <nc r="G86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36" sId="5" odxf="1" dxf="1">
    <oc r="H861">
      <f>IF(ISERROR($V861),"",OFFSET('Smelter Look-up'!$G$4,$V861-4,0))</f>
    </oc>
    <nc r="H86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37" sId="5" odxf="1" dxf="1">
    <oc r="I861">
      <f>IF(ISERROR($V861),"",OFFSET('Smelter Look-up'!$H$4,$V861-4,0))</f>
    </oc>
    <nc r="I861" t="inlineStr">
      <is>
        <t>Mito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38" sId="5" odxf="1" dxf="1">
    <oc r="J861">
      <f>IF(ISERROR($V861),"",OFFSET('Smelter Look-up'!$I$4,$V861-4,0))</f>
    </oc>
    <nc r="J861" t="inlineStr">
      <is>
        <t>Ibaraki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61" start="0" length="0">
    <dxf>
      <alignment vertical="bottom" wrapText="0"/>
      <border outline="0">
        <left/>
        <right/>
        <top/>
        <bottom/>
      </border>
    </dxf>
  </rfmt>
  <rfmt sheetId="5" sqref="L861" start="0" length="0">
    <dxf>
      <alignment vertical="bottom" wrapText="0"/>
      <border outline="0">
        <left/>
        <right/>
        <top/>
        <bottom/>
      </border>
    </dxf>
  </rfmt>
  <rcc rId="9739" sId="5" odxf="1" dxf="1">
    <nc r="M86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61" start="0" length="0">
    <dxf>
      <alignment vertical="bottom" wrapText="0"/>
      <border outline="0">
        <left/>
        <right/>
        <top/>
        <bottom/>
      </border>
    </dxf>
  </rfmt>
  <rcc rId="9740" sId="5" odxf="1" dxf="1">
    <nc r="O861"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61" start="0" length="0">
    <dxf>
      <fill>
        <patternFill patternType="none"/>
      </fill>
      <alignment horizontal="general" vertical="bottom" wrapText="0"/>
      <border outline="0">
        <left/>
        <right/>
        <top/>
      </border>
    </dxf>
  </rfmt>
  <rfmt sheetId="5" sqref="Q861" start="0" length="0">
    <dxf>
      <alignment vertical="bottom" wrapText="0"/>
      <border outline="0">
        <left/>
        <right/>
        <top/>
        <bottom/>
      </border>
    </dxf>
  </rfmt>
  <rcc rId="9741" sId="5" odxf="1" dxf="1">
    <oc r="B862">
      <f>IF(LEN(A862)=0,"",INDEX('Smelter Look-up'!$A:$A,MATCH($A862,'Smelter Look-up'!$E:$E,0)))</f>
    </oc>
    <nc r="B86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42" sId="5" odxf="1" dxf="1">
    <oc r="C862">
      <f>IF(LEN(A862)=0,"",INDEX('Smelter Look-up'!$C:$C,MATCH($A862,'Smelter Look-up'!$E:$E,0)))</f>
    </oc>
    <nc r="C862" t="inlineStr">
      <is>
        <t>H.C. Starck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743" sId="5" odxf="1" dxf="1">
    <nc r="D862" t="inlineStr">
      <is>
        <t>H.C. Starck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44" sId="5" odxf="1" dxf="1">
    <oc r="E862">
      <f>IF(ISERROR($V862),"",OFFSET('Smelter Look-up'!$D$4,$V862-4,0)&amp;"")</f>
    </oc>
    <nc r="E862"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45" sId="5" odxf="1" dxf="1">
    <oc r="F862">
      <f>IF(ISERROR($V862),"",OFFSET('Smelter Look-up'!$E$4,$V862-4,0))</f>
    </oc>
    <nc r="F862" t="inlineStr">
      <is>
        <t>CID002549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46" sId="5" odxf="1" dxf="1">
    <oc r="G862">
      <f>IF(C862=$X$4,"Enter smelter details", IF(ISERROR($V862),"",OFFSET('Smelter Look-up'!$F$4,$V862-4,0)))</f>
    </oc>
    <nc r="G86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47" sId="5" odxf="1" dxf="1">
    <oc r="H862">
      <f>IF(ISERROR($V862),"",OFFSET('Smelter Look-up'!$G$4,$V862-4,0))</f>
    </oc>
    <nc r="H862" t="inlineStr">
      <is>
        <t>No. 9 Industrial Park, Hitachi Ohmiya-city, Ibaraki Pref., Japan</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48" sId="5" odxf="1" dxf="1">
    <oc r="I862">
      <f>IF(ISERROR($V862),"",OFFSET('Smelter Look-up'!$H$4,$V862-4,0))</f>
    </oc>
    <nc r="I862" t="inlineStr">
      <is>
        <t>Hitachi Ohmiya-city</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49" sId="5" odxf="1" dxf="1">
    <oc r="J862">
      <f>IF(ISERROR($V862),"",OFFSET('Smelter Look-up'!$I$4,$V862-4,0))</f>
    </oc>
    <nc r="J862" t="inlineStr">
      <is>
        <t xml:space="preserve"> Ibaraki Pref.</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50" sId="5" odxf="1" dxf="1">
    <nc r="K862" t="inlineStr">
      <is>
        <t>Frank Habig/Manuel Synagowitz</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51" sId="5" odxf="1" dxf="1">
    <nc r="L862" t="inlineStr">
      <is>
        <t>Frank.Habig@hcstarck.com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52" sId="5" odxf="1" dxf="1">
    <nc r="M862"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53" sId="5" odxf="1" dxf="1">
    <nc r="N86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54" sId="5" odxf="1" dxf="1">
    <nc r="O862"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55" sId="5" odxf="1" dxf="1">
    <nc r="P862"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62" start="0" length="0">
    <dxf>
      <alignment vertical="bottom" wrapText="0"/>
      <border outline="0">
        <left/>
        <right/>
        <top/>
        <bottom/>
      </border>
    </dxf>
  </rfmt>
  <rcc rId="9756" sId="5" odxf="1" dxf="1">
    <oc r="B863">
      <f>IF(LEN(A863)=0,"",INDEX('Smelter Look-up'!$A:$A,MATCH($A863,'Smelter Look-up'!$E:$E,0)))</f>
    </oc>
    <nc r="B86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57" sId="5" odxf="1" dxf="1">
    <oc r="C863">
      <f>IF(LEN(A863)=0,"",INDEX('Smelter Look-up'!$C:$C,MATCH($A863,'Smelter Look-up'!$E:$E,0)))</f>
    </oc>
    <nc r="C863" t="inlineStr">
      <is>
        <t>H.C. Starck Smelting GmbH &amp; Co.KG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758" sId="5" odxf="1" dxf="1">
    <nc r="D863" t="inlineStr">
      <is>
        <t>H.C. Starck Smelting GmbH &amp; Co.KG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59" sId="5" odxf="1" dxf="1">
    <oc r="E863">
      <f>IF(ISERROR($V863),"",OFFSET('Smelter Look-up'!$D$4,$V863-4,0)&amp;"")</f>
    </oc>
    <nc r="E863"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60" sId="5" odxf="1" dxf="1">
    <oc r="F863">
      <f>IF(ISERROR($V863),"",OFFSET('Smelter Look-up'!$E$4,$V863-4,0))</f>
    </oc>
    <nc r="F863" t="inlineStr">
      <is>
        <t>CID002550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61" sId="5" odxf="1" dxf="1">
    <oc r="G863">
      <f>IF(C863=$X$4,"Enter smelter details", IF(ISERROR($V863),"",OFFSET('Smelter Look-up'!$F$4,$V863-4,0)))</f>
    </oc>
    <nc r="G86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62" sId="5" odxf="1" dxf="1">
    <oc r="H863">
      <f>IF(ISERROR($V863),"",OFFSET('Smelter Look-up'!$G$4,$V863-4,0))</f>
    </oc>
    <nc r="H86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63" sId="5" odxf="1" dxf="1">
    <oc r="I863">
      <f>IF(ISERROR($V863),"",OFFSET('Smelter Look-up'!$H$4,$V863-4,0))</f>
    </oc>
    <nc r="I863" t="inlineStr">
      <is>
        <t>Laufenburg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64" sId="5" odxf="1" dxf="1">
    <oc r="J863">
      <f>IF(ISERROR($V863),"",OFFSET('Smelter Look-up'!$I$4,$V863-4,0))</f>
    </oc>
    <nc r="J863"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63" start="0" length="0">
    <dxf>
      <alignment vertical="bottom" wrapText="0"/>
      <border outline="0">
        <left/>
        <right/>
        <top/>
        <bottom/>
      </border>
    </dxf>
  </rfmt>
  <rfmt sheetId="5" sqref="L863" start="0" length="0">
    <dxf>
      <alignment vertical="bottom" wrapText="0"/>
      <border outline="0">
        <left/>
        <right/>
        <top/>
        <bottom/>
      </border>
    </dxf>
  </rfmt>
  <rfmt sheetId="5" sqref="M863" start="0" length="0">
    <dxf>
      <alignment vertical="bottom" wrapText="0"/>
      <border outline="0">
        <left/>
        <right/>
        <top/>
        <bottom/>
      </border>
    </dxf>
  </rfmt>
  <rfmt sheetId="5" sqref="N863" start="0" length="0">
    <dxf>
      <alignment vertical="bottom" wrapText="0"/>
      <border outline="0">
        <left/>
        <right/>
        <top/>
        <bottom/>
      </border>
    </dxf>
  </rfmt>
  <rfmt sheetId="5" sqref="O863" start="0" length="0">
    <dxf>
      <alignment vertical="bottom" wrapText="0"/>
      <border outline="0">
        <left/>
        <right/>
        <top/>
        <bottom/>
      </border>
    </dxf>
  </rfmt>
  <rfmt sheetId="5" sqref="P863" start="0" length="0">
    <dxf>
      <fill>
        <patternFill patternType="none"/>
      </fill>
      <alignment horizontal="general" vertical="bottom" wrapText="0"/>
      <border outline="0">
        <left/>
        <right/>
        <top/>
      </border>
    </dxf>
  </rfmt>
  <rfmt sheetId="5" sqref="Q863" start="0" length="0">
    <dxf>
      <alignment vertical="bottom" wrapText="0"/>
      <border outline="0">
        <left/>
        <right/>
        <top/>
        <bottom/>
      </border>
    </dxf>
  </rfmt>
  <rcc rId="9765" sId="5" odxf="1" dxf="1">
    <oc r="B864">
      <f>IF(LEN(A864)=0,"",INDEX('Smelter Look-up'!$A:$A,MATCH($A864,'Smelter Look-up'!$E:$E,0)))</f>
    </oc>
    <nc r="B86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66" sId="5" odxf="1" dxf="1">
    <oc r="C864">
      <f>IF(LEN(A864)=0,"",INDEX('Smelter Look-up'!$C:$C,MATCH($A864,'Smelter Look-up'!$E:$E,0)))</f>
    </oc>
    <nc r="C864" t="inlineStr">
      <is>
        <t>H.C. Starck Smelting GmbH &amp; Co.KG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767" sId="5" odxf="1" dxf="1">
    <nc r="D864" t="inlineStr">
      <is>
        <t>H.C. Starck Smelting GmbH &amp; Co.KG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68" sId="5" odxf="1" dxf="1">
    <oc r="E864">
      <f>IF(ISERROR($V864),"",OFFSET('Smelter Look-up'!$D$4,$V864-4,0)&amp;"")</f>
    </oc>
    <nc r="E864"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69" sId="5" odxf="1" dxf="1">
    <oc r="F864">
      <f>IF(ISERROR($V864),"",OFFSET('Smelter Look-up'!$E$4,$V864-4,0))</f>
    </oc>
    <nc r="F864" t="inlineStr">
      <is>
        <t>CID002550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70" sId="5" odxf="1" dxf="1">
    <oc r="G864">
      <f>IF(C864=$X$4,"Enter smelter details", IF(ISERROR($V864),"",OFFSET('Smelter Look-up'!$F$4,$V864-4,0)))</f>
    </oc>
    <nc r="G86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71" sId="5" odxf="1" dxf="1">
    <oc r="H864">
      <f>IF(ISERROR($V864),"",OFFSET('Smelter Look-up'!$G$4,$V864-4,0))</f>
    </oc>
    <nc r="H86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72" sId="5" odxf="1" dxf="1">
    <oc r="I864">
      <f>IF(ISERROR($V864),"",OFFSET('Smelter Look-up'!$H$4,$V864-4,0))</f>
    </oc>
    <nc r="I864" t="inlineStr">
      <is>
        <t>Laufenburg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73" sId="5" odxf="1" dxf="1">
    <oc r="J864">
      <f>IF(ISERROR($V864),"",OFFSET('Smelter Look-up'!$I$4,$V864-4,0))</f>
    </oc>
    <nc r="J864"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64" start="0" length="0">
    <dxf>
      <alignment vertical="bottom" wrapText="0"/>
      <border outline="0">
        <left/>
        <right/>
        <top/>
        <bottom/>
      </border>
    </dxf>
  </rfmt>
  <rfmt sheetId="5" sqref="L864" start="0" length="0">
    <dxf>
      <alignment vertical="bottom" wrapText="0"/>
      <border outline="0">
        <left/>
        <right/>
        <top/>
        <bottom/>
      </border>
    </dxf>
  </rfmt>
  <rcc rId="9774" sId="5" odxf="1" dxf="1">
    <nc r="M864"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64" start="0" length="0">
    <dxf>
      <alignment vertical="bottom" wrapText="0"/>
      <border outline="0">
        <left/>
        <right/>
        <top/>
        <bottom/>
      </border>
    </dxf>
  </rfmt>
  <rcc rId="9775" sId="5" odxf="1" dxf="1">
    <nc r="O864" t="inlineStr">
      <is>
        <t>Various countries including DRC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64" start="0" length="0">
    <dxf>
      <fill>
        <patternFill patternType="none"/>
      </fill>
      <alignment horizontal="general" vertical="bottom" wrapText="0"/>
      <border outline="0">
        <left/>
        <right/>
        <top/>
      </border>
    </dxf>
  </rfmt>
  <rcc rId="9776" sId="5" odxf="1" dxf="1">
    <nc r="Q864"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777" sId="5" odxf="1" dxf="1">
    <oc r="B865">
      <f>IF(LEN(A865)=0,"",INDEX('Smelter Look-up'!$A:$A,MATCH($A865,'Smelter Look-up'!$E:$E,0)))</f>
    </oc>
    <nc r="B865"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78" sId="5" odxf="1" dxf="1">
    <oc r="C865">
      <f>IF(LEN(A865)=0,"",INDEX('Smelter Look-up'!$C:$C,MATCH($A865,'Smelter Look-up'!$E:$E,0)))</f>
    </oc>
    <nc r="C865" t="inlineStr">
      <is>
        <t>H.C. Starck Smelting GmbH &amp; Co.KG</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779" sId="5" odxf="1" dxf="1">
    <nc r="D865" t="inlineStr">
      <is>
        <t>H.C. Starck Smelting GmbH &amp; Co.KG</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80" sId="5" odxf="1" dxf="1">
    <oc r="E865">
      <f>IF(ISERROR($V865),"",OFFSET('Smelter Look-up'!$D$4,$V865-4,0)&amp;"")</f>
    </oc>
    <nc r="E865" t="inlineStr">
      <is>
        <t>GERMANY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81" sId="5" odxf="1" dxf="1">
    <oc r="F865">
      <f>IF(ISERROR($V865),"",OFFSET('Smelter Look-up'!$E$4,$V865-4,0))</f>
    </oc>
    <nc r="F865" t="inlineStr">
      <is>
        <t>CID002550</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82" sId="5" odxf="1" dxf="1">
    <oc r="G865">
      <f>IF(C865=$X$4,"Enter smelter details", IF(ISERROR($V865),"",OFFSET('Smelter Look-up'!$F$4,$V865-4,0)))</f>
    </oc>
    <nc r="G86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83" sId="5" odxf="1" dxf="1">
    <oc r="H865">
      <f>IF(ISERROR($V865),"",OFFSET('Smelter Look-up'!$G$4,$V865-4,0))</f>
    </oc>
    <nc r="H865" t="inlineStr">
      <is>
        <t>Plant Rhina, Ferroweg 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84" sId="5" odxf="1" dxf="1">
    <oc r="I865">
      <f>IF(ISERROR($V865),"",OFFSET('Smelter Look-up'!$H$4,$V865-4,0))</f>
    </oc>
    <nc r="I865" t="inlineStr">
      <is>
        <t>Laufenburg (Baden)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85" sId="5" odxf="1" dxf="1">
    <oc r="J865">
      <f>IF(ISERROR($V865),"",OFFSET('Smelter Look-up'!$I$4,$V865-4,0))</f>
    </oc>
    <nc r="J865" t="inlineStr">
      <is>
        <t>Baden-Württemberg</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786" sId="5" odxf="1" dxf="1">
    <nc r="K865" t="inlineStr">
      <is>
        <t>Frank Habig/Manuel Synagowitz</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87" sId="5" odxf="1" dxf="1">
    <nc r="L865" t="inlineStr">
      <is>
        <t>Frank.Habig@hcstarck.com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88" sId="5" odxf="1" dxf="1">
    <nc r="M865"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89" sId="5" odxf="1" dxf="1">
    <nc r="N86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90" sId="5" odxf="1" dxf="1">
    <nc r="O865"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791" sId="5" odxf="1" dxf="1">
    <nc r="P865"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65" start="0" length="0">
    <dxf>
      <alignment vertical="bottom" wrapText="0"/>
      <border outline="0">
        <left/>
        <right/>
        <top/>
        <bottom/>
      </border>
    </dxf>
  </rfmt>
  <rcc rId="9792" sId="5" odxf="1" dxf="1">
    <oc r="B866">
      <f>IF(LEN(A866)=0,"",INDEX('Smelter Look-up'!$A:$A,MATCH($A866,'Smelter Look-up'!$E:$E,0)))</f>
    </oc>
    <nc r="B866"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93" sId="5" odxf="1" dxf="1">
    <oc r="C866">
      <f>IF(LEN(A866)=0,"",INDEX('Smelter Look-up'!$C:$C,MATCH($A866,'Smelter Look-up'!$E:$E,0)))</f>
    </oc>
    <nc r="C866" t="inlineStr">
      <is>
        <t>Jiangwu H.C. Starck Tungsten Products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794" sId="5" odxf="1" dxf="1">
    <nc r="D866" t="inlineStr">
      <is>
        <t>Jiangwu H.C. Starck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95" sId="5" odxf="1" dxf="1">
    <oc r="E866">
      <f>IF(ISERROR($V866),"",OFFSET('Smelter Look-up'!$D$4,$V866-4,0)&amp;"")</f>
    </oc>
    <nc r="E866"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96" sId="5" odxf="1" dxf="1">
    <oc r="F866">
      <f>IF(ISERROR($V866),"",OFFSET('Smelter Look-up'!$E$4,$V866-4,0))</f>
    </oc>
    <nc r="F866" t="inlineStr">
      <is>
        <t>CID002551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97" sId="5" odxf="1" dxf="1">
    <oc r="G866">
      <f>IF(C866=$X$4,"Enter smelter details", IF(ISERROR($V866),"",OFFSET('Smelter Look-up'!$F$4,$V866-4,0)))</f>
    </oc>
    <nc r="G86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798" sId="5" odxf="1" dxf="1">
    <oc r="H866">
      <f>IF(ISERROR($V866),"",OFFSET('Smelter Look-up'!$G$4,$V866-4,0))</f>
    </oc>
    <nc r="H86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799" sId="5" odxf="1" dxf="1">
    <oc r="I866">
      <f>IF(ISERROR($V866),"",OFFSET('Smelter Look-up'!$H$4,$V866-4,0))</f>
    </oc>
    <nc r="I866"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00" sId="5" odxf="1" dxf="1">
    <oc r="J866">
      <f>IF(ISERROR($V866),"",OFFSET('Smelter Look-up'!$I$4,$V866-4,0))</f>
    </oc>
    <nc r="J866"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66" start="0" length="0">
    <dxf>
      <alignment vertical="bottom" wrapText="0"/>
      <border outline="0">
        <left/>
        <right/>
        <top/>
        <bottom/>
      </border>
    </dxf>
  </rfmt>
  <rfmt sheetId="5" sqref="L866" start="0" length="0">
    <dxf>
      <alignment vertical="bottom" wrapText="0"/>
      <border outline="0">
        <left/>
        <right/>
        <top/>
        <bottom/>
      </border>
    </dxf>
  </rfmt>
  <rfmt sheetId="5" sqref="M866" start="0" length="0">
    <dxf>
      <alignment vertical="bottom" wrapText="0"/>
      <border outline="0">
        <left/>
        <right/>
        <top/>
        <bottom/>
      </border>
    </dxf>
  </rfmt>
  <rfmt sheetId="5" sqref="N866" start="0" length="0">
    <dxf>
      <alignment vertical="bottom" wrapText="0"/>
      <border outline="0">
        <left/>
        <right/>
        <top/>
        <bottom/>
      </border>
    </dxf>
  </rfmt>
  <rfmt sheetId="5" sqref="O866" start="0" length="0">
    <dxf>
      <alignment vertical="bottom" wrapText="0"/>
      <border outline="0">
        <left/>
        <right/>
        <top/>
        <bottom/>
      </border>
    </dxf>
  </rfmt>
  <rfmt sheetId="5" sqref="P866" start="0" length="0">
    <dxf>
      <fill>
        <patternFill patternType="none"/>
      </fill>
      <alignment horizontal="general" vertical="bottom" wrapText="0"/>
      <border outline="0">
        <left/>
        <right/>
        <top/>
      </border>
    </dxf>
  </rfmt>
  <rfmt sheetId="5" sqref="Q866" start="0" length="0">
    <dxf>
      <alignment vertical="bottom" wrapText="0"/>
      <border outline="0">
        <left/>
        <right/>
        <top/>
        <bottom/>
      </border>
    </dxf>
  </rfmt>
  <rcc rId="9801" sId="5" odxf="1" dxf="1">
    <oc r="B867">
      <f>IF(LEN(A867)=0,"",INDEX('Smelter Look-up'!$A:$A,MATCH($A867,'Smelter Look-up'!$E:$E,0)))</f>
    </oc>
    <nc r="B867"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02" sId="5" odxf="1" dxf="1">
    <oc r="C867">
      <f>IF(LEN(A867)=0,"",INDEX('Smelter Look-up'!$C:$C,MATCH($A867,'Smelter Look-up'!$E:$E,0)))</f>
    </oc>
    <nc r="C867" t="inlineStr">
      <is>
        <t>Jiangwu H.C. Starck Tungsten Products Co., Ltd.</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03" sId="5" odxf="1" dxf="1">
    <nc r="D867" t="inlineStr">
      <is>
        <t>Jiangwu H.C. Starck Tungsten Products Co., Ltd.</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04" sId="5" odxf="1" dxf="1">
    <oc r="E867">
      <f>IF(ISERROR($V867),"",OFFSET('Smelter Look-up'!$D$4,$V867-4,0)&amp;"")</f>
    </oc>
    <nc r="E867" t="inlineStr">
      <is>
        <t>CHINA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05" sId="5" odxf="1" dxf="1">
    <oc r="F867">
      <f>IF(ISERROR($V867),"",OFFSET('Smelter Look-up'!$E$4,$V867-4,0))</f>
    </oc>
    <nc r="F867" t="inlineStr">
      <is>
        <t>CID002551</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06" sId="5" odxf="1" dxf="1">
    <oc r="G867">
      <f>IF(C867=$X$4,"Enter smelter details", IF(ISERROR($V867),"",OFFSET('Smelter Look-up'!$F$4,$V867-4,0)))</f>
    </oc>
    <nc r="G86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07" sId="5" odxf="1" dxf="1">
    <oc r="H867">
      <f>IF(ISERROR($V867),"",OFFSET('Smelter Look-up'!$G$4,$V867-4,0))</f>
    </oc>
    <nc r="H86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808" sId="5" odxf="1" dxf="1">
    <oc r="I867">
      <f>IF(ISERROR($V867),"",OFFSET('Smelter Look-up'!$H$4,$V867-4,0))</f>
    </oc>
    <nc r="I867" t="inlineStr">
      <is>
        <t>Ganzhou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09" sId="5" odxf="1" dxf="1">
    <oc r="J867">
      <f>IF(ISERROR($V867),"",OFFSET('Smelter Look-up'!$I$4,$V867-4,0))</f>
    </oc>
    <nc r="J867" t="inlineStr">
      <is>
        <t>Jiangxi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67" start="0" length="0">
    <dxf>
      <alignment vertical="bottom" wrapText="0"/>
      <border outline="0">
        <left/>
        <right/>
        <top/>
        <bottom/>
      </border>
    </dxf>
  </rfmt>
  <rfmt sheetId="5" sqref="L867" start="0" length="0">
    <dxf>
      <alignment vertical="bottom" wrapText="0"/>
      <border outline="0">
        <left/>
        <right/>
        <top/>
        <bottom/>
      </border>
    </dxf>
  </rfmt>
  <rcc rId="9810" sId="5" odxf="1" dxf="1">
    <nc r="M867"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67" start="0" length="0">
    <dxf>
      <alignment vertical="bottom" wrapText="0"/>
      <border outline="0">
        <left/>
        <right/>
        <top/>
        <bottom/>
      </border>
    </dxf>
  </rfmt>
  <rcc rId="9811" sId="5" odxf="1" dxf="1">
    <nc r="O867"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67" start="0" length="0">
    <dxf>
      <fill>
        <patternFill patternType="none"/>
      </fill>
      <alignment horizontal="general" vertical="bottom" wrapText="0"/>
      <border outline="0">
        <left/>
        <right/>
        <top/>
      </border>
    </dxf>
  </rfmt>
  <rfmt sheetId="5" sqref="Q867" start="0" length="0">
    <dxf>
      <alignment vertical="bottom" wrapText="0"/>
      <border outline="0">
        <left/>
        <right/>
        <top/>
        <bottom/>
      </border>
    </dxf>
  </rfmt>
  <rcc rId="9812" sId="5" odxf="1" dxf="1">
    <oc r="B868">
      <f>IF(LEN(A868)=0,"",INDEX('Smelter Look-up'!$A:$A,MATCH($A868,'Smelter Look-up'!$E:$E,0)))</f>
    </oc>
    <nc r="B86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13" sId="5" odxf="1" dxf="1">
    <oc r="C868">
      <f>IF(LEN(A868)=0,"",INDEX('Smelter Look-up'!$C:$C,MATCH($A868,'Smelter Look-up'!$E:$E,0)))</f>
    </oc>
    <nc r="C868" t="inlineStr">
      <is>
        <t>Plansee SE Reutte</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14" sId="5" odxf="1" dxf="1">
    <nc r="D868" t="inlineStr">
      <is>
        <t>Plansee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15" sId="5" odxf="1" dxf="1">
    <oc r="E868">
      <f>IF(ISERROR($V868),"",OFFSET('Smelter Look-up'!$D$4,$V868-4,0)&amp;"")</f>
    </oc>
    <nc r="E868"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16" sId="5" odxf="1" dxf="1">
    <oc r="F868">
      <f>IF(ISERROR($V868),"",OFFSET('Smelter Look-up'!$E$4,$V868-4,0))</f>
    </oc>
    <nc r="F868" t="inlineStr">
      <is>
        <t>CID002556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17" sId="5" odxf="1" dxf="1">
    <oc r="G868">
      <f>IF(C868=$X$4,"Enter smelter details", IF(ISERROR($V868),"",OFFSET('Smelter Look-up'!$F$4,$V868-4,0)))</f>
    </oc>
    <nc r="G86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18" sId="5" odxf="1" dxf="1">
    <oc r="H868">
      <f>IF(ISERROR($V868),"",OFFSET('Smelter Look-up'!$G$4,$V868-4,0))</f>
    </oc>
    <nc r="H868"/>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819" sId="5" odxf="1" dxf="1">
    <oc r="I868">
      <f>IF(ISERROR($V868),"",OFFSET('Smelter Look-up'!$H$4,$V868-4,0))</f>
    </oc>
    <nc r="I868" t="inlineStr">
      <is>
        <t>Reutte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20" sId="5" odxf="1" dxf="1">
    <oc r="J868">
      <f>IF(ISERROR($V868),"",OFFSET('Smelter Look-up'!$I$4,$V868-4,0))</f>
    </oc>
    <nc r="J868" t="inlineStr">
      <is>
        <t>Tyrol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68" start="0" length="0">
    <dxf>
      <alignment vertical="bottom" wrapText="0"/>
      <border outline="0">
        <left/>
        <right/>
        <top/>
        <bottom/>
      </border>
    </dxf>
  </rfmt>
  <rfmt sheetId="5" sqref="L868" start="0" length="0">
    <dxf>
      <alignment vertical="bottom" wrapText="0"/>
      <border outline="0">
        <left/>
        <right/>
        <top/>
        <bottom/>
      </border>
    </dxf>
  </rfmt>
  <rfmt sheetId="5" sqref="M868" start="0" length="0">
    <dxf>
      <alignment vertical="bottom" wrapText="0"/>
      <border outline="0">
        <left/>
        <right/>
        <top/>
        <bottom/>
      </border>
    </dxf>
  </rfmt>
  <rfmt sheetId="5" sqref="N868" start="0" length="0">
    <dxf>
      <alignment vertical="bottom" wrapText="0"/>
      <border outline="0">
        <left/>
        <right/>
        <top/>
        <bottom/>
      </border>
    </dxf>
  </rfmt>
  <rfmt sheetId="5" sqref="O868" start="0" length="0">
    <dxf>
      <alignment vertical="bottom" wrapText="0"/>
      <border outline="0">
        <left/>
        <right/>
        <top/>
        <bottom/>
      </border>
    </dxf>
  </rfmt>
  <rfmt sheetId="5" sqref="P868" start="0" length="0">
    <dxf>
      <fill>
        <patternFill patternType="none"/>
      </fill>
      <alignment horizontal="general" vertical="bottom" wrapText="0"/>
      <border outline="0">
        <left/>
        <right/>
        <top/>
      </border>
    </dxf>
  </rfmt>
  <rfmt sheetId="5" sqref="Q868" start="0" length="0">
    <dxf>
      <alignment vertical="bottom" wrapText="0"/>
      <border outline="0">
        <left/>
        <right/>
        <top/>
        <bottom/>
      </border>
    </dxf>
  </rfmt>
  <rcc rId="9821" sId="5" odxf="1" dxf="1">
    <oc r="B869">
      <f>IF(LEN(A869)=0,"",INDEX('Smelter Look-up'!$A:$A,MATCH($A869,'Smelter Look-up'!$E:$E,0)))</f>
    </oc>
    <nc r="B86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22" sId="5" odxf="1" dxf="1">
    <oc r="C869">
      <f>IF(LEN(A869)=0,"",INDEX('Smelter Look-up'!$C:$C,MATCH($A869,'Smelter Look-up'!$E:$E,0)))</f>
    </oc>
    <nc r="C869" t="inlineStr">
      <is>
        <t>Plansee SE Reutte</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23" sId="5" odxf="1" dxf="1">
    <nc r="D869" t="inlineStr">
      <is>
        <t>Plansee SE Reutte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24" sId="5" odxf="1" dxf="1">
    <oc r="E869">
      <f>IF(ISERROR($V869),"",OFFSET('Smelter Look-up'!$D$4,$V869-4,0)&amp;"")</f>
    </oc>
    <nc r="E869"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25" sId="5" odxf="1" dxf="1">
    <oc r="F869">
      <f>IF(ISERROR($V869),"",OFFSET('Smelter Look-up'!$E$4,$V869-4,0))</f>
    </oc>
    <nc r="F869" t="inlineStr">
      <is>
        <t>CID002556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26" sId="5" odxf="1" dxf="1">
    <oc r="G869">
      <f>IF(C869=$X$4,"Enter smelter details", IF(ISERROR($V869),"",OFFSET('Smelter Look-up'!$F$4,$V869-4,0)))</f>
    </oc>
    <nc r="G86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27" sId="5" odxf="1" dxf="1">
    <oc r="H869">
      <f>IF(ISERROR($V869),"",OFFSET('Smelter Look-up'!$G$4,$V869-4,0))</f>
    </oc>
    <nc r="H86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828" sId="5" odxf="1" dxf="1">
    <oc r="I869">
      <f>IF(ISERROR($V869),"",OFFSET('Smelter Look-up'!$H$4,$V869-4,0))</f>
    </oc>
    <nc r="I869" t="inlineStr">
      <is>
        <t>Reutte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29" sId="5" odxf="1" dxf="1">
    <oc r="J869">
      <f>IF(ISERROR($V869),"",OFFSET('Smelter Look-up'!$I$4,$V869-4,0))</f>
    </oc>
    <nc r="J869" t="inlineStr">
      <is>
        <t>Tyrol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69" start="0" length="0">
    <dxf>
      <alignment vertical="bottom" wrapText="0"/>
      <border outline="0">
        <left/>
        <right/>
        <top/>
        <bottom/>
      </border>
    </dxf>
  </rfmt>
  <rfmt sheetId="5" sqref="L869" start="0" length="0">
    <dxf>
      <alignment vertical="bottom" wrapText="0"/>
      <border outline="0">
        <left/>
        <right/>
        <top/>
        <bottom/>
      </border>
    </dxf>
  </rfmt>
  <rfmt sheetId="5" sqref="M869" start="0" length="0">
    <dxf>
      <alignment vertical="bottom" wrapText="0"/>
      <border outline="0">
        <left/>
        <right/>
        <top/>
        <bottom/>
      </border>
    </dxf>
  </rfmt>
  <rfmt sheetId="5" sqref="N869" start="0" length="0">
    <dxf>
      <alignment vertical="bottom" wrapText="0"/>
      <border outline="0">
        <left/>
        <right/>
        <top/>
        <bottom/>
      </border>
    </dxf>
  </rfmt>
  <rfmt sheetId="5" sqref="O869" start="0" length="0">
    <dxf>
      <alignment vertical="bottom" wrapText="0"/>
      <border outline="0">
        <left/>
        <right/>
        <top/>
        <bottom/>
      </border>
    </dxf>
  </rfmt>
  <rfmt sheetId="5" sqref="P869" start="0" length="0">
    <dxf>
      <fill>
        <patternFill patternType="none"/>
      </fill>
      <alignment horizontal="general" vertical="bottom" wrapText="0"/>
      <border outline="0">
        <left/>
        <right/>
        <top/>
      </border>
    </dxf>
  </rfmt>
  <rfmt sheetId="5" sqref="Q869" start="0" length="0">
    <dxf>
      <alignment vertical="bottom" wrapText="0"/>
      <border outline="0">
        <left/>
        <right/>
        <top/>
        <bottom/>
      </border>
    </dxf>
  </rfmt>
  <rcc rId="9830" sId="5" odxf="1" dxf="1">
    <oc r="B870">
      <f>IF(LEN(A870)=0,"",INDEX('Smelter Look-up'!$A:$A,MATCH($A870,'Smelter Look-up'!$E:$E,0)))</f>
    </oc>
    <nc r="B87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31" sId="5" odxf="1" dxf="1">
    <oc r="C870">
      <f>IF(LEN(A870)=0,"",INDEX('Smelter Look-up'!$C:$C,MATCH($A870,'Smelter Look-up'!$E:$E,0)))</f>
    </oc>
    <nc r="C870" t="inlineStr">
      <is>
        <t>Plansee SE Reutte</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32" sId="5" odxf="1" dxf="1">
    <nc r="D870" t="inlineStr">
      <is>
        <t>Plansee SE Reutte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33" sId="5" odxf="1" dxf="1">
    <oc r="E870">
      <f>IF(ISERROR($V870),"",OFFSET('Smelter Look-up'!$D$4,$V870-4,0)&amp;"")</f>
    </oc>
    <nc r="E870"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34" sId="5" odxf="1" dxf="1">
    <oc r="F870">
      <f>IF(ISERROR($V870),"",OFFSET('Smelter Look-up'!$E$4,$V870-4,0))</f>
    </oc>
    <nc r="F870" t="inlineStr">
      <is>
        <t>CID002556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35" sId="5" odxf="1" dxf="1">
    <oc r="G870">
      <f>IF(C870=$X$4,"Enter smelter details", IF(ISERROR($V870),"",OFFSET('Smelter Look-up'!$F$4,$V870-4,0)))</f>
    </oc>
    <nc r="G87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36" sId="5" odxf="1" dxf="1">
    <oc r="H870">
      <f>IF(ISERROR($V870),"",OFFSET('Smelter Look-up'!$G$4,$V870-4,0))</f>
    </oc>
    <nc r="H87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837" sId="5" odxf="1" dxf="1">
    <oc r="I870">
      <f>IF(ISERROR($V870),"",OFFSET('Smelter Look-up'!$H$4,$V870-4,0))</f>
    </oc>
    <nc r="I870" t="inlineStr">
      <is>
        <t>Reutte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38" sId="5" odxf="1" dxf="1">
    <oc r="J870">
      <f>IF(ISERROR($V870),"",OFFSET('Smelter Look-up'!$I$4,$V870-4,0))</f>
    </oc>
    <nc r="J870" t="inlineStr">
      <is>
        <t>Tyrol</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70" start="0" length="0">
    <dxf>
      <alignment vertical="bottom" wrapText="0"/>
      <border outline="0">
        <left/>
        <right/>
        <top/>
        <bottom/>
      </border>
    </dxf>
  </rfmt>
  <rfmt sheetId="5" sqref="L870" start="0" length="0">
    <dxf>
      <alignment vertical="bottom" wrapText="0"/>
      <border outline="0">
        <left/>
        <right/>
        <top/>
        <bottom/>
      </border>
    </dxf>
  </rfmt>
  <rcc rId="9839" sId="5" odxf="1" dxf="1">
    <nc r="M870"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70" start="0" length="0">
    <dxf>
      <alignment vertical="bottom" wrapText="0"/>
      <border outline="0">
        <left/>
        <right/>
        <top/>
        <bottom/>
      </border>
    </dxf>
  </rfmt>
  <rcc rId="9840" sId="5" odxf="1" dxf="1">
    <nc r="O870"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70" start="0" length="0">
    <dxf>
      <fill>
        <patternFill patternType="none"/>
      </fill>
      <alignment horizontal="general" vertical="bottom" wrapText="0"/>
      <border outline="0">
        <left/>
        <right/>
        <top/>
      </border>
    </dxf>
  </rfmt>
  <rfmt sheetId="5" sqref="Q870" start="0" length="0">
    <dxf>
      <alignment vertical="bottom" wrapText="0"/>
      <border outline="0">
        <left/>
        <right/>
        <top/>
        <bottom/>
      </border>
    </dxf>
  </rfmt>
  <rcc rId="9841" sId="5" odxf="1" dxf="1">
    <oc r="B871">
      <f>IF(LEN(A871)=0,"",INDEX('Smelter Look-up'!$A:$A,MATCH($A871,'Smelter Look-up'!$E:$E,0)))</f>
    </oc>
    <nc r="B871"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42" sId="5" odxf="1" dxf="1">
    <oc r="C871">
      <f>IF(LEN(A871)=0,"",INDEX('Smelter Look-up'!$C:$C,MATCH($A871,'Smelter Look-up'!$E:$E,0)))</f>
    </oc>
    <nc r="C871" t="inlineStr">
      <is>
        <t>Plansee SE Reutte</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43" sId="5" odxf="1" dxf="1">
    <nc r="D871" t="inlineStr">
      <is>
        <t>Plansee SE Reutte</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44" sId="5" odxf="1" dxf="1">
    <oc r="E871">
      <f>IF(ISERROR($V871),"",OFFSET('Smelter Look-up'!$D$4,$V871-4,0)&amp;"")</f>
    </oc>
    <nc r="E871" t="inlineStr">
      <is>
        <t>AUSTRIA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45" sId="5" odxf="1" dxf="1">
    <oc r="F871">
      <f>IF(ISERROR($V871),"",OFFSET('Smelter Look-up'!$E$4,$V871-4,0))</f>
    </oc>
    <nc r="F871" t="inlineStr">
      <is>
        <t>CID002556</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46" sId="5" odxf="1" dxf="1">
    <oc r="G871">
      <f>IF(C871=$X$4,"Enter smelter details", IF(ISERROR($V871),"",OFFSET('Smelter Look-up'!$F$4,$V871-4,0)))</f>
    </oc>
    <nc r="G87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47" sId="5" odxf="1" dxf="1">
    <oc r="H871">
      <f>IF(ISERROR($V871),"",OFFSET('Smelter Look-up'!$G$4,$V871-4,0))</f>
    </oc>
    <nc r="H871" t="inlineStr">
      <is>
        <t>Metallwerk-Plansee-Str. 71</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848" sId="5" odxf="1" dxf="1">
    <oc r="I871">
      <f>IF(ISERROR($V871),"",OFFSET('Smelter Look-up'!$H$4,$V871-4,0))</f>
    </oc>
    <nc r="I871" t="inlineStr">
      <is>
        <t>Reutte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49" sId="5" odxf="1" dxf="1">
    <oc r="J871">
      <f>IF(ISERROR($V871),"",OFFSET('Smelter Look-up'!$I$4,$V871-4,0))</f>
    </oc>
    <nc r="J871" t="inlineStr">
      <is>
        <t>Österreich</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50" sId="5" odxf="1" dxf="1">
    <nc r="K871" t="inlineStr">
      <is>
        <t>Brigitte Scheiber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51" sId="5" odxf="1" dxf="1">
    <nc r="L871" t="inlineStr">
      <is>
        <t>brigitte.scheiber@plansee.com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52" sId="5" odxf="1" dxf="1">
    <nc r="M871"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53" sId="5" odxf="1" dxf="1">
    <nc r="N871" t="inlineStr">
      <is>
        <t>Not disclosed. 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54" sId="5" odxf="1" dxf="1">
    <nc r="O871" t="inlineStr">
      <is>
        <t>L1,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55" sId="5" odxf="1" dxf="1">
    <nc r="P871"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71" start="0" length="0">
    <dxf>
      <alignment vertical="bottom" wrapText="0"/>
      <border outline="0">
        <left/>
        <right/>
        <top/>
        <bottom/>
      </border>
    </dxf>
  </rfmt>
  <rcc rId="9856" sId="5" odxf="1" dxf="1">
    <oc r="B872">
      <f>IF(LEN(A872)=0,"",INDEX('Smelter Look-up'!$A:$A,MATCH($A872,'Smelter Look-up'!$E:$E,0)))</f>
    </oc>
    <nc r="B872"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57" sId="5" odxf="1" dxf="1">
    <oc r="C872">
      <f>IF(LEN(A872)=0,"",INDEX('Smelter Look-up'!$C:$C,MATCH($A872,'Smelter Look-up'!$E:$E,0)))</f>
    </oc>
    <nc r="C872" t="inlineStr">
      <is>
        <t>Global Advanced Metals Boyertown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58" sId="5" odxf="1" dxf="1">
    <nc r="D872" t="inlineStr">
      <is>
        <t>Global Advanced Metals Boyertown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59" sId="5" odxf="1" dxf="1">
    <oc r="E872">
      <f>IF(ISERROR($V872),"",OFFSET('Smelter Look-up'!$D$4,$V872-4,0)&amp;"")</f>
    </oc>
    <nc r="E872"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60" sId="5" odxf="1" dxf="1">
    <oc r="F872">
      <f>IF(ISERROR($V872),"",OFFSET('Smelter Look-up'!$E$4,$V872-4,0))</f>
    </oc>
    <nc r="F872" t="inlineStr">
      <is>
        <t>CID002557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61" sId="5" odxf="1" dxf="1">
    <oc r="G872">
      <f>IF(C872=$X$4,"Enter smelter details", IF(ISERROR($V872),"",OFFSET('Smelter Look-up'!$F$4,$V872-4,0)))</f>
    </oc>
    <nc r="G87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62" sId="5" odxf="1" dxf="1">
    <oc r="H872">
      <f>IF(ISERROR($V872),"",OFFSET('Smelter Look-up'!$G$4,$V872-4,0))</f>
    </oc>
    <nc r="H87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863" sId="5" odxf="1" dxf="1">
    <oc r="I872">
      <f>IF(ISERROR($V872),"",OFFSET('Smelter Look-up'!$H$4,$V872-4,0))</f>
    </oc>
    <nc r="I872" t="inlineStr">
      <is>
        <t>Boyertown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64" sId="5" odxf="1" dxf="1">
    <oc r="J872">
      <f>IF(ISERROR($V872),"",OFFSET('Smelter Look-up'!$I$4,$V872-4,0))</f>
    </oc>
    <nc r="J872"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72" start="0" length="0">
    <dxf>
      <alignment vertical="bottom" wrapText="0"/>
      <border outline="0">
        <left/>
        <right/>
        <top/>
        <bottom/>
      </border>
    </dxf>
  </rfmt>
  <rfmt sheetId="5" sqref="L872" start="0" length="0">
    <dxf>
      <alignment vertical="bottom" wrapText="0"/>
      <border outline="0">
        <left/>
        <right/>
        <top/>
        <bottom/>
      </border>
    </dxf>
  </rfmt>
  <rfmt sheetId="5" sqref="M872" start="0" length="0">
    <dxf>
      <alignment vertical="bottom" wrapText="0"/>
      <border outline="0">
        <left/>
        <right/>
        <top/>
        <bottom/>
      </border>
    </dxf>
  </rfmt>
  <rfmt sheetId="5" sqref="N872" start="0" length="0">
    <dxf>
      <alignment vertical="bottom" wrapText="0"/>
      <border outline="0">
        <left/>
        <right/>
        <top/>
        <bottom/>
      </border>
    </dxf>
  </rfmt>
  <rfmt sheetId="5" sqref="O872" start="0" length="0">
    <dxf>
      <alignment vertical="bottom" wrapText="0"/>
      <border outline="0">
        <left/>
        <right/>
        <top/>
        <bottom/>
      </border>
    </dxf>
  </rfmt>
  <rfmt sheetId="5" sqref="P872" start="0" length="0">
    <dxf>
      <fill>
        <patternFill patternType="none"/>
      </fill>
      <alignment horizontal="general" vertical="bottom" wrapText="0"/>
      <border outline="0">
        <left/>
        <right/>
        <top/>
      </border>
    </dxf>
  </rfmt>
  <rfmt sheetId="5" sqref="Q872" start="0" length="0">
    <dxf>
      <alignment vertical="bottom" wrapText="0"/>
      <border outline="0">
        <left/>
        <right/>
        <top/>
        <bottom/>
      </border>
    </dxf>
  </rfmt>
  <rcc rId="9865" sId="5" odxf="1" dxf="1">
    <oc r="B873">
      <f>IF(LEN(A873)=0,"",INDEX('Smelter Look-up'!$A:$A,MATCH($A873,'Smelter Look-up'!$E:$E,0)))</f>
    </oc>
    <nc r="B873"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66" sId="5" odxf="1" dxf="1">
    <oc r="C873">
      <f>IF(LEN(A873)=0,"",INDEX('Smelter Look-up'!$C:$C,MATCH($A873,'Smelter Look-up'!$E:$E,0)))</f>
    </oc>
    <nc r="C873" t="inlineStr">
      <is>
        <t>Global Advanced Metals Boyertown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67" sId="5" odxf="1" dxf="1">
    <nc r="D873" t="inlineStr">
      <is>
        <t>Global Advanced Metals Boyertown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68" sId="5" odxf="1" dxf="1">
    <oc r="E873">
      <f>IF(ISERROR($V873),"",OFFSET('Smelter Look-up'!$D$4,$V873-4,0)&amp;"")</f>
    </oc>
    <nc r="E873"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69" sId="5" odxf="1" dxf="1">
    <oc r="F873">
      <f>IF(ISERROR($V873),"",OFFSET('Smelter Look-up'!$E$4,$V873-4,0))</f>
    </oc>
    <nc r="F873" t="inlineStr">
      <is>
        <t>CID002557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70" sId="5" odxf="1" dxf="1">
    <oc r="G873">
      <f>IF(C873=$X$4,"Enter smelter details", IF(ISERROR($V873),"",OFFSET('Smelter Look-up'!$F$4,$V873-4,0)))</f>
    </oc>
    <nc r="G87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71" sId="5" odxf="1" dxf="1">
    <oc r="H873">
      <f>IF(ISERROR($V873),"",OFFSET('Smelter Look-up'!$G$4,$V873-4,0))</f>
    </oc>
    <nc r="H87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872" sId="5" odxf="1" dxf="1">
    <oc r="I873">
      <f>IF(ISERROR($V873),"",OFFSET('Smelter Look-up'!$H$4,$V873-4,0))</f>
    </oc>
    <nc r="I873" t="inlineStr">
      <is>
        <t>Boyertown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73" sId="5" odxf="1" dxf="1">
    <oc r="J873">
      <f>IF(ISERROR($V873),"",OFFSET('Smelter Look-up'!$I$4,$V873-4,0))</f>
    </oc>
    <nc r="J873"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73" start="0" length="0">
    <dxf>
      <alignment vertical="bottom" wrapText="0"/>
      <border outline="0">
        <left/>
        <right/>
        <top/>
        <bottom/>
      </border>
    </dxf>
  </rfmt>
  <rfmt sheetId="5" sqref="L873" start="0" length="0">
    <dxf>
      <alignment vertical="bottom" wrapText="0"/>
      <border outline="0">
        <left/>
        <right/>
        <top/>
        <bottom/>
      </border>
    </dxf>
  </rfmt>
  <rcc rId="9874" sId="5" odxf="1" dxf="1">
    <nc r="M87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73" start="0" length="0">
    <dxf>
      <alignment vertical="bottom" wrapText="0"/>
      <border outline="0">
        <left/>
        <right/>
        <top/>
        <bottom/>
      </border>
    </dxf>
  </rfmt>
  <rcc rId="9875" sId="5" odxf="1" dxf="1">
    <nc r="O873" t="inlineStr">
      <is>
        <t>Various countries, DRC adjoining countries,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73" start="0" length="0">
    <dxf>
      <fill>
        <patternFill patternType="none"/>
      </fill>
      <alignment horizontal="general" vertical="bottom" wrapText="0"/>
      <border outline="0">
        <left/>
        <right/>
        <top/>
      </border>
    </dxf>
  </rfmt>
  <rcc rId="9876" sId="5" odxf="1" dxf="1">
    <nc r="Q873"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877" sId="5" odxf="1" dxf="1">
    <oc r="B874">
      <f>IF(LEN(A874)=0,"",INDEX('Smelter Look-up'!$A:$A,MATCH($A874,'Smelter Look-up'!$E:$E,0)))</f>
    </oc>
    <nc r="B87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78" sId="5" odxf="1" dxf="1">
    <oc r="C874">
      <f>IF(LEN(A874)=0,"",INDEX('Smelter Look-up'!$C:$C,MATCH($A874,'Smelter Look-up'!$E:$E,0)))</f>
    </oc>
    <nc r="C874" t="inlineStr">
      <is>
        <t>Global Advanced Metals Boyertown</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79" sId="5" odxf="1" dxf="1">
    <nc r="D874" t="inlineStr">
      <is>
        <t>Global Advanced Metals Boyertown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80" sId="5" odxf="1" dxf="1">
    <oc r="E874">
      <f>IF(ISERROR($V874),"",OFFSET('Smelter Look-up'!$D$4,$V874-4,0)&amp;"")</f>
    </oc>
    <nc r="E874"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81" sId="5" odxf="1" dxf="1">
    <oc r="F874">
      <f>IF(ISERROR($V874),"",OFFSET('Smelter Look-up'!$E$4,$V874-4,0))</f>
    </oc>
    <nc r="F874" t="inlineStr">
      <is>
        <t>CID002557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82" sId="5" odxf="1" dxf="1">
    <oc r="G874">
      <f>IF(C874=$X$4,"Enter smelter details", IF(ISERROR($V874),"",OFFSET('Smelter Look-up'!$F$4,$V874-4,0)))</f>
    </oc>
    <nc r="G87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83" sId="5" odxf="1" dxf="1">
    <oc r="H874">
      <f>IF(ISERROR($V874),"",OFFSET('Smelter Look-up'!$G$4,$V874-4,0))</f>
    </oc>
    <nc r="H874" t="inlineStr">
      <is>
        <t>1223 County Line Road</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884" sId="5" odxf="1" dxf="1">
    <oc r="I874">
      <f>IF(ISERROR($V874),"",OFFSET('Smelter Look-up'!$H$4,$V874-4,0))</f>
    </oc>
    <nc r="I874" t="inlineStr">
      <is>
        <t>Boyertown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85" sId="5" odxf="1" dxf="1">
    <oc r="J874">
      <f>IF(ISERROR($V874),"",OFFSET('Smelter Look-up'!$I$4,$V874-4,0))</f>
    </oc>
    <nc r="J874" t="inlineStr">
      <is>
        <t>Pennsylvania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886" sId="5" odxf="1" dxf="1">
    <nc r="K874" t="inlineStr">
      <is>
        <t>Jean-Paul Meutcheho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87" sId="5" odxf="1" dxf="1">
    <nc r="L874" t="inlineStr">
      <is>
        <t>JMeutcheho@globaladvancedmetals.com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88" sId="5" odxf="1" dxf="1">
    <nc r="M874"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89" sId="5" odxf="1" dxf="1">
    <nc r="N874"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90" sId="5" odxf="1" dxf="1">
    <nc r="O874" t="inlineStr">
      <is>
        <t>L1, L3, R/S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891" sId="5" odxf="1" dxf="1">
    <nc r="P874"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9892" sId="5" odxf="1" dxf="1">
    <nc r="Q874" t="inlineStr">
      <is>
        <t>Sources from the DRC region, but is CFSP Compliant</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893" sId="5" odxf="1" dxf="1">
    <oc r="B875">
      <f>IF(LEN(A875)=0,"",INDEX('Smelter Look-up'!$A:$A,MATCH($A875,'Smelter Look-up'!$E:$E,0)))</f>
    </oc>
    <nc r="B875"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94" sId="5" odxf="1" dxf="1">
    <oc r="C875">
      <f>IF(LEN(A875)=0,"",INDEX('Smelter Look-up'!$C:$C,MATCH($A875,'Smelter Look-up'!$E:$E,0)))</f>
    </oc>
    <nc r="C875" t="inlineStr">
      <is>
        <t>Global Advanced Metals Aizu</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895" sId="5" odxf="1" dxf="1">
    <nc r="D875" t="inlineStr">
      <is>
        <t>Global Advanced Metals Aizu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96" sId="5" odxf="1" dxf="1">
    <oc r="E875">
      <f>IF(ISERROR($V875),"",OFFSET('Smelter Look-up'!$D$4,$V875-4,0)&amp;"")</f>
    </oc>
    <nc r="E875"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97" sId="5" odxf="1" dxf="1">
    <oc r="F875">
      <f>IF(ISERROR($V875),"",OFFSET('Smelter Look-up'!$E$4,$V875-4,0))</f>
    </oc>
    <nc r="F875" t="inlineStr">
      <is>
        <t>CID002558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98" sId="5" odxf="1" dxf="1">
    <oc r="G875">
      <f>IF(C875=$X$4,"Enter smelter details", IF(ISERROR($V875),"",OFFSET('Smelter Look-up'!$F$4,$V875-4,0)))</f>
    </oc>
    <nc r="G87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899" sId="5" odxf="1" dxf="1">
    <oc r="H875">
      <f>IF(ISERROR($V875),"",OFFSET('Smelter Look-up'!$G$4,$V875-4,0))</f>
    </oc>
    <nc r="H87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00" sId="5" odxf="1" dxf="1">
    <oc r="I875">
      <f>IF(ISERROR($V875),"",OFFSET('Smelter Look-up'!$H$4,$V875-4,0))</f>
    </oc>
    <nc r="I875" t="inlineStr">
      <is>
        <t>Aizuwakamatsu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01" sId="5" odxf="1" dxf="1">
    <oc r="J875">
      <f>IF(ISERROR($V875),"",OFFSET('Smelter Look-up'!$I$4,$V875-4,0))</f>
    </oc>
    <nc r="J875" t="inlineStr">
      <is>
        <t>Fukushima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75" start="0" length="0">
    <dxf>
      <alignment vertical="bottom" wrapText="0"/>
      <border outline="0">
        <left/>
        <right/>
        <top/>
        <bottom/>
      </border>
    </dxf>
  </rfmt>
  <rfmt sheetId="5" sqref="L875" start="0" length="0">
    <dxf>
      <alignment vertical="bottom" wrapText="0"/>
      <border outline="0">
        <left/>
        <right/>
        <top/>
        <bottom/>
      </border>
    </dxf>
  </rfmt>
  <rfmt sheetId="5" sqref="M875" start="0" length="0">
    <dxf>
      <alignment vertical="bottom" wrapText="0"/>
      <border outline="0">
        <left/>
        <right/>
        <top/>
        <bottom/>
      </border>
    </dxf>
  </rfmt>
  <rfmt sheetId="5" sqref="N875" start="0" length="0">
    <dxf>
      <alignment vertical="bottom" wrapText="0"/>
      <border outline="0">
        <left/>
        <right/>
        <top/>
        <bottom/>
      </border>
    </dxf>
  </rfmt>
  <rfmt sheetId="5" sqref="O875" start="0" length="0">
    <dxf>
      <alignment vertical="bottom" wrapText="0"/>
      <border outline="0">
        <left/>
        <right/>
        <top/>
        <bottom/>
      </border>
    </dxf>
  </rfmt>
  <rfmt sheetId="5" sqref="P875" start="0" length="0">
    <dxf>
      <fill>
        <patternFill patternType="none"/>
      </fill>
      <alignment horizontal="general" vertical="bottom" wrapText="0"/>
      <border outline="0">
        <left/>
        <right/>
        <top/>
      </border>
    </dxf>
  </rfmt>
  <rfmt sheetId="5" sqref="Q875" start="0" length="0">
    <dxf>
      <alignment vertical="bottom" wrapText="0"/>
      <border outline="0">
        <left/>
        <right/>
        <top/>
        <bottom/>
      </border>
    </dxf>
  </rfmt>
  <rcc rId="9902" sId="5" odxf="1" dxf="1">
    <oc r="B876">
      <f>IF(LEN(A876)=0,"",INDEX('Smelter Look-up'!$A:$A,MATCH($A876,'Smelter Look-up'!$E:$E,0)))</f>
    </oc>
    <nc r="B876"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03" sId="5" odxf="1" dxf="1">
    <oc r="C876">
      <f>IF(LEN(A876)=0,"",INDEX('Smelter Look-up'!$C:$C,MATCH($A876,'Smelter Look-up'!$E:$E,0)))</f>
    </oc>
    <nc r="C876" t="inlineStr">
      <is>
        <t>Global Advanced Metals Aizu</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04" sId="5" odxf="1" dxf="1">
    <nc r="D876" t="inlineStr">
      <is>
        <t>Global Advanced Metals Aizu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05" sId="5" odxf="1" dxf="1">
    <oc r="E876">
      <f>IF(ISERROR($V876),"",OFFSET('Smelter Look-up'!$D$4,$V876-4,0)&amp;"")</f>
    </oc>
    <nc r="E876"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06" sId="5" odxf="1" dxf="1">
    <oc r="F876">
      <f>IF(ISERROR($V876),"",OFFSET('Smelter Look-up'!$E$4,$V876-4,0))</f>
    </oc>
    <nc r="F876" t="inlineStr">
      <is>
        <t>CID002558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07" sId="5" odxf="1" dxf="1">
    <oc r="G876">
      <f>IF(C876=$X$4,"Enter smelter details", IF(ISERROR($V876),"",OFFSET('Smelter Look-up'!$F$4,$V876-4,0)))</f>
    </oc>
    <nc r="G87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08" sId="5" odxf="1" dxf="1">
    <oc r="H876">
      <f>IF(ISERROR($V876),"",OFFSET('Smelter Look-up'!$G$4,$V876-4,0))</f>
    </oc>
    <nc r="H876">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09" sId="5" odxf="1" dxf="1">
    <oc r="I876">
      <f>IF(ISERROR($V876),"",OFFSET('Smelter Look-up'!$H$4,$V876-4,0))</f>
    </oc>
    <nc r="I876" t="inlineStr">
      <is>
        <t>Aizuwakamatsu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10" sId="5" odxf="1" dxf="1">
    <oc r="J876">
      <f>IF(ISERROR($V876),"",OFFSET('Smelter Look-up'!$I$4,$V876-4,0))</f>
    </oc>
    <nc r="J876" t="inlineStr">
      <is>
        <t>Fukushima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76" start="0" length="0">
    <dxf>
      <alignment vertical="bottom" wrapText="0"/>
      <border outline="0">
        <left/>
        <right/>
        <top/>
        <bottom/>
      </border>
    </dxf>
  </rfmt>
  <rfmt sheetId="5" sqref="L876" start="0" length="0">
    <dxf>
      <alignment vertical="bottom" wrapText="0"/>
      <border outline="0">
        <left/>
        <right/>
        <top/>
        <bottom/>
      </border>
    </dxf>
  </rfmt>
  <rcc rId="9911" sId="5" odxf="1" dxf="1">
    <nc r="M876"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76" start="0" length="0">
    <dxf>
      <alignment vertical="bottom" wrapText="0"/>
      <border outline="0">
        <left/>
        <right/>
        <top/>
        <bottom/>
      </border>
    </dxf>
  </rfmt>
  <rcc rId="9912" sId="5" odxf="1" dxf="1">
    <nc r="O876"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76" start="0" length="0">
    <dxf>
      <fill>
        <patternFill patternType="none"/>
      </fill>
      <alignment horizontal="general" vertical="bottom" wrapText="0"/>
      <border outline="0">
        <left/>
        <right/>
        <top/>
      </border>
    </dxf>
  </rfmt>
  <rfmt sheetId="5" sqref="Q876" start="0" length="0">
    <dxf>
      <alignment vertical="bottom" wrapText="0"/>
      <border outline="0">
        <left/>
        <right/>
        <top/>
        <bottom/>
      </border>
    </dxf>
  </rfmt>
  <rcc rId="9913" sId="5" odxf="1" dxf="1">
    <oc r="B877">
      <f>IF(LEN(A877)=0,"",INDEX('Smelter Look-up'!$A:$A,MATCH($A877,'Smelter Look-up'!$E:$E,0)))</f>
    </oc>
    <nc r="B877"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14" sId="5" odxf="1" dxf="1">
    <oc r="C877">
      <f>IF(LEN(A877)=0,"",INDEX('Smelter Look-up'!$C:$C,MATCH($A877,'Smelter Look-up'!$E:$E,0)))</f>
    </oc>
    <nc r="C877" t="inlineStr">
      <is>
        <t>Global Advanced Metals Aizu</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15" sId="5" odxf="1" dxf="1">
    <nc r="D877" t="inlineStr">
      <is>
        <t>Global Advanced Metals Aizu</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16" sId="5" odxf="1" dxf="1">
    <oc r="E877">
      <f>IF(ISERROR($V877),"",OFFSET('Smelter Look-up'!$D$4,$V877-4,0)&amp;"")</f>
    </oc>
    <nc r="E877" t="inlineStr">
      <is>
        <t>JAPAN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17" sId="5" odxf="1" dxf="1">
    <oc r="F877">
      <f>IF(ISERROR($V877),"",OFFSET('Smelter Look-up'!$E$4,$V877-4,0))</f>
    </oc>
    <nc r="F877" t="inlineStr">
      <is>
        <t>CID002558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18" sId="5" odxf="1" dxf="1">
    <oc r="G877">
      <f>IF(C877=$X$4,"Enter smelter details", IF(ISERROR($V877),"",OFFSET('Smelter Look-up'!$F$4,$V877-4,0)))</f>
    </oc>
    <nc r="G87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19" sId="5" odxf="1" dxf="1">
    <oc r="H877">
      <f>IF(ISERROR($V877),"",OFFSET('Smelter Look-up'!$G$4,$V877-4,0))</f>
    </oc>
    <nc r="H877"/>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20" sId="5" odxf="1" dxf="1">
    <oc r="I877">
      <f>IF(ISERROR($V877),"",OFFSET('Smelter Look-up'!$H$4,$V877-4,0))</f>
    </oc>
    <nc r="I877" t="inlineStr">
      <is>
        <t>Aizuwakamatsu</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21" sId="5" odxf="1" dxf="1">
    <oc r="J877">
      <f>IF(ISERROR($V877),"",OFFSET('Smelter Look-up'!$I$4,$V877-4,0))</f>
    </oc>
    <nc r="J877" t="inlineStr">
      <is>
        <t>Fukushima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22" sId="5" odxf="1" dxf="1">
    <nc r="K877" t="inlineStr">
      <is>
        <t>Jean-Paul Meutcheho</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23" sId="5" odxf="1" dxf="1">
    <nc r="L877" t="inlineStr">
      <is>
        <t>JMeutcheho@globaladvancedmetals.com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24" sId="5" odxf="1" dxf="1">
    <nc r="M877"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25" sId="5" odxf="1" dxf="1">
    <nc r="N877"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26" sId="5" odxf="1" dxf="1">
    <nc r="O877"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27" sId="5" odxf="1" dxf="1">
    <nc r="P877"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77" start="0" length="0">
    <dxf>
      <alignment vertical="bottom" wrapText="0"/>
      <border outline="0">
        <left/>
        <right/>
        <top/>
        <bottom/>
      </border>
    </dxf>
  </rfmt>
  <rcc rId="9928" sId="5" odxf="1" dxf="1">
    <oc r="B878">
      <f>IF(LEN(A878)=0,"",INDEX('Smelter Look-up'!$A:$A,MATCH($A878,'Smelter Look-up'!$E:$E,0)))</f>
    </oc>
    <nc r="B878"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29" sId="5" odxf="1" dxf="1">
    <oc r="C878">
      <f>IF(LEN(A878)=0,"",INDEX('Smelter Look-up'!$C:$C,MATCH($A878,'Smelter Look-up'!$E:$E,0)))</f>
    </oc>
    <nc r="C878" t="inlineStr">
      <is>
        <t>KEMET Blue Powder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30" sId="5" odxf="1" dxf="1">
    <nc r="D878" t="inlineStr">
      <is>
        <t>KEMET Blue Powder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31" sId="5" odxf="1" dxf="1">
    <oc r="E878">
      <f>IF(ISERROR($V878),"",OFFSET('Smelter Look-up'!$D$4,$V878-4,0)&amp;"")</f>
    </oc>
    <nc r="E878"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32" sId="5" odxf="1" dxf="1">
    <oc r="F878">
      <f>IF(ISERROR($V878),"",OFFSET('Smelter Look-up'!$E$4,$V878-4,0))</f>
    </oc>
    <nc r="F878" t="inlineStr">
      <is>
        <t>CID002568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33" sId="5" odxf="1" dxf="1">
    <oc r="G878">
      <f>IF(C878=$X$4,"Enter smelter details", IF(ISERROR($V878),"",OFFSET('Smelter Look-up'!$F$4,$V878-4,0)))</f>
    </oc>
    <nc r="G87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34" sId="5" odxf="1" dxf="1">
    <oc r="H878">
      <f>IF(ISERROR($V878),"",OFFSET('Smelter Look-up'!$G$4,$V878-4,0))</f>
    </oc>
    <nc r="H878">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35" sId="5" odxf="1" dxf="1">
    <oc r="I878">
      <f>IF(ISERROR($V878),"",OFFSET('Smelter Look-up'!$H$4,$V878-4,0))</f>
    </oc>
    <nc r="I878" t="inlineStr">
      <is>
        <t>Mound House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36" sId="5" odxf="1" dxf="1">
    <oc r="J878">
      <f>IF(ISERROR($V878),"",OFFSET('Smelter Look-up'!$I$4,$V878-4,0))</f>
    </oc>
    <nc r="J878" t="inlineStr">
      <is>
        <t>Nevada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78" start="0" length="0">
    <dxf>
      <alignment vertical="bottom" wrapText="0"/>
      <border outline="0">
        <left/>
        <right/>
        <top/>
        <bottom/>
      </border>
    </dxf>
  </rfmt>
  <rfmt sheetId="5" sqref="L878" start="0" length="0">
    <dxf>
      <alignment vertical="bottom" wrapText="0"/>
      <border outline="0">
        <left/>
        <right/>
        <top/>
        <bottom/>
      </border>
    </dxf>
  </rfmt>
  <rfmt sheetId="5" sqref="M878" start="0" length="0">
    <dxf>
      <alignment vertical="bottom" wrapText="0"/>
      <border outline="0">
        <left/>
        <right/>
        <top/>
        <bottom/>
      </border>
    </dxf>
  </rfmt>
  <rfmt sheetId="5" sqref="N878" start="0" length="0">
    <dxf>
      <alignment vertical="bottom" wrapText="0"/>
      <border outline="0">
        <left/>
        <right/>
        <top/>
        <bottom/>
      </border>
    </dxf>
  </rfmt>
  <rfmt sheetId="5" sqref="O878" start="0" length="0">
    <dxf>
      <alignment vertical="bottom" wrapText="0"/>
      <border outline="0">
        <left/>
        <right/>
        <top/>
        <bottom/>
      </border>
    </dxf>
  </rfmt>
  <rfmt sheetId="5" sqref="P878" start="0" length="0">
    <dxf>
      <fill>
        <patternFill patternType="none"/>
      </fill>
      <alignment horizontal="general" vertical="bottom" wrapText="0"/>
      <border outline="0">
        <left/>
        <right/>
        <top/>
      </border>
    </dxf>
  </rfmt>
  <rfmt sheetId="5" sqref="Q878" start="0" length="0">
    <dxf>
      <alignment vertical="bottom" wrapText="0"/>
      <border outline="0">
        <left/>
        <right/>
        <top/>
        <bottom/>
      </border>
    </dxf>
  </rfmt>
  <rcc rId="9937" sId="5" odxf="1" dxf="1">
    <oc r="B879">
      <f>IF(LEN(A879)=0,"",INDEX('Smelter Look-up'!$A:$A,MATCH($A879,'Smelter Look-up'!$E:$E,0)))</f>
    </oc>
    <nc r="B879"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38" sId="5" odxf="1" dxf="1">
    <oc r="C879">
      <f>IF(LEN(A879)=0,"",INDEX('Smelter Look-up'!$C:$C,MATCH($A879,'Smelter Look-up'!$E:$E,0)))</f>
    </oc>
    <nc r="C879" t="inlineStr">
      <is>
        <t>Kemet Blue Powder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39" sId="5" odxf="1" dxf="1">
    <nc r="D879" t="inlineStr">
      <is>
        <t>KEMET Blue Powder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40" sId="5" odxf="1" dxf="1">
    <oc r="E879">
      <f>IF(ISERROR($V879),"",OFFSET('Smelter Look-up'!$D$4,$V879-4,0)&amp;"")</f>
    </oc>
    <nc r="E879"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41" sId="5" odxf="1" dxf="1">
    <oc r="F879">
      <f>IF(ISERROR($V879),"",OFFSET('Smelter Look-up'!$E$4,$V879-4,0))</f>
    </oc>
    <nc r="F879" t="inlineStr">
      <is>
        <t>CID002568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42" sId="5" odxf="1" dxf="1">
    <oc r="G879">
      <f>IF(C879=$X$4,"Enter smelter details", IF(ISERROR($V879),"",OFFSET('Smelter Look-up'!$F$4,$V879-4,0)))</f>
    </oc>
    <nc r="G87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43" sId="5" odxf="1" dxf="1">
    <oc r="H879">
      <f>IF(ISERROR($V879),"",OFFSET('Smelter Look-up'!$G$4,$V879-4,0))</f>
    </oc>
    <nc r="H87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44" sId="5" odxf="1" dxf="1">
    <oc r="I879">
      <f>IF(ISERROR($V879),"",OFFSET('Smelter Look-up'!$H$4,$V879-4,0))</f>
    </oc>
    <nc r="I879" t="inlineStr">
      <is>
        <t>Mound House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45" sId="5" odxf="1" dxf="1">
    <oc r="J879">
      <f>IF(ISERROR($V879),"",OFFSET('Smelter Look-up'!$I$4,$V879-4,0))</f>
    </oc>
    <nc r="J879" t="inlineStr">
      <is>
        <t>Nevada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79" start="0" length="0">
    <dxf>
      <alignment vertical="bottom" wrapText="0"/>
      <border outline="0">
        <left/>
        <right/>
        <top/>
        <bottom/>
      </border>
    </dxf>
  </rfmt>
  <rfmt sheetId="5" sqref="L879" start="0" length="0">
    <dxf>
      <alignment vertical="bottom" wrapText="0"/>
      <border outline="0">
        <left/>
        <right/>
        <top/>
        <bottom/>
      </border>
    </dxf>
  </rfmt>
  <rcc rId="9946" sId="5" odxf="1" dxf="1">
    <nc r="M87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79" start="0" length="0">
    <dxf>
      <alignment vertical="bottom" wrapText="0"/>
      <border outline="0">
        <left/>
        <right/>
        <top/>
        <bottom/>
      </border>
    </dxf>
  </rfmt>
  <rcc rId="9947" sId="5" odxf="1" dxf="1">
    <nc r="O879" t="inlineStr">
      <is>
        <t>Not identified as conflict region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79" start="0" length="0">
    <dxf>
      <fill>
        <patternFill patternType="none"/>
      </fill>
      <alignment horizontal="general" vertical="bottom" wrapText="0"/>
      <border outline="0">
        <left/>
        <right/>
        <top/>
      </border>
    </dxf>
  </rfmt>
  <rfmt sheetId="5" sqref="Q879" start="0" length="0">
    <dxf>
      <alignment vertical="bottom" wrapText="0"/>
      <border outline="0">
        <left/>
        <right/>
        <top/>
        <bottom/>
      </border>
    </dxf>
  </rfmt>
  <rcc rId="9948" sId="5" odxf="1" dxf="1">
    <oc r="B880">
      <f>IF(LEN(A880)=0,"",INDEX('Smelter Look-up'!$A:$A,MATCH($A880,'Smelter Look-up'!$E:$E,0)))</f>
    </oc>
    <nc r="B880"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49" sId="5" odxf="1" dxf="1">
    <oc r="C880">
      <f>IF(LEN(A880)=0,"",INDEX('Smelter Look-up'!$C:$C,MATCH($A880,'Smelter Look-up'!$E:$E,0)))</f>
    </oc>
    <nc r="C880" t="inlineStr">
      <is>
        <t>Kemet Blue Powder</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50" sId="5" odxf="1" dxf="1">
    <nc r="D880" t="inlineStr">
      <is>
        <t>KEMET Blue Powder</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51" sId="5" odxf="1" dxf="1">
    <oc r="E880">
      <f>IF(ISERROR($V880),"",OFFSET('Smelter Look-up'!$D$4,$V880-4,0)&amp;"")</f>
    </oc>
    <nc r="E880" t="inlineStr">
      <is>
        <t>UNITED STATES</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52" sId="5" odxf="1" dxf="1">
    <oc r="F880">
      <f>IF(ISERROR($V880),"",OFFSET('Smelter Look-up'!$E$4,$V880-4,0))</f>
    </oc>
    <nc r="F880" t="inlineStr">
      <is>
        <t>CID002568</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53" sId="5" odxf="1" dxf="1">
    <oc r="G880">
      <f>IF(C880=$X$4,"Enter smelter details", IF(ISERROR($V880),"",OFFSET('Smelter Look-up'!$F$4,$V880-4,0)))</f>
    </oc>
    <nc r="G88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54" sId="5" odxf="1" dxf="1">
    <oc r="H880">
      <f>IF(ISERROR($V880),"",OFFSET('Smelter Look-up'!$G$4,$V880-4,0))</f>
    </oc>
    <nc r="H880" t="inlineStr">
      <is>
        <t>17 Bruce Way</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55" sId="5" odxf="1" dxf="1">
    <oc r="I880">
      <f>IF(ISERROR($V880),"",OFFSET('Smelter Look-up'!$H$4,$V880-4,0))</f>
    </oc>
    <nc r="I880" t="inlineStr">
      <is>
        <t>Mound House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56" sId="5" odxf="1" dxf="1">
    <oc r="J880">
      <f>IF(ISERROR($V880),"",OFFSET('Smelter Look-up'!$I$4,$V880-4,0))</f>
    </oc>
    <nc r="J880" t="inlineStr">
      <is>
        <t>Nevada, USA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57" sId="5" odxf="1" dxf="1">
    <nc r="K880" t="inlineStr">
      <is>
        <t>Marc Runyan</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58" sId="5" odxf="1" dxf="1">
    <nc r="L880" t="inlineStr">
      <is>
        <t>marcrunyan@kemet.com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59" sId="5" odxf="1" dxf="1">
    <nc r="M880" t="inlineStr">
      <is>
        <t>None.  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60" sId="5" odxf="1" dxf="1">
    <nc r="N880"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61" sId="5" odxf="1" dxf="1">
    <nc r="O880" t="inlineStr">
      <is>
        <t>L1,</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9962" sId="5" odxf="1" dxf="1">
    <nc r="P88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fmt sheetId="5" sqref="Q880" start="0" length="0">
    <dxf>
      <alignment vertical="bottom" wrapText="0"/>
      <border outline="0">
        <left/>
        <right/>
        <top/>
        <bottom/>
      </border>
    </dxf>
  </rfmt>
  <rcc rId="9963" sId="5" odxf="1" dxf="1">
    <oc r="B881">
      <f>IF(LEN(A881)=0,"",INDEX('Smelter Look-up'!$A:$A,MATCH($A881,'Smelter Look-up'!$E:$E,0)))</f>
    </oc>
    <nc r="B881" t="inlineStr">
      <is>
        <t>Tungsten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64" sId="5" odxf="1" dxf="1">
    <oc r="C881">
      <f>IF(LEN(A881)=0,"",INDEX('Smelter Look-up'!$C:$C,MATCH($A881,'Smelter Look-up'!$E:$E,0)))</f>
    </oc>
    <nc r="C881" t="inlineStr">
      <is>
        <t>Hydrometallurg, JSC</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65" sId="5" odxf="1" dxf="1">
    <nc r="D881" t="inlineStr">
      <is>
        <t>Hydrometallurg, JSC</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66" sId="5" odxf="1" dxf="1">
    <oc r="E881">
      <f>IF(ISERROR($V881),"",OFFSET('Smelter Look-up'!$D$4,$V881-4,0)&amp;"")</f>
    </oc>
    <nc r="E881" t="inlineStr">
      <is>
        <t>RUSSIAN FEDERATION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67" sId="5" odxf="1" dxf="1">
    <oc r="F881">
      <f>IF(ISERROR($V881),"",OFFSET('Smelter Look-up'!$E$4,$V881-4,0))</f>
    </oc>
    <nc r="F881" t="inlineStr">
      <is>
        <t>CID002649</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68" sId="5" odxf="1" dxf="1">
    <oc r="G881">
      <f>IF(C881=$X$4,"Enter smelter details", IF(ISERROR($V881),"",OFFSET('Smelter Look-up'!$F$4,$V881-4,0)))</f>
    </oc>
    <nc r="G88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69" sId="5" odxf="1" dxf="1">
    <oc r="H881">
      <f>IF(ISERROR($V881),"",OFFSET('Smelter Look-up'!$G$4,$V881-4,0))</f>
    </oc>
    <nc r="H881">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70" sId="5" odxf="1" dxf="1">
    <oc r="I881">
      <f>IF(ISERROR($V881),"",OFFSET('Smelter Look-up'!$H$4,$V881-4,0))</f>
    </oc>
    <nc r="I881" t="inlineStr">
      <is>
        <t>Nalchik</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71" sId="5" odxf="1" dxf="1">
    <oc r="J881">
      <f>IF(ISERROR($V881),"",OFFSET('Smelter Look-up'!$I$4,$V881-4,0))</f>
    </oc>
    <nc r="J881" t="inlineStr">
      <is>
        <t>Kabardino-Balkar Republic</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81" start="0" length="0">
    <dxf>
      <alignment vertical="bottom" wrapText="0"/>
      <border outline="0">
        <left/>
        <right/>
        <top/>
        <bottom/>
      </border>
    </dxf>
  </rfmt>
  <rfmt sheetId="5" sqref="L881" start="0" length="0">
    <dxf>
      <alignment vertical="bottom" wrapText="0"/>
      <border outline="0">
        <left/>
        <right/>
        <top/>
        <bottom/>
      </border>
    </dxf>
  </rfmt>
  <rcc rId="9972" sId="5" odxf="1" dxf="1">
    <nc r="M881"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81" start="0" length="0">
    <dxf>
      <alignment vertical="bottom" wrapText="0"/>
      <border outline="0">
        <left/>
        <right/>
        <top/>
        <bottom/>
      </border>
    </dxf>
  </rfmt>
  <rcc rId="9973" sId="5" odxf="1" dxf="1">
    <nc r="O881"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81" start="0" length="0">
    <dxf>
      <fill>
        <patternFill patternType="none"/>
      </fill>
      <alignment horizontal="general" vertical="bottom" wrapText="0"/>
      <border outline="0">
        <left/>
        <right/>
        <top/>
      </border>
    </dxf>
  </rfmt>
  <rfmt sheetId="5" sqref="Q881" start="0" length="0">
    <dxf>
      <alignment vertical="bottom" wrapText="0"/>
      <border outline="0">
        <left/>
        <right/>
        <top/>
        <bottom/>
      </border>
    </dxf>
  </rfmt>
  <rcc rId="9974" sId="5" odxf="1" dxf="1">
    <oc r="B882">
      <f>IF(LEN(A882)=0,"",INDEX('Smelter Look-up'!$A:$A,MATCH($A882,'Smelter Look-up'!$E:$E,0)))</f>
    </oc>
    <nc r="B88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75" sId="5" odxf="1" dxf="1">
    <oc r="C882">
      <f>IF(LEN(A882)=0,"",INDEX('Smelter Look-up'!$C:$C,MATCH($A882,'Smelter Look-up'!$E:$E,0)))</f>
    </oc>
    <nc r="C882" t="inlineStr">
      <is>
        <t>An Vinh Joint Stock Mineral Processing Company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76" sId="5" odxf="1" dxf="1">
    <nc r="D882" t="inlineStr">
      <is>
        <t>An Vinh Joint Stock Mineral Processing Company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77" sId="5" odxf="1" dxf="1">
    <oc r="E882">
      <f>IF(ISERROR($V882),"",OFFSET('Smelter Look-up'!$D$4,$V882-4,0)&amp;"")</f>
    </oc>
    <nc r="E882" t="inlineStr">
      <is>
        <t>VIET NAM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78" sId="5" odxf="1" dxf="1">
    <oc r="F882">
      <f>IF(ISERROR($V882),"",OFFSET('Smelter Look-up'!$E$4,$V882-4,0))</f>
    </oc>
    <nc r="F882" t="inlineStr">
      <is>
        <t>CID002703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79" sId="5" odxf="1" dxf="1">
    <oc r="G882">
      <f>IF(C882=$X$4,"Enter smelter details", IF(ISERROR($V882),"",OFFSET('Smelter Look-up'!$F$4,$V882-4,0)))</f>
    </oc>
    <nc r="G88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80" sId="5" odxf="1" dxf="1">
    <oc r="H882">
      <f>IF(ISERROR($V882),"",OFFSET('Smelter Look-up'!$G$4,$V882-4,0))</f>
    </oc>
    <nc r="H882">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81" sId="5" odxf="1" dxf="1">
    <oc r="I882">
      <f>IF(ISERROR($V882),"",OFFSET('Smelter Look-up'!$H$4,$V882-4,0))</f>
    </oc>
    <nc r="I882" t="inlineStr">
      <is>
        <t>Quy Hop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82" sId="5" odxf="1" dxf="1">
    <oc r="J882">
      <f>IF(ISERROR($V882),"",OFFSET('Smelter Look-up'!$I$4,$V882-4,0))</f>
    </oc>
    <nc r="J882" t="inlineStr">
      <is>
        <t>Nghe 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82" start="0" length="0">
    <dxf>
      <alignment vertical="bottom" wrapText="0"/>
      <border outline="0">
        <left/>
        <right/>
        <top/>
        <bottom/>
      </border>
    </dxf>
  </rfmt>
  <rfmt sheetId="5" sqref="L882" start="0" length="0">
    <dxf>
      <alignment vertical="bottom" wrapText="0"/>
      <border outline="0">
        <left/>
        <right/>
        <top/>
        <bottom/>
      </border>
    </dxf>
  </rfmt>
  <rcc rId="9983" sId="5" odxf="1" dxf="1">
    <nc r="M882" t="inlineStr">
      <is>
        <t>ACTIVE IN CFSP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82" start="0" length="0">
    <dxf>
      <alignment vertical="bottom" wrapText="0"/>
      <border outline="0">
        <left/>
        <right/>
        <top/>
        <bottom/>
      </border>
    </dxf>
  </rfmt>
  <rcc rId="9984" sId="5" odxf="1" dxf="1">
    <nc r="O882" t="inlineStr">
      <is>
        <t>Not disclosed</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82" start="0" length="0">
    <dxf>
      <fill>
        <patternFill patternType="none"/>
      </fill>
      <alignment horizontal="general" vertical="bottom" wrapText="0"/>
      <border outline="0">
        <left/>
        <right/>
        <top/>
      </border>
    </dxf>
  </rfmt>
  <rfmt sheetId="5" sqref="Q882" start="0" length="0">
    <dxf>
      <alignment vertical="bottom" wrapText="0"/>
      <border outline="0">
        <left/>
        <right/>
        <top/>
        <bottom/>
      </border>
    </dxf>
  </rfmt>
  <rcc rId="9985" sId="5" odxf="1" dxf="1">
    <oc r="B883">
      <f>IF(LEN(A883)=0,"",INDEX('Smelter Look-up'!$A:$A,MATCH($A883,'Smelter Look-up'!$E:$E,0)))</f>
    </oc>
    <nc r="B88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86" sId="5" odxf="1" dxf="1">
    <oc r="C883">
      <f>IF(LEN(A883)=0,"",INDEX('Smelter Look-up'!$C:$C,MATCH($A883,'Smelter Look-up'!$E:$E,0)))</f>
    </oc>
    <nc r="C883" t="inlineStr">
      <is>
        <t>An Vinh Joint Stock Mineral Processing Company</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87" sId="5" odxf="1" dxf="1">
    <nc r="D883" t="inlineStr">
      <is>
        <t>An Vinh Joint Stock Mineral Processing Company</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88" sId="5" odxf="1" dxf="1">
    <oc r="E883">
      <f>IF(ISERROR($V883),"",OFFSET('Smelter Look-up'!$D$4,$V883-4,0)&amp;"")</f>
    </oc>
    <nc r="E883" t="inlineStr">
      <is>
        <t>VIET NAM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89" sId="5" odxf="1" dxf="1">
    <oc r="F883">
      <f>IF(ISERROR($V883),"",OFFSET('Smelter Look-up'!$E$4,$V883-4,0))</f>
    </oc>
    <nc r="F883" t="inlineStr">
      <is>
        <t>CID002703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90" sId="5" odxf="1" dxf="1">
    <oc r="G883">
      <f>IF(C883=$X$4,"Enter smelter details", IF(ISERROR($V883),"",OFFSET('Smelter Look-up'!$F$4,$V883-4,0)))</f>
    </oc>
    <nc r="G88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91" sId="5" odxf="1" dxf="1">
    <oc r="H883">
      <f>IF(ISERROR($V883),"",OFFSET('Smelter Look-up'!$G$4,$V883-4,0))</f>
    </oc>
    <nc r="H88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9992" sId="5" odxf="1" dxf="1">
    <oc r="I883">
      <f>IF(ISERROR($V883),"",OFFSET('Smelter Look-up'!$H$4,$V883-4,0))</f>
    </oc>
    <nc r="I883" t="inlineStr">
      <is>
        <t>Quy Hop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9993" sId="5" odxf="1" dxf="1">
    <oc r="J883">
      <f>IF(ISERROR($V883),"",OFFSET('Smelter Look-up'!$I$4,$V883-4,0))</f>
    </oc>
    <nc r="J883" t="inlineStr">
      <is>
        <t>Nghe An</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83" start="0" length="0">
    <dxf>
      <alignment vertical="bottom" wrapText="0"/>
      <border outline="0">
        <left/>
        <right/>
        <top/>
        <bottom/>
      </border>
    </dxf>
  </rfmt>
  <rfmt sheetId="5" sqref="L883" start="0" length="0">
    <dxf>
      <alignment vertical="bottom" wrapText="0"/>
      <border outline="0">
        <left/>
        <right/>
        <top/>
        <bottom/>
      </border>
    </dxf>
  </rfmt>
  <rfmt sheetId="5" sqref="M883" start="0" length="0">
    <dxf>
      <alignment vertical="bottom" wrapText="0"/>
      <border outline="0">
        <left/>
        <right/>
        <top/>
        <bottom/>
      </border>
    </dxf>
  </rfmt>
  <rfmt sheetId="5" sqref="N883" start="0" length="0">
    <dxf>
      <alignment vertical="bottom" wrapText="0"/>
      <border outline="0">
        <left/>
        <right/>
        <top/>
        <bottom/>
      </border>
    </dxf>
  </rfmt>
  <rfmt sheetId="5" sqref="O883" start="0" length="0">
    <dxf>
      <alignment vertical="bottom" wrapText="0"/>
      <border outline="0">
        <left/>
        <right/>
        <top/>
        <bottom/>
      </border>
    </dxf>
  </rfmt>
  <rfmt sheetId="5" sqref="P883" start="0" length="0">
    <dxf>
      <fill>
        <patternFill patternType="none"/>
      </fill>
      <alignment horizontal="general" vertical="bottom" wrapText="0"/>
      <border outline="0">
        <left/>
        <right/>
        <top/>
      </border>
    </dxf>
  </rfmt>
  <rcc rId="9994" sId="5" odxf="1" dxf="1">
    <nc r="Q883" t="inlineStr">
      <is>
        <t>Active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9995" sId="5" odxf="1" dxf="1">
    <oc r="B884">
      <f>IF(LEN(A884)=0,"",INDEX('Smelter Look-up'!$A:$A,MATCH($A884,'Smelter Look-up'!$E:$E,0)))</f>
    </oc>
    <nc r="B884" t="inlineStr">
      <is>
        <t>Tantalum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96" sId="5" odxf="1" dxf="1">
    <oc r="C884">
      <f>IF(LEN(A884)=0,"",INDEX('Smelter Look-up'!$C:$C,MATCH($A884,'Smelter Look-up'!$E:$E,0)))</f>
    </oc>
    <nc r="C884" t="inlineStr">
      <is>
        <t>Resind Indústria e Comércio Ltda.</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9997" sId="5" odxf="1" dxf="1">
    <nc r="D884" t="inlineStr">
      <is>
        <t>Resind Indústria e Comércio Ltda.</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98" sId="5" odxf="1" dxf="1">
    <oc r="E884">
      <f>IF(ISERROR($V884),"",OFFSET('Smelter Look-up'!$D$4,$V884-4,0)&amp;"")</f>
    </oc>
    <nc r="E884" t="inlineStr">
      <is>
        <t>BRAZIL</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9999" sId="5" odxf="1" dxf="1">
    <oc r="F884">
      <f>IF(ISERROR($V884),"",OFFSET('Smelter Look-up'!$E$4,$V884-4,0))</f>
    </oc>
    <nc r="F884" t="inlineStr">
      <is>
        <t>CID002707</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00" sId="5" odxf="1" dxf="1">
    <oc r="G884">
      <f>IF(C884=$X$4,"Enter smelter details", IF(ISERROR($V884),"",OFFSET('Smelter Look-up'!$F$4,$V884-4,0)))</f>
    </oc>
    <nc r="G884"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01" sId="5" odxf="1" dxf="1">
    <oc r="H884">
      <f>IF(ISERROR($V884),"",OFFSET('Smelter Look-up'!$G$4,$V884-4,0))</f>
    </oc>
    <nc r="H884">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002" sId="5" odxf="1" dxf="1">
    <oc r="I884">
      <f>IF(ISERROR($V884),"",OFFSET('Smelter Look-up'!$H$4,$V884-4,0))</f>
    </oc>
    <nc r="I884" t="inlineStr">
      <is>
        <t>São João del Rei</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03" sId="5" odxf="1" dxf="1">
    <oc r="J884">
      <f>IF(ISERROR($V884),"",OFFSET('Smelter Look-up'!$I$4,$V884-4,0))</f>
    </oc>
    <nc r="J884" t="inlineStr">
      <is>
        <t>Minas gerais</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84" start="0" length="0">
    <dxf>
      <alignment vertical="bottom" wrapText="0"/>
      <border outline="0">
        <left/>
        <right/>
        <top/>
        <bottom/>
      </border>
    </dxf>
  </rfmt>
  <rfmt sheetId="5" sqref="L884" start="0" length="0">
    <dxf>
      <alignment vertical="bottom" wrapText="0"/>
      <border outline="0">
        <left/>
        <right/>
        <top/>
        <bottom/>
      </border>
    </dxf>
  </rfmt>
  <rfmt sheetId="5" sqref="M884" start="0" length="0">
    <dxf>
      <alignment vertical="bottom" wrapText="0"/>
      <border outline="0">
        <left/>
        <right/>
        <top/>
        <bottom/>
      </border>
    </dxf>
  </rfmt>
  <rfmt sheetId="5" sqref="N884" start="0" length="0">
    <dxf>
      <alignment vertical="bottom" wrapText="0"/>
      <border outline="0">
        <left/>
        <right/>
        <top/>
        <bottom/>
      </border>
    </dxf>
  </rfmt>
  <rfmt sheetId="5" sqref="O884" start="0" length="0">
    <dxf>
      <alignment vertical="bottom" wrapText="0"/>
      <border outline="0">
        <left/>
        <right/>
        <top/>
        <bottom/>
      </border>
    </dxf>
  </rfmt>
  <rfmt sheetId="5" sqref="P884" start="0" length="0">
    <dxf>
      <fill>
        <patternFill patternType="none"/>
      </fill>
      <alignment horizontal="general" vertical="bottom" wrapText="0"/>
      <border outline="0">
        <left/>
        <right/>
        <top/>
      </border>
    </dxf>
  </rfmt>
  <rfmt sheetId="5" sqref="Q884" start="0" length="0">
    <dxf>
      <alignment vertical="bottom" wrapText="0"/>
      <border outline="0">
        <left/>
        <right/>
        <top/>
        <bottom/>
      </border>
    </dxf>
  </rfmt>
  <rcc rId="10004" sId="5" odxf="1" dxf="1">
    <oc r="B885">
      <f>IF(LEN(A885)=0,"",INDEX('Smelter Look-up'!$A:$A,MATCH($A885,'Smelter Look-up'!$E:$E,0)))</f>
    </oc>
    <nc r="B885"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05" sId="5" odxf="1" dxf="1">
    <oc r="C885">
      <f>IF(LEN(A885)=0,"",INDEX('Smelter Look-up'!$C:$C,MATCH($A885,'Smelter Look-up'!$E:$E,0)))</f>
    </oc>
    <nc r="C885" t="inlineStr">
      <is>
        <t>Metallo-Chimique N.V.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006" sId="5" odxf="1" dxf="1">
    <nc r="D885" t="inlineStr">
      <is>
        <t>Metallo-Chimique N.V.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07" sId="5" odxf="1" dxf="1">
    <oc r="E885">
      <f>IF(ISERROR($V885),"",OFFSET('Smelter Look-up'!$D$4,$V885-4,0)&amp;"")</f>
    </oc>
    <nc r="E885"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08" sId="5" odxf="1" dxf="1">
    <oc r="F885">
      <f>IF(ISERROR($V885),"",OFFSET('Smelter Look-up'!$E$4,$V885-4,0))</f>
    </oc>
    <nc r="F885" t="inlineStr">
      <is>
        <t>CID002773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09" sId="5" odxf="1" dxf="1">
    <oc r="G885">
      <f>IF(C885=$X$4,"Enter smelter details", IF(ISERROR($V885),"",OFFSET('Smelter Look-up'!$F$4,$V885-4,0)))</f>
    </oc>
    <nc r="G885"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10" sId="5" odxf="1" dxf="1">
    <oc r="H885">
      <f>IF(ISERROR($V885),"",OFFSET('Smelter Look-up'!$G$4,$V885-4,0))</f>
    </oc>
    <nc r="H885">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011" sId="5" odxf="1" dxf="1">
    <oc r="I885">
      <f>IF(ISERROR($V885),"",OFFSET('Smelter Look-up'!$H$4,$V885-4,0))</f>
    </oc>
    <nc r="I885" t="inlineStr">
      <is>
        <t>Beerse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12" sId="5" odxf="1" dxf="1">
    <oc r="J885">
      <f>IF(ISERROR($V885),"",OFFSET('Smelter Look-up'!$I$4,$V885-4,0))</f>
    </oc>
    <nc r="J885"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85" start="0" length="0">
    <dxf>
      <alignment vertical="bottom" wrapText="0"/>
      <border outline="0">
        <left/>
        <right/>
        <top/>
        <bottom/>
      </border>
    </dxf>
  </rfmt>
  <rfmt sheetId="5" sqref="L885" start="0" length="0">
    <dxf>
      <alignment vertical="bottom" wrapText="0"/>
      <border outline="0">
        <left/>
        <right/>
        <top/>
        <bottom/>
      </border>
    </dxf>
  </rfmt>
  <rfmt sheetId="5" sqref="M885" start="0" length="0">
    <dxf>
      <alignment vertical="bottom" wrapText="0"/>
      <border outline="0">
        <left/>
        <right/>
        <top/>
        <bottom/>
      </border>
    </dxf>
  </rfmt>
  <rfmt sheetId="5" sqref="N885" start="0" length="0">
    <dxf>
      <alignment vertical="bottom" wrapText="0"/>
      <border outline="0">
        <left/>
        <right/>
        <top/>
        <bottom/>
      </border>
    </dxf>
  </rfmt>
  <rfmt sheetId="5" sqref="O885" start="0" length="0">
    <dxf>
      <alignment vertical="bottom" wrapText="0"/>
      <border outline="0">
        <left/>
        <right/>
        <top/>
        <bottom/>
      </border>
    </dxf>
  </rfmt>
  <rfmt sheetId="5" sqref="P885" start="0" length="0">
    <dxf>
      <fill>
        <patternFill patternType="none"/>
      </fill>
      <alignment horizontal="general" vertical="bottom" wrapText="0"/>
      <border outline="0">
        <left/>
        <right/>
        <top/>
      </border>
    </dxf>
  </rfmt>
  <rcc rId="10013" sId="5" odxf="1" dxf="1">
    <nc r="Q885" t="inlineStr">
      <is>
        <t>Validated</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0014" sId="5" odxf="1" dxf="1">
    <oc r="B886">
      <f>IF(LEN(A886)=0,"",INDEX('Smelter Look-up'!$A:$A,MATCH($A886,'Smelter Look-up'!$E:$E,0)))</f>
    </oc>
    <nc r="B886"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15" sId="5" odxf="1" dxf="1">
    <oc r="C886">
      <f>IF(LEN(A886)=0,"",INDEX('Smelter Look-up'!$C:$C,MATCH($A886,'Smelter Look-up'!$E:$E,0)))</f>
    </oc>
    <nc r="C886" t="inlineStr">
      <is>
        <t>Metallo-Chimique N.V.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016" sId="5" odxf="1" dxf="1">
    <nc r="D886" t="inlineStr">
      <is>
        <t>Metallo-Chimique N.V.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17" sId="5" odxf="1" dxf="1">
    <oc r="E886">
      <f>IF(ISERROR($V886),"",OFFSET('Smelter Look-up'!$D$4,$V886-4,0)&amp;"")</f>
    </oc>
    <nc r="E886"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18" sId="5" odxf="1" dxf="1">
    <oc r="F886">
      <f>IF(ISERROR($V886),"",OFFSET('Smelter Look-up'!$E$4,$V886-4,0))</f>
    </oc>
    <nc r="F886" t="inlineStr">
      <is>
        <t>CID002773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19" sId="5" odxf="1" dxf="1">
    <oc r="G886">
      <f>IF(C886=$X$4,"Enter smelter details", IF(ISERROR($V886),"",OFFSET('Smelter Look-up'!$F$4,$V886-4,0)))</f>
    </oc>
    <nc r="G886"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20" sId="5" odxf="1" dxf="1">
    <oc r="H886">
      <f>IF(ISERROR($V886),"",OFFSET('Smelter Look-up'!$G$4,$V886-4,0))</f>
    </oc>
    <nc r="H886" t="inlineStr">
      <is>
        <t xml:space="preserve">Nieuwe Dreef 33, 2340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021" sId="5" odxf="1" dxf="1">
    <oc r="I886">
      <f>IF(ISERROR($V886),"",OFFSET('Smelter Look-up'!$H$4,$V886-4,0))</f>
    </oc>
    <nc r="I886" t="inlineStr">
      <is>
        <t>Beerse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22" sId="5" odxf="1" dxf="1">
    <oc r="J886">
      <f>IF(ISERROR($V886),"",OFFSET('Smelter Look-up'!$I$4,$V886-4,0))</f>
    </oc>
    <nc r="J886"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23" sId="5" odxf="1" dxf="1">
    <nc r="K886" t="inlineStr">
      <is>
        <t>Mrs. Inge Hofkens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24" sId="5" odxf="1" dxf="1">
    <nc r="L886" t="inlineStr">
      <is>
        <t>Inge.Hofkens@metallo.com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25" sId="5" odxf="1" dxf="1">
    <nc r="M886"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26" sId="5" odxf="1" dxf="1">
    <nc r="N886" t="inlineStr">
      <is>
        <t>Metallo-Chimique N.V.</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27" sId="5" odxf="1" dxf="1">
    <nc r="O886" t="inlineStr">
      <is>
        <t>Belgium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86" start="0" length="0">
    <dxf>
      <fill>
        <patternFill patternType="none"/>
      </fill>
      <alignment horizontal="general" vertical="bottom" wrapText="0"/>
      <border outline="0">
        <left/>
        <right/>
        <top/>
      </border>
    </dxf>
  </rfmt>
  <rfmt sheetId="5" sqref="Q886" start="0" length="0">
    <dxf>
      <alignment vertical="bottom" wrapText="0"/>
      <border outline="0">
        <left/>
        <right/>
        <top/>
        <bottom/>
      </border>
    </dxf>
  </rfmt>
  <rcc rId="10028" sId="5" odxf="1" dxf="1">
    <oc r="B887">
      <f>IF(LEN(A887)=0,"",INDEX('Smelter Look-up'!$A:$A,MATCH($A887,'Smelter Look-up'!$E:$E,0)))</f>
    </oc>
    <nc r="B887"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29" sId="5" odxf="1" dxf="1">
    <oc r="C887">
      <f>IF(LEN(A887)=0,"",INDEX('Smelter Look-up'!$C:$C,MATCH($A887,'Smelter Look-up'!$E:$E,0)))</f>
    </oc>
    <nc r="C887" t="inlineStr">
      <is>
        <t>Metallo-Chimique N.V.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030" sId="5" odxf="1" dxf="1">
    <nc r="D887" t="inlineStr">
      <is>
        <t>Metallo-Chimique N.V.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31" sId="5" odxf="1" dxf="1">
    <oc r="E887">
      <f>IF(ISERROR($V887),"",OFFSET('Smelter Look-up'!$D$4,$V887-4,0)&amp;"")</f>
    </oc>
    <nc r="E887"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32" sId="5" odxf="1" dxf="1">
    <oc r="F887">
      <f>IF(ISERROR($V887),"",OFFSET('Smelter Look-up'!$E$4,$V887-4,0))</f>
    </oc>
    <nc r="F887" t="inlineStr">
      <is>
        <t>CID002773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33" sId="5" odxf="1" dxf="1">
    <oc r="G887">
      <f>IF(C887=$X$4,"Enter smelter details", IF(ISERROR($V887),"",OFFSET('Smelter Look-up'!$F$4,$V887-4,0)))</f>
    </oc>
    <nc r="G887"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34" sId="5" odxf="1" dxf="1">
    <oc r="H887">
      <f>IF(ISERROR($V887),"",OFFSET('Smelter Look-up'!$G$4,$V887-4,0))</f>
    </oc>
    <nc r="H887">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035" sId="5" odxf="1" dxf="1">
    <oc r="I887">
      <f>IF(ISERROR($V887),"",OFFSET('Smelter Look-up'!$H$4,$V887-4,0))</f>
    </oc>
    <nc r="I887" t="inlineStr">
      <is>
        <t>Beerse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36" sId="5" odxf="1" dxf="1">
    <oc r="J887">
      <f>IF(ISERROR($V887),"",OFFSET('Smelter Look-up'!$I$4,$V887-4,0))</f>
    </oc>
    <nc r="J887"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87" start="0" length="0">
    <dxf>
      <alignment vertical="bottom" wrapText="0"/>
      <border outline="0">
        <left/>
        <right/>
        <top/>
        <bottom/>
      </border>
    </dxf>
  </rfmt>
  <rfmt sheetId="5" sqref="L887" start="0" length="0">
    <dxf>
      <alignment vertical="bottom" wrapText="0"/>
      <border outline="0">
        <left/>
        <right/>
        <top/>
        <bottom/>
      </border>
    </dxf>
  </rfmt>
  <rfmt sheetId="5" sqref="M887" start="0" length="0">
    <dxf>
      <alignment vertical="bottom" wrapText="0"/>
      <border outline="0">
        <left/>
        <right/>
        <top/>
        <bottom/>
      </border>
    </dxf>
  </rfmt>
  <rfmt sheetId="5" sqref="N887" start="0" length="0">
    <dxf>
      <alignment vertical="bottom" wrapText="0"/>
      <border outline="0">
        <left/>
        <right/>
        <top/>
        <bottom/>
      </border>
    </dxf>
  </rfmt>
  <rfmt sheetId="5" sqref="O887" start="0" length="0">
    <dxf>
      <alignment vertical="bottom" wrapText="0"/>
      <border outline="0">
        <left/>
        <right/>
        <top/>
        <bottom/>
      </border>
    </dxf>
  </rfmt>
  <rfmt sheetId="5" sqref="P887" start="0" length="0">
    <dxf>
      <fill>
        <patternFill patternType="none"/>
      </fill>
      <alignment horizontal="general" vertical="bottom" wrapText="0"/>
      <border outline="0">
        <left/>
        <right/>
        <top/>
      </border>
    </dxf>
  </rfmt>
  <rfmt sheetId="5" sqref="Q887" start="0" length="0">
    <dxf>
      <alignment vertical="bottom" wrapText="0"/>
      <border outline="0">
        <left/>
        <right/>
        <top/>
        <bottom/>
      </border>
    </dxf>
  </rfmt>
  <rcc rId="10037" sId="5" odxf="1" dxf="1">
    <oc r="B888">
      <f>IF(LEN(A888)=0,"",INDEX('Smelter Look-up'!$A:$A,MATCH($A888,'Smelter Look-up'!$E:$E,0)))</f>
    </oc>
    <nc r="B888"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38" sId="5" odxf="1" dxf="1">
    <oc r="C888">
      <f>IF(LEN(A888)=0,"",INDEX('Smelter Look-up'!$C:$C,MATCH($A888,'Smelter Look-up'!$E:$E,0)))</f>
    </oc>
    <nc r="C888" t="inlineStr">
      <is>
        <t>Metallo-Chimique N.V.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039" sId="5" odxf="1" dxf="1">
    <nc r="D888" t="inlineStr">
      <is>
        <t>Metallo-Chimique N.V.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40" sId="5" odxf="1" dxf="1">
    <oc r="E888">
      <f>IF(ISERROR($V888),"",OFFSET('Smelter Look-up'!$D$4,$V888-4,0)&amp;"")</f>
    </oc>
    <nc r="E888"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41" sId="5" odxf="1" dxf="1">
    <oc r="F888">
      <f>IF(ISERROR($V888),"",OFFSET('Smelter Look-up'!$E$4,$V888-4,0))</f>
    </oc>
    <nc r="F888" t="inlineStr">
      <is>
        <t>CID002773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42" sId="5" odxf="1" dxf="1">
    <oc r="G888">
      <f>IF(C888=$X$4,"Enter smelter details", IF(ISERROR($V888),"",OFFSET('Smelter Look-up'!$F$4,$V888-4,0)))</f>
    </oc>
    <nc r="G888"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43" sId="5" odxf="1" dxf="1">
    <oc r="H888">
      <f>IF(ISERROR($V888),"",OFFSET('Smelter Look-up'!$G$4,$V888-4,0))</f>
    </oc>
    <nc r="H888" t="inlineStr">
      <is>
        <t>NIEUWE DREEF 33, 2340 BEERSE</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044" sId="5" odxf="1" dxf="1">
    <oc r="I888">
      <f>IF(ISERROR($V888),"",OFFSET('Smelter Look-up'!$H$4,$V888-4,0))</f>
    </oc>
    <nc r="I888" t="inlineStr">
      <is>
        <t>Beerse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45" sId="5" odxf="1" dxf="1">
    <oc r="J888">
      <f>IF(ISERROR($V888),"",OFFSET('Smelter Look-up'!$I$4,$V888-4,0))</f>
    </oc>
    <nc r="J888"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46" sId="5" odxf="1" dxf="1">
    <nc r="K888" t="inlineStr">
      <is>
        <t>Ms Inga Hoffkins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47" sId="5" odxf="1" dxf="1">
    <nc r="L888" t="inlineStr">
      <is>
        <t>Inge.Hofkens@metallo.com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48" sId="5" odxf="1" dxf="1">
    <nc r="M888" t="inlineStr">
      <is>
        <t>None Required - CFSI certifed conflict free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49" sId="5" odxf="1" dxf="1">
    <nc r="N888" t="inlineStr">
      <is>
        <t>Recycled scrap material Copper Tin waste and by product from other European sources of this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50" sId="5" odxf="1" dxf="1">
    <nc r="O888" t="inlineStr">
      <is>
        <t>Recycled scrap material</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51" sId="5" odxf="1" dxf="1">
    <nc r="P888" t="inlineStr">
      <is>
        <t>Yes</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0052" sId="5" odxf="1" dxf="1">
    <nc r="Q888" t="inlineStr">
      <is>
        <t xml:space="preserve">http://www.metallo.com/en/about-metallo/network-of-competencies.html </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0053" sId="5" odxf="1" dxf="1">
    <oc r="B889">
      <f>IF(LEN(A889)=0,"",INDEX('Smelter Look-up'!$A:$A,MATCH($A889,'Smelter Look-up'!$E:$E,0)))</f>
    </oc>
    <nc r="B889"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54" sId="5" odxf="1" dxf="1">
    <oc r="C889">
      <f>IF(LEN(A889)=0,"",INDEX('Smelter Look-up'!$C:$C,MATCH($A889,'Smelter Look-up'!$E:$E,0)))</f>
    </oc>
    <nc r="C889" t="inlineStr">
      <is>
        <t>Metallo-Chimique N.V.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055" sId="5" odxf="1" dxf="1">
    <nc r="D889" t="inlineStr">
      <is>
        <t>Metallo-Chimique N.V.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56" sId="5" odxf="1" dxf="1">
    <oc r="E889">
      <f>IF(ISERROR($V889),"",OFFSET('Smelter Look-up'!$D$4,$V889-4,0)&amp;"")</f>
    </oc>
    <nc r="E889"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57" sId="5" odxf="1" dxf="1">
    <oc r="F889">
      <f>IF(ISERROR($V889),"",OFFSET('Smelter Look-up'!$E$4,$V889-4,0))</f>
    </oc>
    <nc r="F889" t="inlineStr">
      <is>
        <t>CID002773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58" sId="5" odxf="1" dxf="1">
    <oc r="G889">
      <f>IF(C889=$X$4,"Enter smelter details", IF(ISERROR($V889),"",OFFSET('Smelter Look-up'!$F$4,$V889-4,0)))</f>
    </oc>
    <nc r="G889"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59" sId="5" odxf="1" dxf="1">
    <oc r="H889">
      <f>IF(ISERROR($V889),"",OFFSET('Smelter Look-up'!$G$4,$V889-4,0))</f>
    </oc>
    <nc r="H889">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060" sId="5" odxf="1" dxf="1">
    <oc r="I889">
      <f>IF(ISERROR($V889),"",OFFSET('Smelter Look-up'!$H$4,$V889-4,0))</f>
    </oc>
    <nc r="I889" t="inlineStr">
      <is>
        <t>Beerse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61" sId="5" odxf="1" dxf="1">
    <oc r="J889">
      <f>IF(ISERROR($V889),"",OFFSET('Smelter Look-up'!$I$4,$V889-4,0))</f>
    </oc>
    <nc r="J889"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89" start="0" length="0">
    <dxf>
      <alignment vertical="bottom" wrapText="0"/>
      <border outline="0">
        <left/>
        <right/>
        <top/>
        <bottom/>
      </border>
    </dxf>
  </rfmt>
  <rfmt sheetId="5" sqref="L889" start="0" length="0">
    <dxf>
      <alignment vertical="bottom" wrapText="0"/>
      <border outline="0">
        <left/>
        <right/>
        <top/>
        <bottom/>
      </border>
    </dxf>
  </rfmt>
  <rcc rId="10062" sId="5" odxf="1" dxf="1">
    <nc r="M889"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89" start="0" length="0">
    <dxf>
      <alignment vertical="bottom" wrapText="0"/>
      <border outline="0">
        <left/>
        <right/>
        <top/>
        <bottom/>
      </border>
    </dxf>
  </rfmt>
  <rcc rId="10063" sId="5" odxf="1" dxf="1">
    <nc r="O889" t="inlineStr">
      <is>
        <t>Not identified as conflict region, Recycle/Scrap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89" start="0" length="0">
    <dxf>
      <fill>
        <patternFill patternType="none"/>
      </fill>
      <alignment horizontal="general" vertical="bottom" wrapText="0"/>
      <border outline="0">
        <left/>
        <right/>
        <top/>
      </border>
    </dxf>
  </rfmt>
  <rfmt sheetId="5" sqref="Q889" start="0" length="0">
    <dxf>
      <alignment vertical="bottom" wrapText="0"/>
      <border outline="0">
        <left/>
        <right/>
        <top/>
        <bottom/>
      </border>
    </dxf>
  </rfmt>
  <rcc rId="10064" sId="5" odxf="1" dxf="1">
    <oc r="B890">
      <f>IF(LEN(A890)=0,"",INDEX('Smelter Look-up'!$A:$A,MATCH($A890,'Smelter Look-up'!$E:$E,0)))</f>
    </oc>
    <nc r="B890"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65" sId="5" odxf="1" dxf="1">
    <oc r="C890">
      <f>IF(LEN(A890)=0,"",INDEX('Smelter Look-up'!$C:$C,MATCH($A890,'Smelter Look-up'!$E:$E,0)))</f>
    </oc>
    <nc r="C890" t="inlineStr">
      <is>
        <t>Metallo-Chimique N.V.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066" sId="5" odxf="1" dxf="1">
    <nc r="D890" t="inlineStr">
      <is>
        <t>Metallo-Chimique N.V.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67" sId="5" odxf="1" dxf="1">
    <oc r="E890">
      <f>IF(ISERROR($V890),"",OFFSET('Smelter Look-up'!$D$4,$V890-4,0)&amp;"")</f>
    </oc>
    <nc r="E890"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68" sId="5" odxf="1" dxf="1">
    <oc r="F890">
      <f>IF(ISERROR($V890),"",OFFSET('Smelter Look-up'!$E$4,$V890-4,0))</f>
    </oc>
    <nc r="F890" t="inlineStr">
      <is>
        <t>CID002773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69" sId="5" odxf="1" dxf="1">
    <oc r="G890">
      <f>IF(C890=$X$4,"Enter smelter details", IF(ISERROR($V890),"",OFFSET('Smelter Look-up'!$F$4,$V890-4,0)))</f>
    </oc>
    <nc r="G890"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70" sId="5" odxf="1" dxf="1">
    <oc r="H890">
      <f>IF(ISERROR($V890),"",OFFSET('Smelter Look-up'!$G$4,$V890-4,0))</f>
    </oc>
    <nc r="H890">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071" sId="5" odxf="1" dxf="1">
    <oc r="I890">
      <f>IF(ISERROR($V890),"",OFFSET('Smelter Look-up'!$H$4,$V890-4,0))</f>
    </oc>
    <nc r="I890" t="inlineStr">
      <is>
        <t>Beerse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72" sId="5" odxf="1" dxf="1">
    <oc r="J890">
      <f>IF(ISERROR($V890),"",OFFSET('Smelter Look-up'!$I$4,$V890-4,0))</f>
    </oc>
    <nc r="J890"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90" start="0" length="0">
    <dxf>
      <alignment vertical="bottom" wrapText="0"/>
      <border outline="0">
        <left/>
        <right/>
        <top/>
        <bottom/>
      </border>
    </dxf>
  </rfmt>
  <rfmt sheetId="5" sqref="L890" start="0" length="0">
    <dxf>
      <alignment vertical="bottom" wrapText="0"/>
      <border outline="0">
        <left/>
        <right/>
        <top/>
        <bottom/>
      </border>
    </dxf>
  </rfmt>
  <rfmt sheetId="5" sqref="M890" start="0" length="0">
    <dxf>
      <alignment vertical="bottom" wrapText="0"/>
      <border outline="0">
        <left/>
        <right/>
        <top/>
        <bottom/>
      </border>
    </dxf>
  </rfmt>
  <rcc rId="10073" sId="5" odxf="1" dxf="1">
    <nc r="N890"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74" sId="5" odxf="1" dxf="1">
    <nc r="O890" t="inlineStr">
      <is>
        <t xml:space="preserve">Some are recycled or scrap sourced but not all. 
</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75" sId="5" odxf="1" dxf="1">
    <nc r="P890" t="inlineStr">
      <is>
        <t>No</t>
      </is>
    </nc>
    <odxf>
      <fill>
        <patternFill patternType="solid"/>
      </fill>
      <alignment horizontal="left" vertical="center" wrapText="1"/>
      <border outline="0">
        <left style="thin">
          <color indexed="56"/>
        </left>
        <right style="thin">
          <color indexed="56"/>
        </right>
        <top style="thin">
          <color indexed="56"/>
        </top>
      </border>
    </odxf>
    <ndxf>
      <fill>
        <patternFill patternType="none"/>
      </fill>
      <alignment horizontal="general" vertical="bottom" wrapText="0"/>
      <border outline="0">
        <left/>
        <right/>
        <top/>
      </border>
    </ndxf>
  </rcc>
  <rcc rId="10076" sId="5" odxf="1" dxf="1">
    <nc r="Q890" t="inlineStr">
      <is>
        <t>Conflict Free Smelter</t>
      </is>
    </nc>
    <odxf>
      <alignment vertical="top" wrapText="1"/>
      <border outline="0">
        <left style="thin">
          <color indexed="64"/>
        </left>
        <right style="thick">
          <color indexed="64"/>
        </right>
        <top style="thin">
          <color indexed="64"/>
        </top>
        <bottom style="thin">
          <color indexed="64"/>
        </bottom>
      </border>
    </odxf>
    <ndxf>
      <alignment vertical="bottom" wrapText="0"/>
      <border outline="0">
        <left/>
        <right/>
        <top/>
        <bottom/>
      </border>
    </ndxf>
  </rcc>
  <rcc rId="10077" sId="5" odxf="1" dxf="1">
    <oc r="B891">
      <f>IF(LEN(A891)=0,"",INDEX('Smelter Look-up'!$A:$A,MATCH($A891,'Smelter Look-up'!$E:$E,0)))</f>
    </oc>
    <nc r="B891"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78" sId="5" odxf="1" dxf="1">
    <oc r="C891">
      <f>IF(LEN(A891)=0,"",INDEX('Smelter Look-up'!$C:$C,MATCH($A891,'Smelter Look-up'!$E:$E,0)))</f>
    </oc>
    <nc r="C891" t="inlineStr">
      <is>
        <t>Metallo-Chimique N.V.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079" sId="5" odxf="1" dxf="1">
    <nc r="D891" t="inlineStr">
      <is>
        <t>Metallo-Chimique N.V.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80" sId="5" odxf="1" dxf="1">
    <oc r="E891">
      <f>IF(ISERROR($V891),"",OFFSET('Smelter Look-up'!$D$4,$V891-4,0)&amp;"")</f>
    </oc>
    <nc r="E891"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81" sId="5" odxf="1" dxf="1">
    <oc r="F891">
      <f>IF(ISERROR($V891),"",OFFSET('Smelter Look-up'!$E$4,$V891-4,0))</f>
    </oc>
    <nc r="F891" t="inlineStr">
      <is>
        <t>CID002773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82" sId="5" odxf="1" dxf="1">
    <oc r="G891">
      <f>IF(C891=$X$4,"Enter smelter details", IF(ISERROR($V891),"",OFFSET('Smelter Look-up'!$F$4,$V891-4,0)))</f>
    </oc>
    <nc r="G891"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83" sId="5" odxf="1" dxf="1">
    <oc r="H891">
      <f>IF(ISERROR($V891),"",OFFSET('Smelter Look-up'!$G$4,$V891-4,0))</f>
    </oc>
    <nc r="H891" t="inlineStr">
      <is>
        <t xml:space="preserve">Nieuwe Dreef 33, 2340 </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084" sId="5" odxf="1" dxf="1">
    <oc r="I891">
      <f>IF(ISERROR($V891),"",OFFSET('Smelter Look-up'!$H$4,$V891-4,0))</f>
    </oc>
    <nc r="I891" t="inlineStr">
      <is>
        <t>Beerse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85" sId="5" odxf="1" dxf="1">
    <oc r="J891">
      <f>IF(ISERROR($V891),"",OFFSET('Smelter Look-up'!$I$4,$V891-4,0))</f>
    </oc>
    <nc r="J891"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86" sId="5" odxf="1" dxf="1">
    <nc r="K891" t="inlineStr">
      <is>
        <t>Mrs. Inge Hofkens</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87" sId="5" odxf="1" dxf="1">
    <nc r="L891" t="inlineStr">
      <is>
        <t>Inge.Hofkens@metallo.com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88" sId="5" odxf="1" dxf="1">
    <nc r="M891" t="inlineStr">
      <is>
        <t>N.A. (CFS apporved Smelter)</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89" sId="5" odxf="1" dxf="1">
    <nc r="N891" t="inlineStr">
      <is>
        <t>Metallo-Chimique N.V.</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090" sId="5" odxf="1" dxf="1">
    <nc r="O891" t="inlineStr">
      <is>
        <t>Belgium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91" start="0" length="0">
    <dxf>
      <fill>
        <patternFill patternType="none"/>
      </fill>
      <alignment horizontal="general" vertical="bottom" wrapText="0"/>
      <border outline="0">
        <left/>
        <right/>
        <top/>
      </border>
    </dxf>
  </rfmt>
  <rfmt sheetId="5" sqref="Q891" start="0" length="0">
    <dxf>
      <alignment vertical="bottom" wrapText="0"/>
      <border outline="0">
        <left/>
        <right/>
        <top/>
        <bottom/>
      </border>
    </dxf>
  </rfmt>
  <rcc rId="10091" sId="5" odxf="1" dxf="1">
    <oc r="B892">
      <f>IF(LEN(A892)=0,"",INDEX('Smelter Look-up'!$A:$A,MATCH($A892,'Smelter Look-up'!$E:$E,0)))</f>
    </oc>
    <nc r="B892"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92" sId="5" odxf="1" dxf="1">
    <oc r="C892">
      <f>IF(LEN(A892)=0,"",INDEX('Smelter Look-up'!$C:$C,MATCH($A892,'Smelter Look-up'!$E:$E,0)))</f>
    </oc>
    <nc r="C892" t="inlineStr">
      <is>
        <t>Metallo-Chimique N.V.</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093" sId="5" odxf="1" dxf="1">
    <nc r="D892" t="inlineStr">
      <is>
        <t>Metallo-Chimique N.V.</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94" sId="5" odxf="1" dxf="1">
    <oc r="E892">
      <f>IF(ISERROR($V892),"",OFFSET('Smelter Look-up'!$D$4,$V892-4,0)&amp;"")</f>
    </oc>
    <nc r="E892" t="inlineStr">
      <is>
        <t>BELGIUM</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95" sId="5" odxf="1" dxf="1">
    <oc r="F892">
      <f>IF(ISERROR($V892),"",OFFSET('Smelter Look-up'!$E$4,$V892-4,0))</f>
    </oc>
    <nc r="F892" t="inlineStr">
      <is>
        <t>CID002773</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96" sId="5" odxf="1" dxf="1">
    <oc r="G892">
      <f>IF(C892=$X$4,"Enter smelter details", IF(ISERROR($V892),"",OFFSET('Smelter Look-up'!$F$4,$V892-4,0)))</f>
    </oc>
    <nc r="G892"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097" sId="5" odxf="1" dxf="1">
    <oc r="H892">
      <f>IF(ISERROR($V892),"",OFFSET('Smelter Look-up'!$G$4,$V892-4,0))</f>
    </oc>
    <nc r="H892" t="inlineStr">
      <is>
        <t>Liebiglaan 124</t>
      </is>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098" sId="5" odxf="1" dxf="1">
    <oc r="I892">
      <f>IF(ISERROR($V892),"",OFFSET('Smelter Look-up'!$H$4,$V892-4,0))</f>
    </oc>
    <nc r="I892" t="inlineStr">
      <is>
        <t>Beerse</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099" sId="5" odxf="1" dxf="1">
    <oc r="J892">
      <f>IF(ISERROR($V892),"",OFFSET('Smelter Look-up'!$I$4,$V892-4,0))</f>
    </oc>
    <nc r="J892" t="inlineStr">
      <is>
        <t>Antwerp</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100" sId="5" odxf="1" dxf="1">
    <nc r="K892" t="inlineStr">
      <is>
        <t>Mark Vanloone</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cc rId="10101" sId="5" odxf="1" dxf="1">
    <nc r="L892" t="inlineStr">
      <is>
        <t>Mark.Vanloone@metallo.com</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M892" start="0" length="0">
    <dxf>
      <alignment vertical="bottom" wrapText="0"/>
      <border outline="0">
        <left/>
        <right/>
        <top/>
        <bottom/>
      </border>
    </dxf>
  </rfmt>
  <rfmt sheetId="5" sqref="N892" start="0" length="0">
    <dxf>
      <alignment vertical="bottom" wrapText="0"/>
      <border outline="0">
        <left/>
        <right/>
        <top/>
        <bottom/>
      </border>
    </dxf>
  </rfmt>
  <rfmt sheetId="5" sqref="O892" start="0" length="0">
    <dxf>
      <alignment vertical="bottom" wrapText="0"/>
      <border outline="0">
        <left/>
        <right/>
        <top/>
        <bottom/>
      </border>
    </dxf>
  </rfmt>
  <rfmt sheetId="5" sqref="P892" start="0" length="0">
    <dxf>
      <fill>
        <patternFill patternType="none"/>
      </fill>
      <alignment horizontal="general" vertical="bottom" wrapText="0"/>
      <border outline="0">
        <left/>
        <right/>
        <top/>
      </border>
    </dxf>
  </rfmt>
  <rfmt sheetId="5" sqref="Q892" start="0" length="0">
    <dxf>
      <alignment vertical="bottom" wrapText="0"/>
      <border outline="0">
        <left/>
        <right/>
        <top/>
        <bottom/>
      </border>
    </dxf>
  </rfmt>
  <rcc rId="10102" sId="5" odxf="1" dxf="1">
    <oc r="B893">
      <f>IF(LEN(A893)=0,"",INDEX('Smelter Look-up'!$A:$A,MATCH($A893,'Smelter Look-up'!$E:$E,0)))</f>
    </oc>
    <nc r="B893" t="inlineStr">
      <is>
        <t>Tin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03" sId="5" odxf="1" dxf="1">
    <oc r="C893">
      <f>IF(LEN(A893)=0,"",INDEX('Smelter Look-up'!$C:$C,MATCH($A893,'Smelter Look-up'!$E:$E,0)))</f>
    </oc>
    <nc r="C893" t="inlineStr">
      <is>
        <t>Elmet S.L.U. (Metallo Group)</t>
      </is>
    </nc>
    <odxf>
      <alignment vertical="center" wrapText="1"/>
      <border outline="0">
        <left style="thin">
          <color indexed="64"/>
        </left>
        <right style="thin">
          <color indexed="64"/>
        </right>
        <top style="thin">
          <color indexed="64"/>
        </top>
        <bottom style="thin">
          <color indexed="64"/>
        </bottom>
      </border>
      <protection hidden="1"/>
    </odxf>
    <ndxf>
      <alignment vertical="bottom" wrapText="0"/>
      <border outline="0">
        <left/>
        <right/>
        <top/>
        <bottom/>
      </border>
      <protection hidden="0"/>
    </ndxf>
  </rcc>
  <rcc rId="10104" sId="5" odxf="1" dxf="1">
    <nc r="D893" t="inlineStr">
      <is>
        <t>Elmet S.L.U. (Metallo Group)</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05" sId="5" odxf="1" dxf="1">
    <oc r="E893">
      <f>IF(ISERROR($V893),"",OFFSET('Smelter Look-up'!$D$4,$V893-4,0)&amp;"")</f>
    </oc>
    <nc r="E893" t="inlineStr">
      <is>
        <t>SPAIN</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06" sId="5" odxf="1" dxf="1">
    <oc r="F893">
      <f>IF(ISERROR($V893),"",OFFSET('Smelter Look-up'!$E$4,$V893-4,0))</f>
    </oc>
    <nc r="F893" t="inlineStr">
      <is>
        <t>CID002774</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07" sId="5" odxf="1" dxf="1">
    <oc r="G893">
      <f>IF(C893=$X$4,"Enter smelter details", IF(ISERROR($V893),"",OFFSET('Smelter Look-up'!$F$4,$V893-4,0)))</f>
    </oc>
    <nc r="G893" t="inlineStr">
      <is>
        <t>CFSI</t>
      </is>
    </nc>
    <odxf>
      <alignment horizontal="left" vertical="center" wrapText="1"/>
      <border outline="0">
        <left style="thin">
          <color indexed="64"/>
        </left>
        <right style="thin">
          <color indexed="64"/>
        </right>
        <top style="thin">
          <color indexed="64"/>
        </top>
      </border>
      <protection hidden="1"/>
    </odxf>
    <ndxf>
      <alignment horizontal="general" vertical="bottom" wrapText="0"/>
      <border outline="0">
        <left/>
        <right/>
        <top/>
      </border>
      <protection hidden="0"/>
    </ndxf>
  </rcc>
  <rcc rId="10108" sId="5" odxf="1" dxf="1">
    <oc r="H893">
      <f>IF(ISERROR($V893),"",OFFSET('Smelter Look-up'!$G$4,$V893-4,0))</f>
    </oc>
    <nc r="H893">
      <v>0</v>
    </nc>
    <odxf>
      <fill>
        <patternFill patternType="solid"/>
      </fill>
      <alignment horizontal="left" vertical="center" wrapText="1"/>
      <border outline="0">
        <right style="thin">
          <color indexed="56"/>
        </right>
        <top style="thin">
          <color indexed="56"/>
        </top>
      </border>
      <protection hidden="1"/>
    </odxf>
    <ndxf>
      <fill>
        <patternFill patternType="none"/>
      </fill>
      <alignment horizontal="general" vertical="bottom" wrapText="0"/>
      <border outline="0">
        <right/>
        <top/>
      </border>
      <protection hidden="0"/>
    </ndxf>
  </rcc>
  <rcc rId="10109" sId="5" odxf="1" dxf="1">
    <oc r="I893">
      <f>IF(ISERROR($V893),"",OFFSET('Smelter Look-up'!$H$4,$V893-4,0))</f>
    </oc>
    <nc r="I893" t="inlineStr">
      <is>
        <t>Berango</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cc rId="10110" sId="5" odxf="1" dxf="1">
    <oc r="J893">
      <f>IF(ISERROR($V893),"",OFFSET('Smelter Look-up'!$I$4,$V893-4,0))</f>
    </oc>
    <nc r="J893" t="inlineStr">
      <is>
        <t>Vizcaya</t>
      </is>
    </nc>
    <odxf>
      <fill>
        <patternFill patternType="solid"/>
      </fill>
      <alignment horizontal="left" vertical="center" wrapText="1"/>
      <border outline="0">
        <left style="thin">
          <color indexed="56"/>
        </left>
        <right style="thin">
          <color indexed="56"/>
        </right>
        <top style="thin">
          <color indexed="56"/>
        </top>
      </border>
      <protection hidden="1"/>
    </odxf>
    <ndxf>
      <fill>
        <patternFill patternType="none"/>
      </fill>
      <alignment horizontal="general" vertical="bottom" wrapText="0"/>
      <border outline="0">
        <left/>
        <right/>
        <top/>
      </border>
      <protection hidden="0"/>
    </ndxf>
  </rcc>
  <rfmt sheetId="5" sqref="K893" start="0" length="0">
    <dxf>
      <alignment vertical="bottom" wrapText="0"/>
      <border outline="0">
        <left/>
        <right/>
        <top/>
        <bottom/>
      </border>
    </dxf>
  </rfmt>
  <rfmt sheetId="5" sqref="L893" start="0" length="0">
    <dxf>
      <alignment vertical="bottom" wrapText="0"/>
      <border outline="0">
        <left/>
        <right/>
        <top/>
        <bottom/>
      </border>
    </dxf>
  </rfmt>
  <rcc rId="10111" sId="5" odxf="1" dxf="1">
    <nc r="M893" t="inlineStr">
      <is>
        <t>CFSP compliant</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N893" start="0" length="0">
    <dxf>
      <alignment vertical="bottom" wrapText="0"/>
      <border outline="0">
        <left/>
        <right/>
        <top/>
        <bottom/>
      </border>
    </dxf>
  </rfmt>
  <rcc rId="10112" sId="5" odxf="1" dxf="1">
    <nc r="O893" t="inlineStr">
      <is>
        <t>Recycle / Scrap</t>
      </is>
    </nc>
    <odxf>
      <alignment vertical="top" wrapText="1"/>
      <border outline="0">
        <left style="thin">
          <color indexed="64"/>
        </left>
        <right style="thin">
          <color indexed="64"/>
        </right>
        <top style="thin">
          <color indexed="64"/>
        </top>
        <bottom style="thin">
          <color indexed="64"/>
        </bottom>
      </border>
    </odxf>
    <ndxf>
      <alignment vertical="bottom" wrapText="0"/>
      <border outline="0">
        <left/>
        <right/>
        <top/>
        <bottom/>
      </border>
    </ndxf>
  </rcc>
  <rfmt sheetId="5" sqref="P893" start="0" length="0">
    <dxf>
      <fill>
        <patternFill patternType="none"/>
      </fill>
      <alignment horizontal="general" vertical="bottom" wrapText="0"/>
      <border outline="0">
        <left/>
        <right/>
        <top/>
      </border>
    </dxf>
  </rfmt>
  <rfmt sheetId="5" sqref="Q893" start="0" length="0">
    <dxf>
      <alignment vertical="bottom" wrapText="0"/>
      <border outline="0">
        <left/>
        <right/>
        <top/>
        <bottom/>
      </border>
    </dxf>
  </rfmt>
  <rcc rId="10113" sId="5" odxf="1" dxf="1">
    <oc r="B894">
      <f>IF(LEN(A894)=0,"",INDEX('Smelter Look-up'!$A:$A,MATCH($A894,'Smelter Look-up'!$E:$E,0)))</f>
    </oc>
    <nc r="B894" t="inlineStr">
      <is>
        <t>Tin</t>
      </is>
    </nc>
    <odxf>
      <alignment wrapText="1"/>
      <protection hidden="1"/>
    </odxf>
    <ndxf>
      <alignment wrapText="0"/>
      <protection hidden="0"/>
    </ndxf>
  </rcc>
  <rcc rId="10114" sId="5" odxf="1" dxf="1">
    <oc r="C894">
      <f>IF(LEN(A894)=0,"",INDEX('Smelter Look-up'!$C:$C,MATCH($A894,'Smelter Look-up'!$E:$E,0)))</f>
    </oc>
    <nc r="C894" t="inlineStr">
      <is>
        <t>Funsur Smelter</t>
      </is>
    </nc>
    <odxf>
      <alignment horizontal="general" wrapText="1"/>
      <border outline="0">
        <bottom style="thin">
          <color indexed="64"/>
        </bottom>
      </border>
      <protection hidden="1"/>
    </odxf>
    <ndxf>
      <alignment horizontal="left" wrapText="0"/>
      <border outline="0">
        <bottom/>
      </border>
      <protection hidden="0"/>
    </ndxf>
  </rcc>
  <rcc rId="10115" sId="5" odxf="1" dxf="1">
    <nc r="D894" t="inlineStr">
      <is>
        <t>Minsur</t>
      </is>
    </nc>
    <odxf>
      <alignment wrapText="1"/>
    </odxf>
    <ndxf>
      <alignment wrapText="0"/>
    </ndxf>
  </rcc>
  <rcc rId="10116" sId="5" odxf="1" dxf="1">
    <oc r="E894">
      <f>IF(ISERROR($V894),"",OFFSET('Smelter Look-up'!$D$4,$V894-4,0)&amp;"")</f>
    </oc>
    <nc r="E894" t="inlineStr">
      <is>
        <t>PERU</t>
      </is>
    </nc>
    <odxf>
      <alignment wrapText="1"/>
    </odxf>
    <ndxf>
      <alignment wrapText="0"/>
    </ndxf>
  </rcc>
  <rcc rId="10117" sId="5" odxf="1" dxf="1">
    <oc r="F894">
      <f>IF(ISERROR($V894),"",OFFSET('Smelter Look-up'!$E$4,$V894-4,0))</f>
    </oc>
    <nc r="F894" t="inlineStr">
      <is>
        <t>CID001182</t>
      </is>
    </nc>
    <odxf>
      <alignment wrapText="1"/>
    </odxf>
    <ndxf>
      <alignment wrapText="0"/>
    </ndxf>
  </rcc>
  <rcc rId="10118" sId="5" odxf="1" dxf="1">
    <oc r="G894">
      <f>IF(C894=$X$4,"Enter smelter details", IF(ISERROR($V894),"",OFFSET('Smelter Look-up'!$F$4,$V894-4,0)))</f>
    </oc>
    <nc r="G894" t="inlineStr">
      <is>
        <t>CFSI</t>
      </is>
    </nc>
    <odxf>
      <alignment wrapText="1"/>
    </odxf>
    <ndxf>
      <alignment wrapText="0"/>
    </ndxf>
  </rcc>
  <rcc rId="10119" sId="5" odxf="1" dxf="1">
    <oc r="H894">
      <f>IF(ISERROR($V894),"",OFFSET('Smelter Look-up'!$G$4,$V894-4,0))</f>
    </oc>
    <nc r="H894">
      <v>0</v>
    </nc>
    <odxf>
      <alignment wrapText="1"/>
    </odxf>
    <ndxf>
      <alignment wrapText="0"/>
    </ndxf>
  </rcc>
  <rcc rId="10120" sId="5" odxf="1" dxf="1">
    <oc r="I894">
      <f>IF(ISERROR($V894),"",OFFSET('Smelter Look-up'!$H$4,$V894-4,0))</f>
    </oc>
    <nc r="I894" t="inlineStr">
      <is>
        <t>Paracas</t>
      </is>
    </nc>
    <odxf>
      <alignment wrapText="1"/>
    </odxf>
    <ndxf>
      <alignment wrapText="0"/>
    </ndxf>
  </rcc>
  <rcc rId="10121" sId="5" odxf="1" dxf="1">
    <oc r="J894">
      <f>IF(ISERROR($V894),"",OFFSET('Smelter Look-up'!$I$4,$V894-4,0))</f>
    </oc>
    <nc r="J894" t="inlineStr">
      <is>
        <t>Ica</t>
      </is>
    </nc>
    <odxf>
      <alignment wrapText="1"/>
    </odxf>
    <ndxf>
      <alignment wrapText="0"/>
    </ndxf>
  </rcc>
  <rfmt sheetId="5" sqref="K894" start="0" length="0">
    <dxf>
      <fill>
        <patternFill patternType="solid"/>
      </fill>
      <alignment horizontal="left" vertical="center" wrapText="0"/>
      <border outline="0">
        <left style="thin">
          <color indexed="56"/>
        </left>
        <right style="thin">
          <color indexed="56"/>
        </right>
        <top style="thin">
          <color indexed="56"/>
        </top>
        <bottom/>
      </border>
    </dxf>
  </rfmt>
  <rfmt sheetId="5" sqref="L894" start="0" length="0">
    <dxf>
      <fill>
        <patternFill patternType="solid"/>
      </fill>
      <alignment horizontal="left" vertical="center" wrapText="0"/>
      <border outline="0">
        <left style="thin">
          <color indexed="56"/>
        </left>
        <right style="thin">
          <color indexed="56"/>
        </right>
        <top style="thin">
          <color indexed="56"/>
        </top>
        <bottom/>
      </border>
    </dxf>
  </rfmt>
  <rfmt sheetId="5" sqref="M894" start="0" length="0">
    <dxf>
      <fill>
        <patternFill patternType="solid"/>
      </fill>
      <alignment horizontal="left" vertical="center" wrapText="0"/>
      <border outline="0">
        <left style="thin">
          <color indexed="56"/>
        </left>
        <right style="thin">
          <color indexed="56"/>
        </right>
        <top style="thin">
          <color indexed="56"/>
        </top>
        <bottom/>
      </border>
    </dxf>
  </rfmt>
  <rfmt sheetId="5" sqref="N894" start="0" length="0">
    <dxf>
      <fill>
        <patternFill patternType="solid"/>
      </fill>
      <alignment horizontal="left" vertical="center" wrapText="0"/>
      <border outline="0">
        <left style="thin">
          <color indexed="56"/>
        </left>
        <right style="thin">
          <color indexed="56"/>
        </right>
        <top style="thin">
          <color indexed="56"/>
        </top>
        <bottom/>
      </border>
    </dxf>
  </rfmt>
  <rfmt sheetId="5" sqref="O894" start="0" length="0">
    <dxf>
      <fill>
        <patternFill patternType="solid"/>
      </fill>
      <alignment horizontal="left" vertical="center" wrapText="0"/>
      <border outline="0">
        <left style="thin">
          <color indexed="56"/>
        </left>
        <right style="thin">
          <color indexed="56"/>
        </right>
        <top style="thin">
          <color indexed="56"/>
        </top>
        <bottom/>
      </border>
    </dxf>
  </rfmt>
  <rfmt sheetId="5" sqref="P894" start="0" length="0">
    <dxf>
      <alignment wrapText="0"/>
    </dxf>
  </rfmt>
  <rfmt sheetId="5" sqref="Q894" start="0" length="0">
    <dxf>
      <fill>
        <patternFill patternType="solid"/>
      </fill>
      <alignment horizontal="left" vertical="center"/>
      <border outline="0">
        <left style="thin">
          <color indexed="56"/>
        </left>
        <top style="thin">
          <color indexed="56"/>
        </top>
        <bottom/>
      </border>
    </dxf>
  </rfmt>
  <rcc rId="10122" sId="5" odxf="1" dxf="1">
    <oc r="B895">
      <f>IF(LEN(A895)=0,"",INDEX('Smelter Look-up'!$A:$A,MATCH($A895,'Smelter Look-up'!$E:$E,0)))</f>
    </oc>
    <nc r="B895" t="inlineStr">
      <is>
        <t>Gold</t>
      </is>
    </nc>
    <odxf>
      <alignment wrapText="1"/>
      <protection hidden="1"/>
    </odxf>
    <ndxf>
      <alignment wrapText="0"/>
      <protection hidden="0"/>
    </ndxf>
  </rcc>
  <rcc rId="10123" sId="5" odxf="1" dxf="1">
    <oc r="C895">
      <f>IF(LEN(A895)=0,"",INDEX('Smelter Look-up'!$C:$C,MATCH($A895,'Smelter Look-up'!$E:$E,0)))</f>
    </oc>
    <nc r="C895" t="inlineStr">
      <is>
        <t>Royal Canadian Mint</t>
      </is>
    </nc>
    <odxf>
      <alignment horizontal="general" wrapText="1"/>
      <border outline="0">
        <bottom style="thin">
          <color indexed="64"/>
        </bottom>
      </border>
      <protection hidden="1"/>
    </odxf>
    <ndxf>
      <alignment horizontal="left" wrapText="0"/>
      <border outline="0">
        <bottom/>
      </border>
      <protection hidden="0"/>
    </ndxf>
  </rcc>
  <rcc rId="10124" sId="5" odxf="1" dxf="1">
    <nc r="D895" t="inlineStr">
      <is>
        <t>Royal Canadian Mint</t>
      </is>
    </nc>
    <odxf>
      <alignment wrapText="1"/>
    </odxf>
    <ndxf>
      <alignment wrapText="0"/>
    </ndxf>
  </rcc>
  <rcc rId="10125" sId="5" odxf="1" dxf="1">
    <oc r="E895">
      <f>IF(ISERROR($V895),"",OFFSET('Smelter Look-up'!$D$4,$V895-4,0)&amp;"")</f>
    </oc>
    <nc r="E895" t="inlineStr">
      <is>
        <t>CANADA</t>
      </is>
    </nc>
    <odxf>
      <alignment wrapText="1"/>
    </odxf>
    <ndxf>
      <alignment wrapText="0"/>
    </ndxf>
  </rcc>
  <rcc rId="10126" sId="5" odxf="1" dxf="1">
    <oc r="F895">
      <f>IF(ISERROR($V895),"",OFFSET('Smelter Look-up'!$E$4,$V895-4,0))</f>
    </oc>
    <nc r="F895" t="inlineStr">
      <is>
        <t>CID001534</t>
      </is>
    </nc>
    <odxf>
      <alignment wrapText="1"/>
    </odxf>
    <ndxf>
      <alignment wrapText="0"/>
    </ndxf>
  </rcc>
  <rcc rId="10127" sId="5" odxf="1" dxf="1">
    <oc r="G895">
      <f>IF(C895=$X$4,"Enter smelter details", IF(ISERROR($V895),"",OFFSET('Smelter Look-up'!$F$4,$V895-4,0)))</f>
    </oc>
    <nc r="G895" t="inlineStr">
      <is>
        <t>CFSI</t>
      </is>
    </nc>
    <odxf>
      <alignment wrapText="1"/>
    </odxf>
    <ndxf>
      <alignment wrapText="0"/>
    </ndxf>
  </rcc>
  <rcc rId="10128" sId="5" odxf="1" dxf="1">
    <oc r="H895">
      <f>IF(ISERROR($V895),"",OFFSET('Smelter Look-up'!$G$4,$V895-4,0))</f>
    </oc>
    <nc r="H895">
      <v>0</v>
    </nc>
    <odxf>
      <alignment wrapText="1"/>
    </odxf>
    <ndxf>
      <alignment wrapText="0"/>
    </ndxf>
  </rcc>
  <rcc rId="10129" sId="5" odxf="1" dxf="1">
    <oc r="I895">
      <f>IF(ISERROR($V895),"",OFFSET('Smelter Look-up'!$H$4,$V895-4,0))</f>
    </oc>
    <nc r="I895" t="inlineStr">
      <is>
        <t>Ottawa</t>
      </is>
    </nc>
    <odxf>
      <alignment wrapText="1"/>
    </odxf>
    <ndxf>
      <alignment wrapText="0"/>
    </ndxf>
  </rcc>
  <rcc rId="10130" sId="5" odxf="1" dxf="1">
    <oc r="J895">
      <f>IF(ISERROR($V895),"",OFFSET('Smelter Look-up'!$I$4,$V895-4,0))</f>
    </oc>
    <nc r="J895" t="inlineStr">
      <is>
        <t>Ontario</t>
      </is>
    </nc>
    <odxf>
      <alignment wrapText="1"/>
    </odxf>
    <ndxf>
      <alignment wrapText="0"/>
    </ndxf>
  </rcc>
  <rfmt sheetId="5" sqref="K895" start="0" length="0">
    <dxf>
      <alignment vertical="bottom" wrapText="0"/>
    </dxf>
  </rfmt>
  <rfmt sheetId="5" sqref="L895" start="0" length="0">
    <dxf>
      <alignment vertical="bottom" wrapText="0"/>
    </dxf>
  </rfmt>
  <rfmt sheetId="5" sqref="M895" start="0" length="0">
    <dxf>
      <alignment vertical="bottom" wrapText="0"/>
    </dxf>
  </rfmt>
  <rfmt sheetId="5" sqref="N895" start="0" length="0">
    <dxf>
      <alignment vertical="bottom" wrapText="0"/>
    </dxf>
  </rfmt>
  <rfmt sheetId="5" sqref="O895" start="0" length="0">
    <dxf>
      <alignment vertical="bottom" wrapText="0"/>
    </dxf>
  </rfmt>
  <rfmt sheetId="5" sqref="P895" start="0" length="0">
    <dxf>
      <fill>
        <patternFill patternType="none"/>
      </fill>
      <alignment horizontal="general" vertical="bottom" wrapText="0"/>
      <border outline="0">
        <left style="thin">
          <color indexed="64"/>
        </left>
        <right style="thin">
          <color indexed="64"/>
        </right>
        <top style="thin">
          <color indexed="64"/>
        </top>
        <bottom style="thin">
          <color indexed="64"/>
        </bottom>
      </border>
    </dxf>
  </rfmt>
  <rfmt sheetId="5" sqref="Q895" start="0" length="0">
    <dxf>
      <alignment vertical="bottom" wrapText="0"/>
    </dxf>
  </rfmt>
  <rcc rId="10131" sId="5" odxf="1" dxf="1">
    <oc r="B896">
      <f>IF(LEN(A896)=0,"",INDEX('Smelter Look-up'!$A:$A,MATCH($A896,'Smelter Look-up'!$E:$E,0)))</f>
    </oc>
    <nc r="B896" t="inlineStr">
      <is>
        <t>Gold</t>
      </is>
    </nc>
    <odxf>
      <alignment wrapText="1"/>
      <protection hidden="1"/>
    </odxf>
    <ndxf>
      <alignment wrapText="0"/>
      <protection hidden="0"/>
    </ndxf>
  </rcc>
  <rcc rId="10132" sId="5" odxf="1" dxf="1">
    <oc r="C896">
      <f>IF(LEN(A896)=0,"",INDEX('Smelter Look-up'!$C:$C,MATCH($A896,'Smelter Look-up'!$E:$E,0)))</f>
    </oc>
    <nc r="C896" t="inlineStr">
      <is>
        <t>Metalor USA Refining Corporation</t>
      </is>
    </nc>
    <odxf>
      <alignment horizontal="general" wrapText="1"/>
      <border outline="0">
        <bottom style="thin">
          <color indexed="64"/>
        </bottom>
      </border>
      <protection hidden="1"/>
    </odxf>
    <ndxf>
      <alignment horizontal="left" wrapText="0"/>
      <border outline="0">
        <bottom/>
      </border>
      <protection hidden="0"/>
    </ndxf>
  </rcc>
  <rcc rId="10133" sId="5" odxf="1" dxf="1">
    <nc r="D896" t="inlineStr">
      <is>
        <t>Metalor USA Refining Corporation</t>
      </is>
    </nc>
    <odxf>
      <alignment wrapText="1"/>
    </odxf>
    <ndxf>
      <alignment wrapText="0"/>
    </ndxf>
  </rcc>
  <rcc rId="10134" sId="5" odxf="1" dxf="1">
    <oc r="E896">
      <f>IF(ISERROR($V896),"",OFFSET('Smelter Look-up'!$D$4,$V896-4,0)&amp;"")</f>
    </oc>
    <nc r="E896" t="inlineStr">
      <is>
        <t>UNITED STATES</t>
      </is>
    </nc>
    <odxf>
      <alignment wrapText="1"/>
    </odxf>
    <ndxf>
      <alignment wrapText="0"/>
    </ndxf>
  </rcc>
  <rcc rId="10135" sId="5" odxf="1" dxf="1">
    <oc r="F896">
      <f>IF(ISERROR($V896),"",OFFSET('Smelter Look-up'!$E$4,$V896-4,0))</f>
    </oc>
    <nc r="F896" t="inlineStr">
      <is>
        <t>CID001157</t>
      </is>
    </nc>
    <odxf>
      <alignment wrapText="1"/>
    </odxf>
    <ndxf>
      <alignment wrapText="0"/>
    </ndxf>
  </rcc>
  <rcc rId="10136" sId="5" odxf="1" dxf="1">
    <oc r="G896">
      <f>IF(C896=$X$4,"Enter smelter details", IF(ISERROR($V896),"",OFFSET('Smelter Look-up'!$F$4,$V896-4,0)))</f>
    </oc>
    <nc r="G896" t="inlineStr">
      <is>
        <t>CFSI</t>
      </is>
    </nc>
    <odxf>
      <alignment wrapText="1"/>
    </odxf>
    <ndxf>
      <alignment wrapText="0"/>
    </ndxf>
  </rcc>
  <rcc rId="10137" sId="5" odxf="1" dxf="1">
    <oc r="H896">
      <f>IF(ISERROR($V896),"",OFFSET('Smelter Look-up'!$G$4,$V896-4,0))</f>
    </oc>
    <nc r="H896">
      <v>0</v>
    </nc>
    <odxf>
      <alignment wrapText="1"/>
    </odxf>
    <ndxf>
      <alignment wrapText="0"/>
    </ndxf>
  </rcc>
  <rcc rId="10138" sId="5" odxf="1" dxf="1">
    <oc r="I896">
      <f>IF(ISERROR($V896),"",OFFSET('Smelter Look-up'!$H$4,$V896-4,0))</f>
    </oc>
    <nc r="I896" t="inlineStr">
      <is>
        <t>North Attleboro</t>
      </is>
    </nc>
    <odxf>
      <alignment wrapText="1"/>
    </odxf>
    <ndxf>
      <alignment wrapText="0"/>
    </ndxf>
  </rcc>
  <rcc rId="10139" sId="5" odxf="1" dxf="1">
    <oc r="J896">
      <f>IF(ISERROR($V896),"",OFFSET('Smelter Look-up'!$I$4,$V896-4,0))</f>
    </oc>
    <nc r="J896" t="inlineStr">
      <is>
        <t>Massachusetts</t>
      </is>
    </nc>
    <odxf>
      <alignment wrapText="1"/>
    </odxf>
    <ndxf>
      <alignment wrapText="0"/>
    </ndxf>
  </rcc>
  <rfmt sheetId="5" sqref="K896" start="0" length="0">
    <dxf>
      <alignment vertical="bottom" wrapText="0"/>
    </dxf>
  </rfmt>
  <rfmt sheetId="5" sqref="L896" start="0" length="0">
    <dxf>
      <alignment vertical="bottom" wrapText="0"/>
    </dxf>
  </rfmt>
  <rfmt sheetId="5" sqref="M896" start="0" length="0">
    <dxf>
      <alignment vertical="bottom" wrapText="0"/>
    </dxf>
  </rfmt>
  <rfmt sheetId="5" sqref="N896" start="0" length="0">
    <dxf>
      <alignment vertical="bottom" wrapText="0"/>
    </dxf>
  </rfmt>
  <rfmt sheetId="5" sqref="O896" start="0" length="0">
    <dxf>
      <alignment vertical="bottom" wrapText="0"/>
    </dxf>
  </rfmt>
  <rfmt sheetId="5" sqref="P896" start="0" length="0">
    <dxf>
      <fill>
        <patternFill patternType="none"/>
      </fill>
      <alignment horizontal="general" vertical="bottom" wrapText="0"/>
      <border outline="0">
        <left style="thin">
          <color indexed="64"/>
        </left>
        <right style="thin">
          <color indexed="64"/>
        </right>
        <top style="thin">
          <color indexed="64"/>
        </top>
        <bottom style="thin">
          <color indexed="64"/>
        </bottom>
      </border>
    </dxf>
  </rfmt>
  <rfmt sheetId="5" sqref="Q896" start="0" length="0">
    <dxf>
      <alignment vertical="bottom" wrapText="0"/>
    </dxf>
  </rfmt>
  <rcc rId="10140" sId="5" odxf="1" dxf="1">
    <oc r="B897">
      <f>IF(LEN(A897)=0,"",INDEX('Smelter Look-up'!$A:$A,MATCH($A897,'Smelter Look-up'!$E:$E,0)))</f>
    </oc>
    <nc r="B897" t="inlineStr">
      <is>
        <t>Gold</t>
      </is>
    </nc>
    <odxf>
      <alignment wrapText="1"/>
      <protection hidden="1"/>
    </odxf>
    <ndxf>
      <alignment wrapText="0"/>
      <protection hidden="0"/>
    </ndxf>
  </rcc>
  <rcc rId="10141" sId="5" odxf="1" dxf="1">
    <oc r="C897">
      <f>IF(LEN(A897)=0,"",INDEX('Smelter Look-up'!$C:$C,MATCH($A897,'Smelter Look-up'!$E:$E,0)))</f>
    </oc>
    <nc r="C897" t="inlineStr">
      <is>
        <t xml:space="preserve">La Caridad </t>
      </is>
    </nc>
    <odxf>
      <alignment horizontal="general" wrapText="1"/>
      <border outline="0">
        <bottom style="thin">
          <color indexed="64"/>
        </bottom>
      </border>
      <protection hidden="1"/>
    </odxf>
    <ndxf>
      <alignment horizontal="left" wrapText="0"/>
      <border outline="0">
        <bottom/>
      </border>
      <protection hidden="0"/>
    </ndxf>
  </rcc>
  <rcc rId="10142" sId="5" odxf="1" dxf="1">
    <nc r="D897" t="inlineStr">
      <is>
        <t>Caridad</t>
      </is>
    </nc>
    <odxf>
      <alignment wrapText="1"/>
    </odxf>
    <ndxf>
      <alignment wrapText="0"/>
    </ndxf>
  </rcc>
  <rcc rId="10143" sId="5" odxf="1" dxf="1">
    <oc r="E897">
      <f>IF(ISERROR($V897),"",OFFSET('Smelter Look-up'!$D$4,$V897-4,0)&amp;"")</f>
    </oc>
    <nc r="E897" t="inlineStr">
      <is>
        <t>MEXICO</t>
      </is>
    </nc>
    <odxf>
      <alignment wrapText="1"/>
    </odxf>
    <ndxf>
      <alignment wrapText="0"/>
    </ndxf>
  </rcc>
  <rcc rId="10144" sId="5" odxf="1" dxf="1">
    <oc r="F897">
      <f>IF(ISERROR($V897),"",OFFSET('Smelter Look-up'!$E$4,$V897-4,0))</f>
    </oc>
    <nc r="F897" t="inlineStr">
      <is>
        <t>CID000180</t>
      </is>
    </nc>
    <odxf>
      <alignment wrapText="1"/>
    </odxf>
    <ndxf>
      <alignment wrapText="0"/>
    </ndxf>
  </rcc>
  <rcc rId="10145" sId="5" odxf="1" dxf="1">
    <oc r="G897">
      <f>IF(C897=$X$4,"Enter smelter details", IF(ISERROR($V897),"",OFFSET('Smelter Look-up'!$F$4,$V897-4,0)))</f>
    </oc>
    <nc r="G897" t="inlineStr">
      <is>
        <t>CFSI</t>
      </is>
    </nc>
    <odxf>
      <alignment wrapText="1"/>
    </odxf>
    <ndxf>
      <alignment wrapText="0"/>
    </ndxf>
  </rcc>
  <rcc rId="10146" sId="5" odxf="1" dxf="1">
    <oc r="H897">
      <f>IF(ISERROR($V897),"",OFFSET('Smelter Look-up'!$G$4,$V897-4,0))</f>
    </oc>
    <nc r="H897">
      <v>0</v>
    </nc>
    <odxf>
      <alignment wrapText="1"/>
    </odxf>
    <ndxf>
      <alignment wrapText="0"/>
    </ndxf>
  </rcc>
  <rcc rId="10147" sId="5" odxf="1" dxf="1">
    <oc r="I897">
      <f>IF(ISERROR($V897),"",OFFSET('Smelter Look-up'!$H$4,$V897-4,0))</f>
    </oc>
    <nc r="I897" t="inlineStr">
      <is>
        <t>Nacozari</t>
      </is>
    </nc>
    <odxf>
      <alignment wrapText="1"/>
    </odxf>
    <ndxf>
      <alignment wrapText="0"/>
    </ndxf>
  </rcc>
  <rcc rId="10148" sId="5" odxf="1" dxf="1">
    <oc r="J897">
      <f>IF(ISERROR($V897),"",OFFSET('Smelter Look-up'!$I$4,$V897-4,0))</f>
    </oc>
    <nc r="J897" t="inlineStr">
      <is>
        <t>Sonora</t>
      </is>
    </nc>
    <odxf>
      <alignment wrapText="1"/>
    </odxf>
    <ndxf>
      <alignment wrapText="0"/>
    </ndxf>
  </rcc>
  <rfmt sheetId="5" sqref="K897" start="0" length="0">
    <dxf>
      <alignment vertical="bottom" wrapText="0"/>
    </dxf>
  </rfmt>
  <rfmt sheetId="5" sqref="L897" start="0" length="0">
    <dxf>
      <alignment vertical="bottom" wrapText="0"/>
    </dxf>
  </rfmt>
  <rfmt sheetId="5" sqref="M897" start="0" length="0">
    <dxf>
      <alignment vertical="bottom" wrapText="0"/>
    </dxf>
  </rfmt>
  <rfmt sheetId="5" sqref="N897" start="0" length="0">
    <dxf>
      <alignment vertical="bottom" wrapText="0"/>
    </dxf>
  </rfmt>
  <rfmt sheetId="5" sqref="O897" start="0" length="0">
    <dxf>
      <alignment vertical="bottom" wrapText="0"/>
    </dxf>
  </rfmt>
  <rfmt sheetId="5" sqref="P897" start="0" length="0">
    <dxf>
      <fill>
        <patternFill patternType="none"/>
      </fill>
      <alignment horizontal="general" vertical="bottom" wrapText="0"/>
      <border outline="0">
        <left style="thin">
          <color indexed="64"/>
        </left>
        <right style="thin">
          <color indexed="64"/>
        </right>
        <top style="thin">
          <color indexed="64"/>
        </top>
        <bottom style="thin">
          <color indexed="64"/>
        </bottom>
      </border>
    </dxf>
  </rfmt>
  <rfmt sheetId="5" sqref="Q897" start="0" length="0">
    <dxf>
      <alignment vertical="bottom" wrapText="0"/>
    </dxf>
  </rfmt>
  <rcc rId="10149" sId="5" odxf="1" dxf="1">
    <oc r="B898">
      <f>IF(LEN(A898)=0,"",INDEX('Smelter Look-up'!$A:$A,MATCH($A898,'Smelter Look-up'!$E:$E,0)))</f>
    </oc>
    <nc r="B898" t="inlineStr">
      <is>
        <t>Gold</t>
      </is>
    </nc>
    <odxf>
      <alignment wrapText="1"/>
      <protection hidden="1"/>
    </odxf>
    <ndxf>
      <alignment wrapText="0"/>
      <protection hidden="0"/>
    </ndxf>
  </rcc>
  <rcc rId="10150" sId="5" odxf="1" dxf="1">
    <oc r="C898">
      <f>IF(LEN(A898)=0,"",INDEX('Smelter Look-up'!$C:$C,MATCH($A898,'Smelter Look-up'!$E:$E,0)))</f>
    </oc>
    <nc r="C898" t="inlineStr">
      <is>
        <t>Kennecott Utah Copper LLC</t>
      </is>
    </nc>
    <odxf>
      <alignment horizontal="general" wrapText="1"/>
      <border outline="0">
        <bottom style="thin">
          <color indexed="64"/>
        </bottom>
      </border>
      <protection hidden="1"/>
    </odxf>
    <ndxf>
      <alignment horizontal="left" wrapText="0"/>
      <border outline="0">
        <bottom/>
      </border>
      <protection hidden="0"/>
    </ndxf>
  </rcc>
  <rcc rId="10151" sId="5" odxf="1" dxf="1">
    <nc r="D898" t="inlineStr">
      <is>
        <t>Kennecott Utah Copper LLC</t>
      </is>
    </nc>
    <odxf>
      <alignment wrapText="1"/>
    </odxf>
    <ndxf>
      <alignment wrapText="0"/>
    </ndxf>
  </rcc>
  <rcc rId="10152" sId="5" odxf="1" dxf="1">
    <oc r="E898">
      <f>IF(ISERROR($V898),"",OFFSET('Smelter Look-up'!$D$4,$V898-4,0)&amp;"")</f>
    </oc>
    <nc r="E898" t="inlineStr">
      <is>
        <t>UNITED STATES</t>
      </is>
    </nc>
    <odxf>
      <alignment wrapText="1"/>
    </odxf>
    <ndxf>
      <alignment wrapText="0"/>
    </ndxf>
  </rcc>
  <rcc rId="10153" sId="5" odxf="1" dxf="1">
    <oc r="F898">
      <f>IF(ISERROR($V898),"",OFFSET('Smelter Look-up'!$E$4,$V898-4,0))</f>
    </oc>
    <nc r="F898" t="inlineStr">
      <is>
        <t>CID000969</t>
      </is>
    </nc>
    <odxf>
      <alignment wrapText="1"/>
    </odxf>
    <ndxf>
      <alignment wrapText="0"/>
    </ndxf>
  </rcc>
  <rcc rId="10154" sId="5" odxf="1" dxf="1">
    <oc r="G898">
      <f>IF(C898=$X$4,"Enter smelter details", IF(ISERROR($V898),"",OFFSET('Smelter Look-up'!$F$4,$V898-4,0)))</f>
    </oc>
    <nc r="G898" t="inlineStr">
      <is>
        <t>CFSI</t>
      </is>
    </nc>
    <odxf>
      <alignment wrapText="1"/>
    </odxf>
    <ndxf>
      <alignment wrapText="0"/>
    </ndxf>
  </rcc>
  <rcc rId="10155" sId="5" odxf="1" dxf="1">
    <oc r="H898">
      <f>IF(ISERROR($V898),"",OFFSET('Smelter Look-up'!$G$4,$V898-4,0))</f>
    </oc>
    <nc r="H898">
      <v>0</v>
    </nc>
    <odxf>
      <alignment wrapText="1"/>
    </odxf>
    <ndxf>
      <alignment wrapText="0"/>
    </ndxf>
  </rcc>
  <rcc rId="10156" sId="5" odxf="1" dxf="1">
    <oc r="I898">
      <f>IF(ISERROR($V898),"",OFFSET('Smelter Look-up'!$H$4,$V898-4,0))</f>
    </oc>
    <nc r="I898" t="inlineStr">
      <is>
        <t>Magna</t>
      </is>
    </nc>
    <odxf>
      <alignment wrapText="1"/>
    </odxf>
    <ndxf>
      <alignment wrapText="0"/>
    </ndxf>
  </rcc>
  <rcc rId="10157" sId="5" odxf="1" dxf="1">
    <oc r="J898">
      <f>IF(ISERROR($V898),"",OFFSET('Smelter Look-up'!$I$4,$V898-4,0))</f>
    </oc>
    <nc r="J898" t="inlineStr">
      <is>
        <t>Utah</t>
      </is>
    </nc>
    <odxf>
      <alignment wrapText="1"/>
    </odxf>
    <ndxf>
      <alignment wrapText="0"/>
    </ndxf>
  </rcc>
  <rfmt sheetId="5" sqref="K898" start="0" length="0">
    <dxf>
      <alignment vertical="bottom" wrapText="0"/>
    </dxf>
  </rfmt>
  <rfmt sheetId="5" sqref="L898" start="0" length="0">
    <dxf>
      <alignment vertical="bottom" wrapText="0"/>
    </dxf>
  </rfmt>
  <rfmt sheetId="5" sqref="M898" start="0" length="0">
    <dxf>
      <alignment vertical="bottom" wrapText="0"/>
    </dxf>
  </rfmt>
  <rfmt sheetId="5" sqref="N898" start="0" length="0">
    <dxf>
      <alignment vertical="bottom" wrapText="0"/>
    </dxf>
  </rfmt>
  <rfmt sheetId="5" sqref="O898" start="0" length="0">
    <dxf>
      <alignment vertical="bottom" wrapText="0"/>
    </dxf>
  </rfmt>
  <rfmt sheetId="5" sqref="P898" start="0" length="0">
    <dxf>
      <fill>
        <patternFill patternType="none"/>
      </fill>
      <alignment horizontal="general" vertical="bottom" wrapText="0"/>
      <border outline="0">
        <left style="thin">
          <color indexed="64"/>
        </left>
        <right style="thin">
          <color indexed="64"/>
        </right>
        <top style="thin">
          <color indexed="64"/>
        </top>
        <bottom style="thin">
          <color indexed="64"/>
        </bottom>
      </border>
    </dxf>
  </rfmt>
  <rfmt sheetId="5" sqref="Q898" start="0" length="0">
    <dxf>
      <alignment vertical="bottom" wrapText="0"/>
    </dxf>
  </rfmt>
  <rcc rId="10158" sId="5" odxf="1" dxf="1">
    <oc r="B899">
      <f>IF(LEN(A899)=0,"",INDEX('Smelter Look-up'!$A:$A,MATCH($A899,'Smelter Look-up'!$E:$E,0)))</f>
    </oc>
    <nc r="B899" t="inlineStr">
      <is>
        <t>Gold</t>
      </is>
    </nc>
    <odxf>
      <alignment wrapText="1"/>
    </odxf>
    <ndxf>
      <alignment wrapText="0"/>
    </ndxf>
  </rcc>
  <rcc rId="10159" sId="5" odxf="1" dxf="1">
    <oc r="C899">
      <f>IF(LEN(A899)=0,"",INDEX('Smelter Look-up'!$C:$C,MATCH($A899,'Smelter Look-up'!$E:$E,0)))</f>
    </oc>
    <nc r="C899" t="inlineStr">
      <is>
        <t>Ohio Precious Metals, LLC</t>
      </is>
    </nc>
    <odxf>
      <alignment horizontal="general" wrapText="1"/>
      <border outline="0">
        <bottom style="thin">
          <color indexed="64"/>
        </bottom>
      </border>
    </odxf>
    <ndxf>
      <alignment horizontal="left" wrapText="0"/>
      <border outline="0">
        <bottom/>
      </border>
    </ndxf>
  </rcc>
  <rcc rId="10160" sId="5" odxf="1" dxf="1">
    <nc r="D899" t="inlineStr">
      <is>
        <t>Ohio Precious Metals, LLC</t>
      </is>
    </nc>
    <odxf>
      <alignment wrapText="1"/>
    </odxf>
    <ndxf>
      <alignment wrapText="0"/>
    </ndxf>
  </rcc>
  <rcc rId="10161" sId="5" odxf="1" dxf="1">
    <oc r="E899">
      <f>IF(ISERROR($V899),"",OFFSET('Smelter Look-up'!$D$4,$V899-4,0)&amp;"")</f>
    </oc>
    <nc r="E899" t="inlineStr">
      <is>
        <t>UNITED STATES</t>
      </is>
    </nc>
    <odxf>
      <alignment wrapText="1"/>
    </odxf>
    <ndxf>
      <alignment wrapText="0"/>
    </ndxf>
  </rcc>
  <rcc rId="10162" sId="5" odxf="1" dxf="1">
    <oc r="F899">
      <f>IF(ISERROR($V899),"",OFFSET('Smelter Look-up'!$E$4,$V899-4,0))</f>
    </oc>
    <nc r="F899" t="inlineStr">
      <is>
        <t>CID001322</t>
      </is>
    </nc>
    <odxf>
      <alignment wrapText="1"/>
    </odxf>
    <ndxf>
      <alignment wrapText="0"/>
    </ndxf>
  </rcc>
  <rcc rId="10163" sId="5" odxf="1" dxf="1">
    <oc r="G899">
      <f>IF(C899=$X$4,"Enter smelter details", IF(ISERROR($V899),"",OFFSET('Smelter Look-up'!$F$4,$V899-4,0)))</f>
    </oc>
    <nc r="G899" t="inlineStr">
      <is>
        <t>CFSI</t>
      </is>
    </nc>
    <odxf>
      <alignment wrapText="1"/>
    </odxf>
    <ndxf>
      <alignment wrapText="0"/>
    </ndxf>
  </rcc>
  <rcc rId="10164" sId="5" odxf="1" dxf="1">
    <oc r="B900">
      <f>IF(LEN(A900)=0,"",INDEX('Smelter Look-up'!$A:$A,MATCH($A900,'Smelter Look-up'!$E:$E,0)))</f>
    </oc>
    <nc r="B900" t="inlineStr">
      <is>
        <t>Gold</t>
      </is>
    </nc>
    <odxf>
      <alignment wrapText="1"/>
    </odxf>
    <ndxf>
      <alignment wrapText="0"/>
    </ndxf>
  </rcc>
  <rcc rId="10165" sId="5" odxf="1" dxf="1">
    <oc r="C900">
      <f>IF(LEN(A900)=0,"",INDEX('Smelter Look-up'!$C:$C,MATCH($A900,'Smelter Look-up'!$E:$E,0)))</f>
    </oc>
    <nc r="C900" t="inlineStr">
      <is>
        <t>Royal Canadian Mint</t>
      </is>
    </nc>
    <odxf>
      <alignment horizontal="general" wrapText="1"/>
      <border outline="0">
        <bottom style="thin">
          <color indexed="64"/>
        </bottom>
      </border>
    </odxf>
    <ndxf>
      <alignment horizontal="left" wrapText="0"/>
      <border outline="0">
        <bottom/>
      </border>
    </ndxf>
  </rcc>
  <rcc rId="10166" sId="5" odxf="1" dxf="1">
    <nc r="D900" t="inlineStr">
      <is>
        <t>Royal Canadian Mint</t>
      </is>
    </nc>
    <odxf>
      <alignment wrapText="1"/>
    </odxf>
    <ndxf>
      <alignment wrapText="0"/>
    </ndxf>
  </rcc>
  <rcc rId="10167" sId="5" odxf="1" dxf="1">
    <oc r="E900">
      <f>IF(ISERROR($V900),"",OFFSET('Smelter Look-up'!$D$4,$V900-4,0)&amp;"")</f>
    </oc>
    <nc r="E900" t="inlineStr">
      <is>
        <t>CANADA</t>
      </is>
    </nc>
    <odxf>
      <alignment wrapText="1"/>
    </odxf>
    <ndxf>
      <alignment wrapText="0"/>
    </ndxf>
  </rcc>
  <rcc rId="10168" sId="5" odxf="1" dxf="1">
    <oc r="F900">
      <f>IF(ISERROR($V900),"",OFFSET('Smelter Look-up'!$E$4,$V900-4,0))</f>
    </oc>
    <nc r="F900" t="inlineStr">
      <is>
        <t>CID001534</t>
      </is>
    </nc>
    <odxf>
      <alignment wrapText="1"/>
    </odxf>
    <ndxf>
      <alignment wrapText="0"/>
    </ndxf>
  </rcc>
  <rcc rId="10169" sId="5" odxf="1" dxf="1">
    <oc r="G900">
      <f>IF(C900=$X$4,"Enter smelter details", IF(ISERROR($V900),"",OFFSET('Smelter Look-up'!$F$4,$V900-4,0)))</f>
    </oc>
    <nc r="G900" t="inlineStr">
      <is>
        <t>CFSI</t>
      </is>
    </nc>
    <odxf>
      <alignment wrapText="1"/>
    </odxf>
    <ndxf>
      <alignment wrapText="0"/>
    </ndxf>
  </rcc>
  <rcc rId="10170" sId="5" odxf="1" dxf="1">
    <oc r="B901">
      <f>IF(LEN(A901)=0,"",INDEX('Smelter Look-up'!$A:$A,MATCH($A901,'Smelter Look-up'!$E:$E,0)))</f>
    </oc>
    <nc r="B901" t="inlineStr">
      <is>
        <t>Gold</t>
      </is>
    </nc>
    <odxf>
      <alignment wrapText="1"/>
    </odxf>
    <ndxf>
      <alignment wrapText="0"/>
    </ndxf>
  </rcc>
  <rcc rId="10171" sId="5" odxf="1" dxf="1">
    <oc r="C901">
      <f>IF(LEN(A901)=0,"",INDEX('Smelter Look-up'!$C:$C,MATCH($A901,'Smelter Look-up'!$E:$E,0)))</f>
    </oc>
    <nc r="C901" t="inlineStr">
      <is>
        <t>United Precious Metal Refining, Inc.</t>
      </is>
    </nc>
    <odxf>
      <alignment horizontal="general" wrapText="1"/>
      <border outline="0">
        <bottom style="thin">
          <color indexed="64"/>
        </bottom>
      </border>
    </odxf>
    <ndxf>
      <alignment horizontal="left" wrapText="0"/>
      <border outline="0">
        <bottom/>
      </border>
    </ndxf>
  </rcc>
  <rcc rId="10172" sId="5" odxf="1" dxf="1">
    <nc r="D901" t="inlineStr">
      <is>
        <t>United Precious Metal Refining, Inc.</t>
      </is>
    </nc>
    <odxf>
      <alignment wrapText="1"/>
    </odxf>
    <ndxf>
      <alignment wrapText="0"/>
    </ndxf>
  </rcc>
  <rcc rId="10173" sId="5" odxf="1" dxf="1">
    <oc r="E901">
      <f>IF(ISERROR($V901),"",OFFSET('Smelter Look-up'!$D$4,$V901-4,0)&amp;"")</f>
    </oc>
    <nc r="E901" t="inlineStr">
      <is>
        <t>UNITED STATES</t>
      </is>
    </nc>
    <odxf>
      <alignment wrapText="1"/>
    </odxf>
    <ndxf>
      <alignment wrapText="0"/>
    </ndxf>
  </rcc>
  <rcc rId="10174" sId="5" odxf="1" dxf="1">
    <oc r="F901">
      <f>IF(ISERROR($V901),"",OFFSET('Smelter Look-up'!$E$4,$V901-4,0))</f>
    </oc>
    <nc r="F901" t="inlineStr">
      <is>
        <t>CID001993</t>
      </is>
    </nc>
    <odxf>
      <alignment wrapText="1"/>
    </odxf>
    <ndxf>
      <alignment wrapText="0"/>
    </ndxf>
  </rcc>
  <rcc rId="10175" sId="5" odxf="1" dxf="1">
    <oc r="G901">
      <f>IF(C901=$X$4,"Enter smelter details", IF(ISERROR($V901),"",OFFSET('Smelter Look-up'!$F$4,$V901-4,0)))</f>
    </oc>
    <nc r="G901" t="inlineStr">
      <is>
        <t>CFSI</t>
      </is>
    </nc>
    <odxf>
      <alignment wrapText="1"/>
    </odxf>
    <ndxf>
      <alignment wrapText="0"/>
    </ndxf>
  </rcc>
  <rcc rId="10176" sId="5" odxf="1" dxf="1">
    <oc r="B902">
      <f>IF(LEN(A902)=0,"",INDEX('Smelter Look-up'!$A:$A,MATCH($A902,'Smelter Look-up'!$E:$E,0)))</f>
    </oc>
    <nc r="B902" t="inlineStr">
      <is>
        <t>Gold</t>
      </is>
    </nc>
    <odxf>
      <alignment wrapText="1"/>
    </odxf>
    <ndxf>
      <alignment wrapText="0"/>
    </ndxf>
  </rcc>
  <rcc rId="10177" sId="5" odxf="1" dxf="1">
    <oc r="C902">
      <f>IF(LEN(A902)=0,"",INDEX('Smelter Look-up'!$C:$C,MATCH($A902,'Smelter Look-up'!$E:$E,0)))</f>
    </oc>
    <nc r="C902" t="inlineStr">
      <is>
        <t>Tanaka Kikinzoku Kogyo K.K.</t>
      </is>
    </nc>
    <odxf>
      <alignment horizontal="general" wrapText="1"/>
      <border outline="0">
        <bottom style="thin">
          <color indexed="64"/>
        </bottom>
      </border>
    </odxf>
    <ndxf>
      <alignment horizontal="left" wrapText="0"/>
      <border outline="0">
        <bottom/>
      </border>
    </ndxf>
  </rcc>
  <rcc rId="10178" sId="5" odxf="1" dxf="1">
    <nc r="D902" t="inlineStr">
      <is>
        <t>Tanaka Kikinzoku Kogyo K.K.</t>
      </is>
    </nc>
    <odxf>
      <alignment wrapText="1"/>
    </odxf>
    <ndxf>
      <alignment wrapText="0"/>
    </ndxf>
  </rcc>
  <rcc rId="10179" sId="5" odxf="1" dxf="1">
    <oc r="E902">
      <f>IF(ISERROR($V902),"",OFFSET('Smelter Look-up'!$D$4,$V902-4,0)&amp;"")</f>
    </oc>
    <nc r="E902" t="inlineStr">
      <is>
        <t>JAPAN</t>
      </is>
    </nc>
    <odxf>
      <alignment wrapText="1"/>
    </odxf>
    <ndxf>
      <alignment wrapText="0"/>
    </ndxf>
  </rcc>
  <rcc rId="10180" sId="5" odxf="1" dxf="1">
    <oc r="F902">
      <f>IF(ISERROR($V902),"",OFFSET('Smelter Look-up'!$E$4,$V902-4,0))</f>
    </oc>
    <nc r="F902" t="inlineStr">
      <is>
        <t>CID001875</t>
      </is>
    </nc>
    <odxf>
      <alignment wrapText="1"/>
    </odxf>
    <ndxf>
      <alignment wrapText="0"/>
    </ndxf>
  </rcc>
  <rcc rId="10181" sId="5" odxf="1" dxf="1">
    <oc r="G902">
      <f>IF(C902=$X$4,"Enter smelter details", IF(ISERROR($V902),"",OFFSET('Smelter Look-up'!$F$4,$V902-4,0)))</f>
    </oc>
    <nc r="G902" t="inlineStr">
      <is>
        <t>CFSI</t>
      </is>
    </nc>
    <odxf>
      <alignment wrapText="1"/>
    </odxf>
    <ndxf>
      <alignment wrapText="0"/>
    </ndxf>
  </rcc>
  <rcc rId="10182" sId="5" odxf="1" dxf="1">
    <oc r="B903">
      <f>IF(LEN(A903)=0,"",INDEX('Smelter Look-up'!$A:$A,MATCH($A903,'Smelter Look-up'!$E:$E,0)))</f>
    </oc>
    <nc r="B903" t="inlineStr">
      <is>
        <t>Tin</t>
      </is>
    </nc>
    <odxf>
      <alignment wrapText="1"/>
    </odxf>
    <ndxf>
      <alignment wrapText="0"/>
    </ndxf>
  </rcc>
  <rcc rId="10183" sId="5" odxf="1" dxf="1">
    <oc r="C903">
      <f>IF(LEN(A903)=0,"",INDEX('Smelter Look-up'!$C:$C,MATCH($A903,'Smelter Look-up'!$E:$E,0)))</f>
    </oc>
    <nc r="C903" t="inlineStr">
      <is>
        <t>Malaysia Smelting Corporation (MSC)</t>
      </is>
    </nc>
    <odxf>
      <alignment horizontal="general" wrapText="1"/>
      <border outline="0">
        <bottom style="thin">
          <color indexed="64"/>
        </bottom>
      </border>
    </odxf>
    <ndxf>
      <alignment horizontal="left" wrapText="0"/>
      <border outline="0">
        <bottom/>
      </border>
    </ndxf>
  </rcc>
  <rcc rId="10184" sId="5" odxf="1" dxf="1">
    <nc r="D903" t="inlineStr">
      <is>
        <t>Malaysia Smelting Corporation (MSC)</t>
      </is>
    </nc>
    <odxf>
      <alignment wrapText="1"/>
    </odxf>
    <ndxf>
      <alignment wrapText="0"/>
    </ndxf>
  </rcc>
  <rcc rId="10185" sId="5" odxf="1" dxf="1">
    <oc r="E903">
      <f>IF(ISERROR($V903),"",OFFSET('Smelter Look-up'!$D$4,$V903-4,0)&amp;"")</f>
    </oc>
    <nc r="E903" t="inlineStr">
      <is>
        <t>MALAYSIA</t>
      </is>
    </nc>
    <odxf>
      <alignment wrapText="1"/>
    </odxf>
    <ndxf>
      <alignment wrapText="0"/>
    </ndxf>
  </rcc>
  <rcc rId="10186" sId="5" odxf="1" dxf="1">
    <oc r="F903">
      <f>IF(ISERROR($V903),"",OFFSET('Smelter Look-up'!$E$4,$V903-4,0))</f>
    </oc>
    <nc r="F903" t="inlineStr">
      <is>
        <t>CID001105</t>
      </is>
    </nc>
    <odxf>
      <alignment wrapText="1"/>
    </odxf>
    <ndxf>
      <alignment wrapText="0"/>
    </ndxf>
  </rcc>
  <rcc rId="10187" sId="5" odxf="1" dxf="1">
    <oc r="G903">
      <f>IF(C903=$X$4,"Enter smelter details", IF(ISERROR($V903),"",OFFSET('Smelter Look-up'!$F$4,$V903-4,0)))</f>
    </oc>
    <nc r="G903" t="inlineStr">
      <is>
        <t>CFSI</t>
      </is>
    </nc>
    <odxf>
      <alignment wrapText="1"/>
    </odxf>
    <ndxf>
      <alignment wrapText="0"/>
    </ndxf>
  </rcc>
  <rcc rId="10188" sId="5" odxf="1" dxf="1">
    <oc r="B904">
      <f>IF(LEN(A904)=0,"",INDEX('Smelter Look-up'!$A:$A,MATCH($A904,'Smelter Look-up'!$E:$E,0)))</f>
    </oc>
    <nc r="B904" t="inlineStr">
      <is>
        <t>Tin</t>
      </is>
    </nc>
    <odxf>
      <alignment wrapText="1"/>
    </odxf>
    <ndxf>
      <alignment wrapText="0"/>
    </ndxf>
  </rcc>
  <rcc rId="10189" sId="5" odxf="1" dxf="1">
    <oc r="C904">
      <f>IF(LEN(A904)=0,"",INDEX('Smelter Look-up'!$C:$C,MATCH($A904,'Smelter Look-up'!$E:$E,0)))</f>
    </oc>
    <nc r="C904" t="inlineStr">
      <is>
        <t>Thailand Smelting &amp; Refining Co., Ltd</t>
      </is>
    </nc>
    <odxf>
      <alignment horizontal="general" wrapText="1"/>
      <border outline="0">
        <bottom style="thin">
          <color indexed="64"/>
        </bottom>
      </border>
    </odxf>
    <ndxf>
      <alignment horizontal="left" wrapText="0"/>
      <border outline="0">
        <bottom/>
      </border>
    </ndxf>
  </rcc>
  <rcc rId="10190" sId="5" odxf="1" dxf="1">
    <nc r="D904" t="inlineStr">
      <is>
        <t>Thaisarco</t>
      </is>
    </nc>
    <odxf>
      <alignment wrapText="1"/>
    </odxf>
    <ndxf>
      <alignment wrapText="0"/>
    </ndxf>
  </rcc>
  <rcc rId="10191" sId="5" odxf="1" dxf="1">
    <oc r="E904">
      <f>IF(ISERROR($V904),"",OFFSET('Smelter Look-up'!$D$4,$V904-4,0)&amp;"")</f>
    </oc>
    <nc r="E904" t="inlineStr">
      <is>
        <t>THAILAND</t>
      </is>
    </nc>
    <odxf>
      <alignment wrapText="1"/>
    </odxf>
    <ndxf>
      <alignment wrapText="0"/>
    </ndxf>
  </rcc>
  <rcc rId="10192" sId="5" odxf="1" dxf="1">
    <oc r="F904">
      <f>IF(ISERROR($V904),"",OFFSET('Smelter Look-up'!$E$4,$V904-4,0))</f>
    </oc>
    <nc r="F904" t="inlineStr">
      <is>
        <t>CID001898</t>
      </is>
    </nc>
    <odxf>
      <alignment wrapText="1"/>
    </odxf>
    <ndxf>
      <alignment wrapText="0"/>
    </ndxf>
  </rcc>
  <rcc rId="10193" sId="5" odxf="1" dxf="1">
    <oc r="G904">
      <f>IF(C904=$X$4,"Enter smelter details", IF(ISERROR($V904),"",OFFSET('Smelter Look-up'!$F$4,$V904-4,0)))</f>
    </oc>
    <nc r="G904" t="inlineStr">
      <is>
        <t>CFSI</t>
      </is>
    </nc>
    <odxf>
      <alignment wrapText="1"/>
    </odxf>
    <ndxf>
      <alignment wrapText="0"/>
    </ndxf>
  </rcc>
  <rcc rId="10194" sId="5" odxf="1" dxf="1">
    <oc r="B905">
      <f>IF(LEN(A905)=0,"",INDEX('Smelter Look-up'!$A:$A,MATCH($A905,'Smelter Look-up'!$E:$E,0)))</f>
    </oc>
    <nc r="B905" t="inlineStr">
      <is>
        <t>Tin</t>
      </is>
    </nc>
    <odxf>
      <alignment wrapText="1"/>
    </odxf>
    <ndxf>
      <alignment wrapText="0"/>
    </ndxf>
  </rcc>
  <rcc rId="10195" sId="5" odxf="1" dxf="1">
    <oc r="C905">
      <f>IF(LEN(A905)=0,"",INDEX('Smelter Look-up'!$C:$C,MATCH($A905,'Smelter Look-up'!$E:$E,0)))</f>
    </oc>
    <nc r="C905" t="inlineStr">
      <is>
        <t>PT Tambang Timah</t>
      </is>
    </nc>
    <odxf>
      <alignment horizontal="general" wrapText="1"/>
      <border outline="0">
        <bottom style="thin">
          <color indexed="64"/>
        </bottom>
      </border>
    </odxf>
    <ndxf>
      <alignment horizontal="left" wrapText="0"/>
      <border outline="0">
        <bottom/>
      </border>
    </ndxf>
  </rcc>
  <rcc rId="10196" sId="5" odxf="1" dxf="1">
    <nc r="D905" t="inlineStr">
      <is>
        <t>PT Tambang Timah</t>
      </is>
    </nc>
    <odxf>
      <alignment wrapText="1"/>
    </odxf>
    <ndxf>
      <alignment wrapText="0"/>
    </ndxf>
  </rcc>
  <rcc rId="10197" sId="5" odxf="1" dxf="1">
    <oc r="E905">
      <f>IF(ISERROR($V905),"",OFFSET('Smelter Look-up'!$D$4,$V905-4,0)&amp;"")</f>
    </oc>
    <nc r="E905" t="inlineStr">
      <is>
        <t>INDONESIA</t>
      </is>
    </nc>
    <odxf>
      <alignment wrapText="1"/>
    </odxf>
    <ndxf>
      <alignment wrapText="0"/>
    </ndxf>
  </rcc>
  <rcc rId="10198" sId="5" odxf="1" dxf="1">
    <oc r="F905">
      <f>IF(ISERROR($V905),"",OFFSET('Smelter Look-up'!$E$4,$V905-4,0))</f>
    </oc>
    <nc r="F905" t="inlineStr">
      <is>
        <t>CID001477</t>
      </is>
    </nc>
    <odxf>
      <alignment wrapText="1"/>
    </odxf>
    <ndxf>
      <alignment wrapText="0"/>
    </ndxf>
  </rcc>
  <rcc rId="10199" sId="5" odxf="1" dxf="1">
    <oc r="G905">
      <f>IF(C905=$X$4,"Enter smelter details", IF(ISERROR($V905),"",OFFSET('Smelter Look-up'!$F$4,$V905-4,0)))</f>
    </oc>
    <nc r="G905" t="inlineStr">
      <is>
        <t>CFSI</t>
      </is>
    </nc>
    <odxf>
      <alignment wrapText="1"/>
    </odxf>
    <ndxf>
      <alignment wrapText="0"/>
    </ndxf>
  </rcc>
  <rcc rId="10200" sId="5" odxf="1" dxf="1">
    <oc r="B906">
      <f>IF(LEN(A906)=0,"",INDEX('Smelter Look-up'!$A:$A,MATCH($A906,'Smelter Look-up'!$E:$E,0)))</f>
    </oc>
    <nc r="B906" t="inlineStr">
      <is>
        <t>Tin</t>
      </is>
    </nc>
    <odxf>
      <alignment wrapText="1"/>
    </odxf>
    <ndxf>
      <alignment wrapText="0"/>
    </ndxf>
  </rcc>
  <rcc rId="10201" sId="5" odxf="1" dxf="1">
    <oc r="C906">
      <f>IF(LEN(A906)=0,"",INDEX('Smelter Look-up'!$C:$C,MATCH($A906,'Smelter Look-up'!$E:$E,0)))</f>
    </oc>
    <nc r="C906" t="inlineStr">
      <is>
        <t>PT Timah</t>
      </is>
    </nc>
    <odxf>
      <alignment horizontal="general" wrapText="1"/>
      <border outline="0">
        <bottom style="thin">
          <color indexed="64"/>
        </bottom>
      </border>
    </odxf>
    <ndxf>
      <alignment horizontal="left" wrapText="0"/>
      <border outline="0">
        <bottom/>
      </border>
    </ndxf>
  </rcc>
  <rcc rId="10202" sId="5" odxf="1" dxf="1">
    <nc r="D906" t="inlineStr">
      <is>
        <t>PT Timah (Persero), Tbk</t>
      </is>
    </nc>
    <odxf>
      <alignment wrapText="1"/>
    </odxf>
    <ndxf>
      <alignment wrapText="0"/>
    </ndxf>
  </rcc>
  <rcc rId="10203" sId="5" odxf="1" dxf="1">
    <oc r="E906">
      <f>IF(ISERROR($V906),"",OFFSET('Smelter Look-up'!$D$4,$V906-4,0)&amp;"")</f>
    </oc>
    <nc r="E906" t="inlineStr">
      <is>
        <t>INDONESIA</t>
      </is>
    </nc>
    <odxf>
      <alignment wrapText="1"/>
    </odxf>
    <ndxf>
      <alignment wrapText="0"/>
    </ndxf>
  </rcc>
  <rcc rId="10204" sId="5" odxf="1" dxf="1">
    <oc r="F906">
      <f>IF(ISERROR($V906),"",OFFSET('Smelter Look-up'!$E$4,$V906-4,0))</f>
    </oc>
    <nc r="F906" t="inlineStr">
      <is>
        <t>CID001482</t>
      </is>
    </nc>
    <odxf>
      <alignment wrapText="1"/>
    </odxf>
    <ndxf>
      <alignment wrapText="0"/>
    </ndxf>
  </rcc>
  <rcc rId="10205" sId="5" odxf="1" dxf="1">
    <oc r="G906">
      <f>IF(C906=$X$4,"Enter smelter details", IF(ISERROR($V906),"",OFFSET('Smelter Look-up'!$F$4,$V906-4,0)))</f>
    </oc>
    <nc r="G906" t="inlineStr">
      <is>
        <t>CFSI</t>
      </is>
    </nc>
    <odxf>
      <alignment wrapText="1"/>
    </odxf>
    <ndxf>
      <alignment wrapText="0"/>
    </ndxf>
  </rcc>
  <rcc rId="10206" sId="5" odxf="1" dxf="1">
    <oc r="B907">
      <f>IF(LEN(A907)=0,"",INDEX('Smelter Look-up'!$A:$A,MATCH($A907,'Smelter Look-up'!$E:$E,0)))</f>
    </oc>
    <nc r="B907" t="inlineStr">
      <is>
        <t>Tin</t>
      </is>
    </nc>
    <odxf>
      <alignment wrapText="1"/>
    </odxf>
    <ndxf>
      <alignment wrapText="0"/>
    </ndxf>
  </rcc>
  <rcc rId="10207" sId="5" odxf="1" dxf="1">
    <oc r="C907">
      <f>IF(LEN(A907)=0,"",INDEX('Smelter Look-up'!$C:$C,MATCH($A907,'Smelter Look-up'!$E:$E,0)))</f>
    </oc>
    <nc r="C907" t="inlineStr">
      <is>
        <t>PT Stanindo Inti Perkasa</t>
      </is>
    </nc>
    <odxf>
      <alignment horizontal="general" wrapText="1"/>
      <border outline="0">
        <bottom style="thin">
          <color indexed="64"/>
        </bottom>
      </border>
    </odxf>
    <ndxf>
      <alignment horizontal="left" wrapText="0"/>
      <border outline="0">
        <bottom/>
      </border>
    </ndxf>
  </rcc>
  <rcc rId="10208" sId="5" odxf="1" dxf="1">
    <nc r="D907" t="inlineStr">
      <is>
        <t>PT Stanindo Inti Perkasa</t>
      </is>
    </nc>
    <odxf>
      <alignment wrapText="1"/>
    </odxf>
    <ndxf>
      <alignment wrapText="0"/>
    </ndxf>
  </rcc>
  <rcc rId="10209" sId="5" odxf="1" dxf="1">
    <oc r="E907">
      <f>IF(ISERROR($V907),"",OFFSET('Smelter Look-up'!$D$4,$V907-4,0)&amp;"")</f>
    </oc>
    <nc r="E907" t="inlineStr">
      <is>
        <t>INDONESIA</t>
      </is>
    </nc>
    <odxf>
      <alignment wrapText="1"/>
    </odxf>
    <ndxf>
      <alignment wrapText="0"/>
    </ndxf>
  </rcc>
  <rcc rId="10210" sId="5" odxf="1" dxf="1">
    <oc r="F907">
      <f>IF(ISERROR($V907),"",OFFSET('Smelter Look-up'!$E$4,$V907-4,0))</f>
    </oc>
    <nc r="F907" t="inlineStr">
      <is>
        <t>CID001468</t>
      </is>
    </nc>
    <odxf>
      <alignment wrapText="1"/>
    </odxf>
    <ndxf>
      <alignment wrapText="0"/>
    </ndxf>
  </rcc>
  <rcc rId="10211" sId="5" odxf="1" dxf="1">
    <oc r="G907">
      <f>IF(C907=$X$4,"Enter smelter details", IF(ISERROR($V907),"",OFFSET('Smelter Look-up'!$F$4,$V907-4,0)))</f>
    </oc>
    <nc r="G907" t="inlineStr">
      <is>
        <t>CFSI</t>
      </is>
    </nc>
    <odxf>
      <alignment wrapText="1"/>
    </odxf>
    <ndxf>
      <alignment wrapText="0"/>
    </ndxf>
  </rcc>
  <rcc rId="10212" sId="5" odxf="1" dxf="1">
    <oc r="B908">
      <f>IF(LEN(A908)=0,"",INDEX('Smelter Look-up'!$A:$A,MATCH($A908,'Smelter Look-up'!$E:$E,0)))</f>
    </oc>
    <nc r="B908" t="inlineStr">
      <is>
        <t>Tin</t>
      </is>
    </nc>
    <odxf>
      <alignment wrapText="1"/>
    </odxf>
    <ndxf>
      <alignment wrapText="0"/>
    </ndxf>
  </rcc>
  <rcc rId="10213" sId="5" odxf="1" dxf="1">
    <oc r="C908">
      <f>IF(LEN(A908)=0,"",INDEX('Smelter Look-up'!$C:$C,MATCH($A908,'Smelter Look-up'!$E:$E,0)))</f>
    </oc>
    <nc r="C908" t="inlineStr">
      <is>
        <t>Minsur</t>
      </is>
    </nc>
    <odxf>
      <alignment horizontal="general" wrapText="1"/>
      <border outline="0">
        <bottom style="thin">
          <color indexed="64"/>
        </bottom>
      </border>
    </odxf>
    <ndxf>
      <alignment horizontal="left" wrapText="0"/>
      <border outline="0">
        <bottom/>
      </border>
    </ndxf>
  </rcc>
  <rcc rId="10214" sId="5" odxf="1" dxf="1">
    <nc r="D908" t="inlineStr">
      <is>
        <t>Minsur</t>
      </is>
    </nc>
    <odxf>
      <alignment wrapText="1"/>
    </odxf>
    <ndxf>
      <alignment wrapText="0"/>
    </ndxf>
  </rcc>
  <rcc rId="10215" sId="5" odxf="1" dxf="1">
    <oc r="E908">
      <f>IF(ISERROR($V908),"",OFFSET('Smelter Look-up'!$D$4,$V908-4,0)&amp;"")</f>
    </oc>
    <nc r="E908" t="inlineStr">
      <is>
        <t>PERU</t>
      </is>
    </nc>
    <odxf>
      <alignment wrapText="1"/>
    </odxf>
    <ndxf>
      <alignment wrapText="0"/>
    </ndxf>
  </rcc>
  <rcc rId="10216" sId="5" odxf="1" dxf="1">
    <oc r="F908">
      <f>IF(ISERROR($V908),"",OFFSET('Smelter Look-up'!$E$4,$V908-4,0))</f>
    </oc>
    <nc r="F908" t="inlineStr">
      <is>
        <t>CID001182</t>
      </is>
    </nc>
    <odxf>
      <alignment wrapText="1"/>
    </odxf>
    <ndxf>
      <alignment wrapText="0"/>
    </ndxf>
  </rcc>
  <rcc rId="10217" sId="5" odxf="1" dxf="1">
    <oc r="G908">
      <f>IF(C908=$X$4,"Enter smelter details", IF(ISERROR($V908),"",OFFSET('Smelter Look-up'!$F$4,$V908-4,0)))</f>
    </oc>
    <nc r="G908" t="inlineStr">
      <is>
        <t>CFSI</t>
      </is>
    </nc>
    <odxf>
      <alignment wrapText="1"/>
    </odxf>
    <ndxf>
      <alignment wrapText="0"/>
    </ndxf>
  </rcc>
  <rcc rId="10218" sId="5" odxf="1" dxf="1">
    <oc r="B909">
      <f>IF(LEN(A909)=0,"",INDEX('Smelter Look-up'!$A:$A,MATCH($A909,'Smelter Look-up'!$E:$E,0)))</f>
    </oc>
    <nc r="B909" t="inlineStr">
      <is>
        <t>Tin</t>
      </is>
    </nc>
    <odxf>
      <alignment wrapText="1"/>
      <protection hidden="1"/>
    </odxf>
    <ndxf>
      <alignment wrapText="0"/>
      <protection hidden="0"/>
    </ndxf>
  </rcc>
  <rcc rId="10219" sId="5" odxf="1" dxf="1">
    <oc r="C909">
      <f>IF(LEN(A909)=0,"",INDEX('Smelter Look-up'!$C:$C,MATCH($A909,'Smelter Look-up'!$E:$E,0)))</f>
    </oc>
    <nc r="C909" t="inlineStr">
      <is>
        <t>Alpha Metals</t>
      </is>
    </nc>
    <odxf>
      <alignment horizontal="general" wrapText="1"/>
      <border outline="0">
        <bottom style="thin">
          <color indexed="64"/>
        </bottom>
      </border>
      <protection hidden="1"/>
    </odxf>
    <ndxf>
      <alignment horizontal="left" wrapText="0"/>
      <border outline="0">
        <bottom/>
      </border>
      <protection hidden="0"/>
    </ndxf>
  </rcc>
  <rcc rId="10220" sId="5" odxf="1" dxf="1">
    <nc r="D909" t="inlineStr">
      <is>
        <t>Alpha</t>
      </is>
    </nc>
    <odxf>
      <alignment wrapText="1"/>
    </odxf>
    <ndxf>
      <alignment wrapText="0"/>
    </ndxf>
  </rcc>
  <rcc rId="10221" sId="5" odxf="1" dxf="1">
    <oc r="E909">
      <f>IF(ISERROR($V909),"",OFFSET('Smelter Look-up'!$D$4,$V909-4,0)&amp;"")</f>
    </oc>
    <nc r="E909" t="inlineStr">
      <is>
        <t>UNITED STATES</t>
      </is>
    </nc>
    <odxf>
      <alignment wrapText="1"/>
    </odxf>
    <ndxf>
      <alignment wrapText="0"/>
    </ndxf>
  </rcc>
  <rcc rId="10222" sId="5" odxf="1" dxf="1">
    <oc r="F909">
      <f>IF(ISERROR($V909),"",OFFSET('Smelter Look-up'!$E$4,$V909-4,0))</f>
    </oc>
    <nc r="F909" t="inlineStr">
      <is>
        <t>CID000292</t>
      </is>
    </nc>
    <odxf>
      <alignment wrapText="1"/>
    </odxf>
    <ndxf>
      <alignment wrapText="0"/>
    </ndxf>
  </rcc>
  <rcc rId="10223" sId="5" odxf="1" dxf="1">
    <oc r="G909">
      <f>IF(C909=$X$4,"Enter smelter details", IF(ISERROR($V909),"",OFFSET('Smelter Look-up'!$F$4,$V909-4,0)))</f>
    </oc>
    <nc r="G909" t="inlineStr">
      <is>
        <t>CFSI</t>
      </is>
    </nc>
    <odxf>
      <alignment wrapText="1"/>
    </odxf>
    <ndxf>
      <alignment wrapText="0"/>
    </ndxf>
  </rcc>
  <rcc rId="10224" sId="5" odxf="1" dxf="1">
    <oc r="H909">
      <f>IF(ISERROR($V909),"",OFFSET('Smelter Look-up'!$G$4,$V909-4,0))</f>
    </oc>
    <nc r="H909" t="inlineStr">
      <is>
        <t>109 Corporate Boulevard</t>
      </is>
    </nc>
    <odxf>
      <fill>
        <patternFill patternType="solid"/>
      </fill>
      <alignment horizontal="left" vertical="center" wrapText="1"/>
      <border outline="0">
        <left/>
        <right style="thin">
          <color indexed="56"/>
        </right>
        <top style="thin">
          <color indexed="56"/>
        </top>
        <bottom/>
      </border>
      <protection hidden="1"/>
    </odxf>
    <ndxf>
      <fill>
        <patternFill patternType="none"/>
      </fill>
      <alignment horizontal="general" vertical="bottom" wrapText="0"/>
      <border outline="0">
        <left style="thin">
          <color indexed="64"/>
        </left>
        <right style="thin">
          <color indexed="64"/>
        </right>
        <top style="thin">
          <color indexed="64"/>
        </top>
        <bottom style="thin">
          <color indexed="64"/>
        </bottom>
      </border>
      <protection hidden="0"/>
    </ndxf>
  </rcc>
  <rcc rId="10225" sId="5" odxf="1" dxf="1">
    <oc r="I909">
      <f>IF(ISERROR($V909),"",OFFSET('Smelter Look-up'!$H$4,$V909-4,0))</f>
    </oc>
    <nc r="I909" t="inlineStr">
      <is>
        <t>Altoona</t>
      </is>
    </nc>
    <odxf>
      <alignment wrapText="1"/>
    </odxf>
    <ndxf>
      <alignment wrapText="0"/>
    </ndxf>
  </rcc>
  <rcc rId="10226" sId="5" odxf="1" dxf="1">
    <oc r="J909">
      <f>IF(ISERROR($V909),"",OFFSET('Smelter Look-up'!$I$4,$V909-4,0))</f>
    </oc>
    <nc r="J909" t="inlineStr">
      <is>
        <t>Pennsylvania</t>
      </is>
    </nc>
    <odxf>
      <alignment wrapText="1"/>
    </odxf>
    <ndxf>
      <alignment wrapText="0"/>
    </ndxf>
  </rcc>
  <rcc rId="10227" sId="5" odxf="1" dxf="1">
    <nc r="K909" t="inlineStr">
      <is>
        <t>Richard J. Ertmann</t>
      </is>
    </nc>
    <odxf>
      <alignment vertical="top" wrapText="1"/>
    </odxf>
    <ndxf>
      <alignment vertical="bottom" wrapText="0"/>
    </ndxf>
  </rcc>
  <rcc rId="10228" sId="5" odxf="1" dxf="1">
    <nc r="L909" t="inlineStr">
      <is>
        <t>alpha.alent.com</t>
      </is>
    </nc>
    <odxf>
      <alignment vertical="top" wrapText="1"/>
    </odxf>
    <ndxf>
      <alignment vertical="bottom" wrapText="0"/>
    </ndxf>
  </rcc>
  <rfmt sheetId="5" sqref="M909" start="0" length="0">
    <dxf>
      <fill>
        <patternFill patternType="solid"/>
      </fill>
      <alignment horizontal="left" vertical="center" wrapText="0"/>
      <border outline="0">
        <left style="thin">
          <color indexed="56"/>
        </left>
        <right style="thin">
          <color indexed="56"/>
        </right>
        <top style="thin">
          <color indexed="56"/>
        </top>
        <bottom/>
      </border>
    </dxf>
  </rfmt>
  <rcc rId="10229" sId="5" odxf="1" dxf="1">
    <nc r="N909" t="inlineStr">
      <is>
        <t>See Alpha's declaration</t>
      </is>
    </nc>
    <odxf>
      <alignment vertical="top" wrapText="1"/>
    </odxf>
    <ndxf>
      <alignment vertical="bottom" wrapText="0"/>
    </ndxf>
  </rcc>
  <rcc rId="10230" sId="5" odxf="1" dxf="1">
    <nc r="O909" t="inlineStr">
      <is>
        <t>See Alpha's declaration</t>
      </is>
    </nc>
    <odxf>
      <alignment vertical="top" wrapText="1"/>
    </odxf>
    <ndxf>
      <alignment vertical="bottom" wrapText="0"/>
    </ndxf>
  </rcc>
  <rcc rId="10231" sId="5" odxf="1" dxf="1">
    <nc r="P909" t="inlineStr">
      <is>
        <t>No</t>
      </is>
    </nc>
    <odxf>
      <alignment wrapText="1"/>
    </odxf>
    <ndxf>
      <alignment wrapText="0"/>
    </ndxf>
  </rcc>
  <rfmt sheetId="5" sqref="Q909" start="0" length="0">
    <dxf>
      <fill>
        <patternFill patternType="solid"/>
      </fill>
      <alignment horizontal="left" vertical="center"/>
      <border outline="0">
        <left style="thin">
          <color indexed="56"/>
        </left>
        <top style="thin">
          <color indexed="56"/>
        </top>
        <bottom/>
      </border>
    </dxf>
  </rfmt>
  <rcc rId="10232" sId="5" odxf="1" dxf="1">
    <oc r="B910">
      <f>IF(LEN(A910)=0,"",INDEX('Smelter Look-up'!$A:$A,MATCH($A910,'Smelter Look-up'!$E:$E,0)))</f>
    </oc>
    <nc r="B910" t="inlineStr">
      <is>
        <t>Gold</t>
      </is>
    </nc>
    <odxf>
      <alignment wrapText="1"/>
      <protection hidden="1"/>
    </odxf>
    <ndxf>
      <alignment wrapText="0"/>
      <protection hidden="0"/>
    </ndxf>
  </rcc>
  <rcc rId="10233" sId="5" odxf="1" dxf="1">
    <oc r="C910">
      <f>IF(LEN(A910)=0,"",INDEX('Smelter Look-up'!$C:$C,MATCH($A910,'Smelter Look-up'!$E:$E,0)))</f>
    </oc>
    <nc r="C910" t="inlineStr">
      <is>
        <t>Materion</t>
      </is>
    </nc>
    <odxf>
      <alignment horizontal="general" wrapText="1"/>
      <border outline="0">
        <bottom style="thin">
          <color indexed="64"/>
        </bottom>
      </border>
      <protection hidden="1"/>
    </odxf>
    <ndxf>
      <alignment horizontal="left" wrapText="0"/>
      <border outline="0">
        <bottom/>
      </border>
      <protection hidden="0"/>
    </ndxf>
  </rcc>
  <rcc rId="10234" sId="5" odxf="1" dxf="1">
    <nc r="D910" t="inlineStr">
      <is>
        <t>Materion</t>
      </is>
    </nc>
    <odxf>
      <alignment wrapText="1"/>
    </odxf>
    <ndxf>
      <alignment wrapText="0"/>
    </ndxf>
  </rcc>
  <rcc rId="10235" sId="5" odxf="1" dxf="1">
    <oc r="E910">
      <f>IF(ISERROR($V910),"",OFFSET('Smelter Look-up'!$D$4,$V910-4,0)&amp;"")</f>
    </oc>
    <nc r="E910" t="inlineStr">
      <is>
        <t>UNITED STATES</t>
      </is>
    </nc>
    <odxf>
      <alignment wrapText="1"/>
    </odxf>
    <ndxf>
      <alignment wrapText="0"/>
    </ndxf>
  </rcc>
  <rcc rId="10236" sId="5" odxf="1" dxf="1">
    <oc r="F910">
      <f>IF(ISERROR($V910),"",OFFSET('Smelter Look-up'!$E$4,$V910-4,0))</f>
    </oc>
    <nc r="F910" t="inlineStr">
      <is>
        <t>CID001113</t>
      </is>
    </nc>
    <odxf>
      <alignment wrapText="1"/>
    </odxf>
    <ndxf>
      <alignment wrapText="0"/>
    </ndxf>
  </rcc>
  <rcc rId="10237" sId="5" odxf="1" dxf="1">
    <oc r="G910">
      <f>IF(C910=$X$4,"Enter smelter details", IF(ISERROR($V910),"",OFFSET('Smelter Look-up'!$F$4,$V910-4,0)))</f>
    </oc>
    <nc r="G910" t="inlineStr">
      <is>
        <t>CFSI</t>
      </is>
    </nc>
    <odxf>
      <alignment wrapText="1"/>
    </odxf>
    <ndxf>
      <alignment wrapText="0"/>
    </ndxf>
  </rcc>
  <rcc rId="10238" sId="5" odxf="1" dxf="1">
    <oc r="H910">
      <f>IF(ISERROR($V910),"",OFFSET('Smelter Look-up'!$G$4,$V910-4,0))</f>
    </oc>
    <nc r="H910" t="inlineStr">
      <is>
        <t>2978 Main St.</t>
      </is>
    </nc>
    <odxf>
      <font>
        <sz val="10"/>
        <color auto="1"/>
        <name val="Verdana"/>
        <family val="2"/>
        <scheme val="none"/>
      </font>
      <alignment horizontal="left" vertical="center"/>
      <border outline="0">
        <right style="thin">
          <color indexed="56"/>
        </right>
        <top style="thin">
          <color indexed="56"/>
        </top>
      </border>
      <protection hidden="1"/>
    </odxf>
    <ndxf>
      <font>
        <sz val="10"/>
        <color auto="1"/>
        <name val="Verdana"/>
        <family val="2"/>
        <scheme val="none"/>
      </font>
      <alignment horizontal="general" vertical="top"/>
      <border outline="0">
        <right/>
        <top/>
      </border>
      <protection hidden="0"/>
    </ndxf>
  </rcc>
  <rcc rId="10239" sId="5" odxf="1" dxf="1">
    <oc r="I910">
      <f>IF(ISERROR($V910),"",OFFSET('Smelter Look-up'!$H$4,$V910-4,0))</f>
    </oc>
    <nc r="I910" t="inlineStr">
      <is>
        <t>Buffalo</t>
      </is>
    </nc>
    <odxf>
      <alignment wrapText="1"/>
    </odxf>
    <ndxf>
      <alignment wrapText="0"/>
    </ndxf>
  </rcc>
  <rcc rId="10240" sId="5" odxf="1" dxf="1">
    <oc r="J910">
      <f>IF(ISERROR($V910),"",OFFSET('Smelter Look-up'!$I$4,$V910-4,0))</f>
    </oc>
    <nc r="J910" t="inlineStr">
      <is>
        <t>New York</t>
      </is>
    </nc>
    <odxf>
      <alignment wrapText="1"/>
    </odxf>
    <ndxf>
      <alignment wrapText="0"/>
    </ndxf>
  </rcc>
  <rcc rId="10241" sId="5" odxf="1" dxf="1">
    <nc r="K910" t="inlineStr">
      <is>
        <t>Patrick S. Carpenter</t>
      </is>
    </nc>
    <odxf>
      <font>
        <sz val="10"/>
        <color auto="1"/>
        <name val="Verdana"/>
        <family val="2"/>
        <scheme val="none"/>
      </font>
      <fill>
        <patternFill patternType="none"/>
      </fill>
      <border outline="0">
        <left style="thin">
          <color indexed="64"/>
        </left>
        <right style="thin">
          <color indexed="64"/>
        </right>
        <top style="thin">
          <color indexed="64"/>
        </top>
        <bottom style="thin">
          <color indexed="64"/>
        </bottom>
      </border>
      <protection hidden="0"/>
    </odxf>
    <ndxf>
      <font>
        <sz val="12"/>
        <color auto="1"/>
        <name val="Cambria"/>
        <family val="1"/>
        <scheme val="none"/>
      </font>
      <fill>
        <patternFill patternType="solid"/>
      </fill>
      <border outline="0">
        <left style="thin">
          <color theme="3"/>
        </left>
        <right style="thin">
          <color theme="3"/>
        </right>
        <top style="thin">
          <color theme="3"/>
        </top>
        <bottom style="thin">
          <color theme="3"/>
        </bottom>
      </border>
      <protection hidden="1"/>
    </ndxf>
  </rcc>
  <rcc rId="10242" sId="5" odxf="1" dxf="1">
    <nc r="L910" t="inlineStr">
      <is>
        <t>216-486-4200</t>
      </is>
    </nc>
    <odxf>
      <font>
        <sz val="10"/>
        <color auto="1"/>
        <name val="Verdana"/>
        <family val="2"/>
        <scheme val="none"/>
      </font>
      <fill>
        <patternFill patternType="none"/>
      </fill>
      <border outline="0">
        <left style="thin">
          <color indexed="64"/>
        </left>
        <right style="thin">
          <color indexed="64"/>
        </right>
        <top style="thin">
          <color indexed="64"/>
        </top>
        <bottom style="thin">
          <color indexed="64"/>
        </bottom>
      </border>
      <protection hidden="0"/>
    </odxf>
    <ndxf>
      <font>
        <sz val="12"/>
        <color auto="1"/>
        <name val="Cambria"/>
        <family val="1"/>
        <scheme val="none"/>
      </font>
      <fill>
        <patternFill patternType="solid"/>
      </fill>
      <border outline="0">
        <left style="thin">
          <color theme="3"/>
        </left>
        <right style="thin">
          <color theme="3"/>
        </right>
        <top style="thin">
          <color theme="3"/>
        </top>
        <bottom style="thin">
          <color theme="3"/>
        </bottom>
      </border>
      <protection hidden="1"/>
    </ndxf>
  </rcc>
  <rfmt sheetId="5" sqref="M910" start="0" length="0">
    <dxf>
      <alignment vertical="bottom" wrapText="0"/>
    </dxf>
  </rfmt>
  <rcc rId="10243" sId="5" odxf="1" dxf="1">
    <nc r="N910" t="inlineStr">
      <is>
        <t>See Materion's declaration</t>
      </is>
    </nc>
    <odxf>
      <font>
        <sz val="10"/>
        <color auto="1"/>
        <name val="Verdana"/>
        <family val="2"/>
        <scheme val="none"/>
      </font>
      <fill>
        <patternFill patternType="none"/>
      </fill>
      <border outline="0">
        <left style="thin">
          <color indexed="64"/>
        </left>
        <right style="thin">
          <color indexed="64"/>
        </right>
        <top style="thin">
          <color indexed="64"/>
        </top>
        <bottom style="thin">
          <color indexed="64"/>
        </bottom>
      </border>
      <protection hidden="0"/>
    </odxf>
    <ndxf>
      <font>
        <sz val="12"/>
        <color auto="1"/>
        <name val="Cambria"/>
        <family val="1"/>
        <scheme val="none"/>
      </font>
      <fill>
        <patternFill patternType="solid"/>
      </fill>
      <border outline="0">
        <left style="thin">
          <color theme="3"/>
        </left>
        <right style="thin">
          <color theme="3"/>
        </right>
        <top style="thin">
          <color theme="3"/>
        </top>
        <bottom style="thin">
          <color theme="3"/>
        </bottom>
      </border>
      <protection hidden="1"/>
    </ndxf>
  </rcc>
  <rcc rId="10244" sId="5" odxf="1" dxf="1">
    <nc r="O910" t="inlineStr">
      <is>
        <t>See Materion's declaration</t>
      </is>
    </nc>
    <odxf>
      <font>
        <sz val="10"/>
        <color auto="1"/>
        <name val="Verdana"/>
        <family val="2"/>
        <scheme val="none"/>
      </font>
      <fill>
        <patternFill patternType="none"/>
      </fill>
      <border outline="0">
        <left style="thin">
          <color indexed="64"/>
        </left>
        <right style="thin">
          <color indexed="64"/>
        </right>
        <top style="thin">
          <color indexed="64"/>
        </top>
        <bottom style="thin">
          <color indexed="64"/>
        </bottom>
      </border>
      <protection hidden="0"/>
    </odxf>
    <ndxf>
      <font>
        <sz val="12"/>
        <color auto="1"/>
        <name val="Cambria"/>
        <family val="1"/>
        <scheme val="none"/>
      </font>
      <fill>
        <patternFill patternType="solid"/>
      </fill>
      <border outline="0">
        <left style="thin">
          <color theme="3"/>
        </left>
        <right style="thin">
          <color theme="3"/>
        </right>
        <top style="thin">
          <color theme="3"/>
        </top>
        <bottom style="thin">
          <color theme="3"/>
        </bottom>
      </border>
      <protection hidden="1"/>
    </ndxf>
  </rcc>
  <rcc rId="10245" sId="5" odxf="1" dxf="1">
    <nc r="P910" t="inlineStr">
      <is>
        <t>No</t>
      </is>
    </nc>
    <odxf>
      <fill>
        <patternFill patternType="solid"/>
      </fill>
      <alignment horizontal="left" vertical="center" wrapText="1"/>
      <border outline="0">
        <left style="thin">
          <color indexed="56"/>
        </left>
        <right style="thin">
          <color indexed="56"/>
        </right>
        <top style="thin">
          <color indexed="56"/>
        </top>
        <bottom/>
      </border>
    </odxf>
    <ndxf>
      <fill>
        <patternFill patternType="none"/>
      </fill>
      <alignment horizontal="general" vertical="bottom" wrapText="0"/>
      <border outline="0">
        <left style="thin">
          <color indexed="64"/>
        </left>
        <right style="thin">
          <color indexed="64"/>
        </right>
        <top style="thin">
          <color indexed="64"/>
        </top>
        <bottom style="thin">
          <color indexed="64"/>
        </bottom>
      </border>
    </ndxf>
  </rcc>
  <rfmt sheetId="5" sqref="Q910" start="0" length="0">
    <dxf>
      <alignment vertical="bottom" wrapText="0"/>
    </dxf>
  </rfmt>
  <rcc rId="10246" sId="5" odxf="1" dxf="1">
    <oc r="B911">
      <f>IF(LEN(A911)=0,"",INDEX('Smelter Look-up'!$A:$A,MATCH($A911,'Smelter Look-up'!$E:$E,0)))</f>
    </oc>
    <nc r="B911" t="inlineStr">
      <is>
        <t>Gold</t>
      </is>
    </nc>
    <odxf>
      <alignment wrapText="1"/>
      <protection hidden="1"/>
    </odxf>
    <ndxf>
      <alignment wrapText="0"/>
      <protection hidden="0"/>
    </ndxf>
  </rcc>
  <rcc rId="10247" sId="5" odxf="1" dxf="1">
    <oc r="C911">
      <f>IF(LEN(A911)=0,"",INDEX('Smelter Look-up'!$C:$C,MATCH($A911,'Smelter Look-up'!$E:$E,0)))</f>
    </oc>
    <nc r="C911" t="inlineStr">
      <is>
        <t>Ohio Precious Metals, LLC</t>
      </is>
    </nc>
    <odxf>
      <alignment horizontal="general" wrapText="1"/>
      <border outline="0">
        <bottom style="thin">
          <color indexed="64"/>
        </bottom>
      </border>
      <protection hidden="1"/>
    </odxf>
    <ndxf>
      <alignment horizontal="left" wrapText="0"/>
      <border outline="0">
        <bottom/>
      </border>
      <protection hidden="0"/>
    </ndxf>
  </rcc>
  <rcc rId="10248" sId="5" odxf="1" dxf="1">
    <nc r="D911" t="inlineStr">
      <is>
        <t>Elemetal Refining, LLC</t>
      </is>
    </nc>
    <odxf>
      <alignment wrapText="1"/>
    </odxf>
    <ndxf>
      <alignment wrapText="0"/>
    </ndxf>
  </rcc>
  <rcc rId="10249" sId="5" odxf="1" dxf="1">
    <oc r="E911">
      <f>IF(ISERROR($V911),"",OFFSET('Smelter Look-up'!$D$4,$V911-4,0)&amp;"")</f>
    </oc>
    <nc r="E911" t="inlineStr">
      <is>
        <t>UNITED STATES</t>
      </is>
    </nc>
    <odxf>
      <alignment wrapText="1"/>
    </odxf>
    <ndxf>
      <alignment wrapText="0"/>
    </ndxf>
  </rcc>
  <rcc rId="10250" sId="5" odxf="1" dxf="1">
    <oc r="F911">
      <f>IF(ISERROR($V911),"",OFFSET('Smelter Look-up'!$E$4,$V911-4,0))</f>
    </oc>
    <nc r="F911" t="inlineStr">
      <is>
        <t>CID001322</t>
      </is>
    </nc>
    <odxf>
      <alignment wrapText="1"/>
    </odxf>
    <ndxf>
      <alignment wrapText="0"/>
    </ndxf>
  </rcc>
  <rcc rId="10251" sId="5" odxf="1" dxf="1">
    <oc r="G911">
      <f>IF(C911=$X$4,"Enter smelter details", IF(ISERROR($V911),"",OFFSET('Smelter Look-up'!$F$4,$V911-4,0)))</f>
    </oc>
    <nc r="G911" t="inlineStr">
      <is>
        <t>CFSI</t>
      </is>
    </nc>
    <odxf>
      <alignment wrapText="1"/>
    </odxf>
    <ndxf>
      <alignment wrapText="0"/>
    </ndxf>
  </rcc>
  <rcc rId="10252" sId="5" odxf="1" dxf="1">
    <oc r="H911">
      <f>IF(ISERROR($V911),"",OFFSET('Smelter Look-up'!$G$4,$V911-4,0))</f>
    </oc>
    <nc r="H911" t="inlineStr">
      <is>
        <t>16064 Beaver Pike</t>
      </is>
    </nc>
    <odxf>
      <font>
        <sz val="10"/>
        <color auto="1"/>
        <name val="Verdana"/>
        <family val="2"/>
        <scheme val="none"/>
      </font>
      <alignment horizontal="left" vertical="center"/>
      <border outline="0">
        <left/>
        <right style="thin">
          <color indexed="56"/>
        </right>
        <top style="thin">
          <color indexed="56"/>
        </top>
        <bottom/>
      </border>
    </odxf>
    <ndxf>
      <font>
        <sz val="12"/>
        <color auto="1"/>
        <name val="Cambria"/>
        <family val="1"/>
        <scheme val="none"/>
      </font>
      <alignment horizontal="general" vertical="top"/>
      <border outline="0">
        <left style="thin">
          <color theme="3"/>
        </left>
        <right style="thin">
          <color theme="3"/>
        </right>
        <top style="thin">
          <color theme="3"/>
        </top>
        <bottom style="thin">
          <color theme="3"/>
        </bottom>
      </border>
    </ndxf>
  </rcc>
  <rcc rId="10253" sId="5" odxf="1" dxf="1">
    <oc r="I911">
      <f>IF(ISERROR($V911),"",OFFSET('Smelter Look-up'!$H$4,$V911-4,0))</f>
    </oc>
    <nc r="I911" t="inlineStr">
      <is>
        <t>Jackson</t>
      </is>
    </nc>
    <odxf>
      <alignment wrapText="1"/>
    </odxf>
    <ndxf>
      <alignment wrapText="0"/>
    </ndxf>
  </rcc>
  <rcc rId="10254" sId="5" odxf="1" dxf="1">
    <oc r="J911">
      <f>IF(ISERROR($V911),"",OFFSET('Smelter Look-up'!$I$4,$V911-4,0))</f>
    </oc>
    <nc r="J911" t="inlineStr">
      <is>
        <t>Ohio</t>
      </is>
    </nc>
    <odxf>
      <alignment wrapText="1"/>
    </odxf>
    <ndxf>
      <alignment wrapText="0"/>
    </ndxf>
  </rcc>
  <rcc rId="10255" sId="5" odxf="1" dxf="1">
    <nc r="K911" t="inlineStr">
      <is>
        <t>Conor A. Dullaghan</t>
      </is>
    </nc>
    <odxf>
      <font>
        <sz val="10"/>
        <color auto="1"/>
        <name val="Verdana"/>
        <family val="2"/>
        <scheme val="none"/>
      </font>
      <fill>
        <patternFill patternType="none"/>
      </fill>
      <border outline="0">
        <left style="thin">
          <color indexed="64"/>
        </left>
        <right style="thin">
          <color indexed="64"/>
        </right>
        <top style="thin">
          <color indexed="64"/>
        </top>
        <bottom style="thin">
          <color indexed="64"/>
        </bottom>
      </border>
      <protection hidden="0"/>
    </odxf>
    <ndxf>
      <font>
        <sz val="12"/>
        <color auto="1"/>
        <name val="Cambria"/>
        <family val="1"/>
        <scheme val="none"/>
      </font>
      <fill>
        <patternFill patternType="solid"/>
      </fill>
      <border outline="0">
        <left style="thin">
          <color theme="3"/>
        </left>
        <right style="thin">
          <color theme="3"/>
        </right>
        <top style="thin">
          <color theme="3"/>
        </top>
        <bottom style="thin">
          <color theme="3"/>
        </bottom>
      </border>
      <protection hidden="1"/>
    </ndxf>
  </rcc>
  <rcc rId="10256" sId="5" odxf="1" dxf="1">
    <nc r="L911" t="inlineStr">
      <is>
        <t>custsvc@opmmetals.com</t>
      </is>
    </nc>
    <odxf>
      <fill>
        <patternFill patternType="none"/>
      </fill>
      <alignment wrapText="1"/>
      <border outline="0">
        <left style="thin">
          <color indexed="64"/>
        </left>
        <right style="thin">
          <color indexed="64"/>
        </right>
        <top style="thin">
          <color indexed="64"/>
        </top>
        <bottom style="thin">
          <color indexed="64"/>
        </bottom>
      </border>
      <protection hidden="0"/>
    </odxf>
    <ndxf>
      <fill>
        <patternFill patternType="solid"/>
      </fill>
      <alignment wrapText="0"/>
      <border outline="0">
        <left/>
        <right/>
        <top/>
        <bottom/>
      </border>
      <protection hidden="1"/>
    </ndxf>
  </rcc>
  <rfmt sheetId="5" sqref="M911" start="0" length="0">
    <dxf>
      <alignment vertical="bottom" wrapText="0"/>
    </dxf>
  </rfmt>
  <rcc rId="10257" sId="5" odxf="1" dxf="1">
    <nc r="N911" t="inlineStr">
      <is>
        <t>See OPM's declaration</t>
      </is>
    </nc>
    <odxf>
      <font>
        <sz val="10"/>
        <color auto="1"/>
        <name val="Verdana"/>
        <family val="2"/>
        <scheme val="none"/>
      </font>
      <fill>
        <patternFill patternType="none"/>
      </fill>
      <border outline="0">
        <left style="thin">
          <color indexed="64"/>
        </left>
        <right style="thin">
          <color indexed="64"/>
        </right>
        <top style="thin">
          <color indexed="64"/>
        </top>
        <bottom style="thin">
          <color indexed="64"/>
        </bottom>
      </border>
      <protection hidden="0"/>
    </odxf>
    <ndxf>
      <font>
        <sz val="12"/>
        <color auto="1"/>
        <name val="Cambria"/>
        <family val="1"/>
        <scheme val="none"/>
      </font>
      <fill>
        <patternFill patternType="solid"/>
      </fill>
      <border outline="0">
        <left style="thin">
          <color theme="3"/>
        </left>
        <right style="thin">
          <color theme="3"/>
        </right>
        <top style="thin">
          <color theme="3"/>
        </top>
        <bottom style="thin">
          <color theme="3"/>
        </bottom>
      </border>
      <protection hidden="1"/>
    </ndxf>
  </rcc>
  <rcc rId="10258" sId="5" odxf="1" dxf="1">
    <nc r="O911" t="inlineStr">
      <is>
        <t>See OPM's declaration</t>
      </is>
    </nc>
    <odxf>
      <font>
        <sz val="10"/>
        <color auto="1"/>
        <name val="Verdana"/>
        <family val="2"/>
        <scheme val="none"/>
      </font>
      <fill>
        <patternFill patternType="none"/>
      </fill>
      <border outline="0">
        <left style="thin">
          <color indexed="64"/>
        </left>
        <right style="thin">
          <color indexed="64"/>
        </right>
        <top style="thin">
          <color indexed="64"/>
        </top>
        <bottom style="thin">
          <color indexed="64"/>
        </bottom>
      </border>
      <protection hidden="0"/>
    </odxf>
    <ndxf>
      <font>
        <sz val="12"/>
        <color auto="1"/>
        <name val="Cambria"/>
        <family val="1"/>
        <scheme val="none"/>
      </font>
      <fill>
        <patternFill patternType="solid"/>
      </fill>
      <border outline="0">
        <left style="thin">
          <color theme="3"/>
        </left>
        <right style="thin">
          <color theme="3"/>
        </right>
        <top style="thin">
          <color theme="3"/>
        </top>
        <bottom style="thin">
          <color theme="3"/>
        </bottom>
      </border>
      <protection hidden="1"/>
    </ndxf>
  </rcc>
  <rcc rId="10259" sId="5" odxf="1" dxf="1">
    <nc r="P911" t="inlineStr">
      <is>
        <t>No</t>
      </is>
    </nc>
    <odxf>
      <fill>
        <patternFill patternType="solid"/>
      </fill>
      <alignment horizontal="left" vertical="center" wrapText="1"/>
      <border outline="0">
        <left style="thin">
          <color indexed="56"/>
        </left>
        <right style="thin">
          <color indexed="56"/>
        </right>
        <top style="thin">
          <color indexed="56"/>
        </top>
        <bottom/>
      </border>
    </odxf>
    <ndxf>
      <fill>
        <patternFill patternType="none"/>
      </fill>
      <alignment horizontal="general" vertical="bottom" wrapText="0"/>
      <border outline="0">
        <left style="thin">
          <color indexed="64"/>
        </left>
        <right style="thin">
          <color indexed="64"/>
        </right>
        <top style="thin">
          <color indexed="64"/>
        </top>
        <bottom style="thin">
          <color indexed="64"/>
        </bottom>
      </border>
    </ndxf>
  </rcc>
  <rfmt sheetId="5" sqref="Q911" start="0" length="0">
    <dxf>
      <alignment vertical="bottom" wrapText="0"/>
    </dxf>
  </rfmt>
  <rcc rId="10260" sId="5">
    <oc r="B5">
      <f>IF(LEN(A5)=0,"",INDEX('Smelter Look-up'!$A:$A,MATCH($A5,'Smelter Look-up'!$E:$E,0)))</f>
    </oc>
    <nc r="B5" t="inlineStr">
      <is>
        <t>Tungsten</t>
      </is>
    </nc>
  </rcc>
  <rcc rId="10261" sId="5">
    <nc r="B23" t="inlineStr">
      <is>
        <t>Tantalum</t>
      </is>
    </nc>
  </rcc>
  <rcc rId="10262" sId="5">
    <nc r="B23" t="inlineStr">
      <is>
        <t>Tin</t>
      </is>
    </nc>
  </rcc>
  <rcc rId="10263" sId="5">
    <nc r="B23" t="inlineStr">
      <is>
        <t>Tungsten</t>
      </is>
    </nc>
  </rcc>
  <rcc rId="10264" sId="5">
    <oc r="B23">
      <f>IF(LEN(A23)=0,"",INDEX('Smelter Look-up'!$A:$A,MATCH($A23,'Smelter Look-up'!$E:$E,0)))</f>
    </oc>
    <nc r="B23" t="inlineStr">
      <is>
        <t>Gold</t>
      </is>
    </nc>
  </rcc>
  <rdn rId="0" localSheetId="4" customView="1" name="Z_743200E3_E78D_4B03_8F0E_A327897D948A_.wvu.PrintArea" hidden="1" oldHidden="1">
    <formula>Declaration!$A$1:$L$88</formula>
  </rdn>
  <rdn rId="0" localSheetId="4" customView="1" name="Z_743200E3_E78D_4B03_8F0E_A327897D948A_.wvu.PrintTitles" hidden="1" oldHidden="1">
    <formula>Declaration!$1:$6</formula>
  </rdn>
  <rdn rId="0" localSheetId="4" customView="1" name="Z_743200E3_E78D_4B03_8F0E_A327897D948A_.wvu.Rows" hidden="1" oldHidden="1">
    <formula>Declaration!$90:$105</formula>
  </rdn>
  <rdn rId="0" localSheetId="4" customView="1" name="Z_743200E3_E78D_4B03_8F0E_A327897D948A_.wvu.Cols" hidden="1" oldHidden="1">
    <formula>Declaration!$L:$W</formula>
  </rdn>
  <rdn rId="0" localSheetId="5" customView="1" name="Z_743200E3_E78D_4B03_8F0E_A327897D948A_.wvu.PrintTitles" hidden="1" oldHidden="1">
    <formula>'Smelter List'!$4:$4</formula>
  </rdn>
  <rdn rId="0" localSheetId="5" customView="1" name="Z_743200E3_E78D_4B03_8F0E_A327897D948A_.wvu.Cols" hidden="1" oldHidden="1">
    <formula>'Smelter List'!$R:$AK</formula>
  </rdn>
  <rdn rId="0" localSheetId="5" customView="1" name="Z_743200E3_E78D_4B03_8F0E_A327897D948A_.wvu.FilterData" hidden="1" oldHidden="1">
    <formula>'Smelter List'!$B$4:$Q$4</formula>
  </rdn>
  <rdn rId="0" localSheetId="6" customView="1" name="Z_743200E3_E78D_4B03_8F0E_A327897D948A_.wvu.Rows" hidden="1" oldHidden="1">
    <formula>Checker!$57:$57</formula>
  </rdn>
  <rdn rId="0" localSheetId="6" customView="1" name="Z_743200E3_E78D_4B03_8F0E_A327897D948A_.wvu.Cols" hidden="1" oldHidden="1">
    <formula>Checker!$E:$R</formula>
  </rdn>
  <rdn rId="0" localSheetId="6" customView="1" name="Z_743200E3_E78D_4B03_8F0E_A327897D948A_.wvu.FilterData" hidden="1" oldHidden="1">
    <formula>Checker!$B$3:$C$67</formula>
  </rdn>
  <rdn rId="0" localSheetId="7" customView="1" name="Z_743200E3_E78D_4B03_8F0E_A327897D948A_.wvu.PrintTitles" hidden="1" oldHidden="1">
    <formula>'Product List'!$5:$5</formula>
  </rdn>
  <rdn rId="0" localSheetId="8" customView="1" name="Z_743200E3_E78D_4B03_8F0E_A327897D948A_.wvu.Cols" hidden="1" oldHidden="1">
    <formula>'Smelter Look-up'!$J:$K</formula>
  </rdn>
  <rdn rId="0" localSheetId="8" customView="1" name="Z_743200E3_E78D_4B03_8F0E_A327897D948A_.wvu.FilterData" hidden="1" oldHidden="1">
    <formula>'Smelter Look-up'!$E$4:$F$572</formula>
  </rdn>
  <rdn rId="0" localSheetId="11" customView="1" name="Z_743200E3_E78D_4B03_8F0E_A327897D948A_.wvu.FilterData" hidden="1" oldHidden="1">
    <formula>SorP!$A$1:$B$6231</formula>
  </rdn>
  <rcv guid="{743200E3-E78D-4B03-8F0E-A327897D948A}"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27003B85-DEFA-4CC5-9103-EB8D46A3F006}" name="Lynn" id="-895233944" dateTime="2018-07-03T15:55:02"/>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2.xm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3.xml"/><Relationship Id="rId4"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16.bin"/><Relationship Id="rId7" Type="http://schemas.openxmlformats.org/officeDocument/2006/relationships/vmlDrawing" Target="../drawings/vmlDrawing1.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drawing" Target="../drawings/drawing4.x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21.bin"/><Relationship Id="rId7" Type="http://schemas.openxmlformats.org/officeDocument/2006/relationships/vmlDrawing" Target="../drawings/vmlDrawing2.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drawing" Target="../drawings/drawing5.xml"/><Relationship Id="rId5" Type="http://schemas.openxmlformats.org/officeDocument/2006/relationships/printerSettings" Target="../printerSettings/printerSettings22.bin"/><Relationship Id="rId4" Type="http://schemas.openxmlformats.org/officeDocument/2006/relationships/hyperlink" Target="http://www.conflictfreesourcing.org/conflict-free-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comments" Target="../comments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vmlDrawing" Target="../drawings/vmlDrawing3.vml"/><Relationship Id="rId5" Type="http://schemas.openxmlformats.org/officeDocument/2006/relationships/drawing" Target="../drawings/drawing6.xml"/><Relationship Id="rId4"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drawing" Target="../drawings/drawing7.xml"/><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39"/>
      <c r="B2" s="38" t="s">
        <v>1300</v>
      </c>
      <c r="C2" s="36"/>
      <c r="D2" s="251"/>
      <c r="E2" s="3"/>
      <c r="F2" s="36"/>
      <c r="G2" s="34"/>
    </row>
    <row r="3" spans="1:7">
      <c r="A3" s="339"/>
      <c r="B3" s="5" t="s">
        <v>1289</v>
      </c>
      <c r="C3" s="6"/>
      <c r="D3" s="252"/>
      <c r="E3" s="3"/>
      <c r="F3" s="6"/>
      <c r="G3" s="34"/>
    </row>
    <row r="4" spans="1:7" ht="15.75">
      <c r="A4" s="339"/>
      <c r="B4" s="41" t="s">
        <v>1302</v>
      </c>
      <c r="C4" s="7"/>
      <c r="D4" s="253"/>
      <c r="E4" s="3"/>
      <c r="F4" s="7"/>
      <c r="G4" s="34"/>
    </row>
    <row r="5" spans="1:7">
      <c r="A5" s="339"/>
      <c r="B5" s="40" t="s">
        <v>1579</v>
      </c>
      <c r="C5" s="4"/>
      <c r="D5" s="254"/>
      <c r="E5" s="3"/>
      <c r="F5" s="4"/>
      <c r="G5" s="34"/>
    </row>
    <row r="6" spans="1:7">
      <c r="A6" s="339"/>
      <c r="B6" s="8"/>
      <c r="C6" s="8"/>
      <c r="D6" s="255"/>
      <c r="E6" s="8"/>
      <c r="F6" s="8"/>
      <c r="G6" s="34"/>
    </row>
    <row r="7" spans="1:7">
      <c r="A7" s="339"/>
      <c r="B7" s="8"/>
      <c r="C7" s="8"/>
      <c r="D7" s="255"/>
      <c r="E7" s="8"/>
      <c r="F7" s="8"/>
      <c r="G7" s="34"/>
    </row>
    <row r="8" spans="1:7">
      <c r="A8" s="339"/>
      <c r="B8" s="8"/>
      <c r="C8" s="8"/>
      <c r="D8" s="255"/>
      <c r="E8" s="8"/>
      <c r="F8" s="8"/>
      <c r="G8" s="34"/>
    </row>
    <row r="9" spans="1:7">
      <c r="A9" s="339"/>
      <c r="B9" s="342" t="s">
        <v>1303</v>
      </c>
      <c r="C9" s="342"/>
      <c r="D9" s="342"/>
      <c r="E9" s="342"/>
      <c r="F9" s="342"/>
      <c r="G9" s="34"/>
    </row>
    <row r="10" spans="1:7" ht="27" customHeight="1">
      <c r="A10" s="339"/>
      <c r="B10" s="343" t="s">
        <v>720</v>
      </c>
      <c r="C10" s="343"/>
      <c r="D10" s="343"/>
      <c r="E10" s="343"/>
      <c r="F10" s="343"/>
      <c r="G10" s="34"/>
    </row>
    <row r="11" spans="1:7" ht="27" customHeight="1">
      <c r="A11" s="339"/>
      <c r="B11" s="344"/>
      <c r="C11" s="344"/>
      <c r="D11" s="344"/>
      <c r="E11" s="344"/>
      <c r="F11" s="344"/>
      <c r="G11" s="34"/>
    </row>
    <row r="12" spans="1:7" ht="16.5">
      <c r="A12" s="339"/>
      <c r="B12" s="42" t="s">
        <v>1301</v>
      </c>
      <c r="C12" s="43" t="s">
        <v>1304</v>
      </c>
      <c r="D12" s="256" t="s">
        <v>1305</v>
      </c>
      <c r="E12" s="43" t="s">
        <v>993</v>
      </c>
      <c r="F12" s="43" t="s">
        <v>994</v>
      </c>
      <c r="G12" s="34"/>
    </row>
    <row r="13" spans="1:7" ht="33.75">
      <c r="A13" s="339"/>
      <c r="B13" s="2">
        <v>1</v>
      </c>
      <c r="C13" s="37" t="s">
        <v>1654</v>
      </c>
      <c r="D13" s="39" t="s">
        <v>1339</v>
      </c>
      <c r="E13" s="218" t="s">
        <v>1306</v>
      </c>
      <c r="F13" s="218"/>
      <c r="G13" s="34"/>
    </row>
    <row r="14" spans="1:7" ht="33.75">
      <c r="A14" s="339"/>
      <c r="B14" s="2">
        <v>2</v>
      </c>
      <c r="C14" s="37" t="s">
        <v>1654</v>
      </c>
      <c r="D14" s="39" t="s">
        <v>1563</v>
      </c>
      <c r="E14" s="218" t="s">
        <v>818</v>
      </c>
      <c r="F14" s="218" t="s">
        <v>819</v>
      </c>
      <c r="G14" s="34"/>
    </row>
    <row r="15" spans="1:7" ht="88.9" customHeight="1">
      <c r="A15" s="339"/>
      <c r="B15" s="345">
        <v>2.0099999999999998</v>
      </c>
      <c r="C15" s="348" t="s">
        <v>1654</v>
      </c>
      <c r="D15" s="351" t="s">
        <v>3508</v>
      </c>
      <c r="E15" s="219" t="s">
        <v>995</v>
      </c>
      <c r="F15" s="219" t="s">
        <v>998</v>
      </c>
      <c r="G15" s="34"/>
    </row>
    <row r="16" spans="1:7" ht="99" customHeight="1">
      <c r="A16" s="339"/>
      <c r="B16" s="346"/>
      <c r="C16" s="349"/>
      <c r="D16" s="352"/>
      <c r="E16" s="220"/>
      <c r="F16" s="220" t="s">
        <v>996</v>
      </c>
      <c r="G16" s="34"/>
    </row>
    <row r="17" spans="1:7" ht="63" customHeight="1">
      <c r="A17" s="339"/>
      <c r="B17" s="347"/>
      <c r="C17" s="350"/>
      <c r="D17" s="353"/>
      <c r="E17" s="37"/>
      <c r="F17" s="37" t="s">
        <v>997</v>
      </c>
      <c r="G17" s="34"/>
    </row>
    <row r="18" spans="1:7" ht="117" customHeight="1">
      <c r="A18" s="339"/>
      <c r="B18" s="345">
        <v>2.02</v>
      </c>
      <c r="C18" s="348" t="s">
        <v>1654</v>
      </c>
      <c r="D18" s="351" t="s">
        <v>3509</v>
      </c>
      <c r="E18" s="219" t="s">
        <v>721</v>
      </c>
      <c r="F18" s="219" t="s">
        <v>812</v>
      </c>
      <c r="G18" s="34"/>
    </row>
    <row r="19" spans="1:7" ht="70.900000000000006" customHeight="1">
      <c r="A19" s="339"/>
      <c r="B19" s="346"/>
      <c r="C19" s="349"/>
      <c r="D19" s="352"/>
      <c r="E19" s="220" t="s">
        <v>817</v>
      </c>
      <c r="F19" s="220" t="s">
        <v>722</v>
      </c>
      <c r="G19" s="34"/>
    </row>
    <row r="20" spans="1:7" ht="90.75" customHeight="1">
      <c r="A20" s="339"/>
      <c r="B20" s="346"/>
      <c r="C20" s="349"/>
      <c r="D20" s="352"/>
      <c r="E20" s="220"/>
      <c r="F20" s="220" t="s">
        <v>1000</v>
      </c>
      <c r="G20" s="34"/>
    </row>
    <row r="21" spans="1:7" ht="74.25" customHeight="1">
      <c r="A21" s="339"/>
      <c r="B21" s="347"/>
      <c r="C21" s="350"/>
      <c r="D21" s="353"/>
      <c r="E21" s="37"/>
      <c r="F21" s="37" t="s">
        <v>999</v>
      </c>
      <c r="G21" s="34"/>
    </row>
    <row r="22" spans="1:7" ht="90" customHeight="1">
      <c r="A22" s="339"/>
      <c r="B22" s="357">
        <v>2.0299999999999998</v>
      </c>
      <c r="C22" s="357" t="s">
        <v>1264</v>
      </c>
      <c r="D22" s="360" t="s">
        <v>3510</v>
      </c>
      <c r="E22" s="348" t="s">
        <v>719</v>
      </c>
      <c r="F22" s="219" t="s">
        <v>745</v>
      </c>
      <c r="G22" s="34"/>
    </row>
    <row r="23" spans="1:7" ht="109.5" customHeight="1">
      <c r="A23" s="339"/>
      <c r="B23" s="358"/>
      <c r="C23" s="358"/>
      <c r="D23" s="361"/>
      <c r="E23" s="349"/>
      <c r="F23" s="220" t="s">
        <v>1265</v>
      </c>
      <c r="G23" s="34"/>
    </row>
    <row r="24" spans="1:7" ht="74.25" customHeight="1">
      <c r="A24" s="339"/>
      <c r="B24" s="359"/>
      <c r="C24" s="359"/>
      <c r="D24" s="362"/>
      <c r="E24" s="350"/>
      <c r="F24" s="37" t="s">
        <v>718</v>
      </c>
      <c r="G24" s="34"/>
    </row>
    <row r="25" spans="1:7" ht="72" customHeight="1">
      <c r="A25" s="339"/>
      <c r="B25" s="2" t="s">
        <v>743</v>
      </c>
      <c r="C25" s="37" t="s">
        <v>744</v>
      </c>
      <c r="D25" s="39" t="s">
        <v>3511</v>
      </c>
      <c r="E25" s="37" t="s">
        <v>3504</v>
      </c>
      <c r="F25" s="37" t="s">
        <v>746</v>
      </c>
      <c r="G25" s="34"/>
    </row>
    <row r="26" spans="1:7" ht="97.9" customHeight="1">
      <c r="A26" s="339"/>
      <c r="B26" s="354">
        <v>3</v>
      </c>
      <c r="C26" s="345" t="s">
        <v>82</v>
      </c>
      <c r="D26" s="351" t="s">
        <v>3512</v>
      </c>
      <c r="E26" s="348" t="s">
        <v>0</v>
      </c>
      <c r="F26" s="219" t="s">
        <v>76</v>
      </c>
      <c r="G26" s="34"/>
    </row>
    <row r="27" spans="1:7" ht="90" customHeight="1">
      <c r="A27" s="339"/>
      <c r="B27" s="355"/>
      <c r="C27" s="346"/>
      <c r="D27" s="352"/>
      <c r="E27" s="349"/>
      <c r="F27" s="220" t="s">
        <v>71</v>
      </c>
      <c r="G27" s="34"/>
    </row>
    <row r="28" spans="1:7" ht="19.149999999999999" customHeight="1">
      <c r="A28" s="339"/>
      <c r="B28" s="355"/>
      <c r="C28" s="346"/>
      <c r="D28" s="352"/>
      <c r="E28" s="349"/>
      <c r="F28" s="220" t="s">
        <v>72</v>
      </c>
      <c r="G28" s="34"/>
    </row>
    <row r="29" spans="1:7" ht="74.45" customHeight="1">
      <c r="A29" s="339"/>
      <c r="B29" s="355"/>
      <c r="C29" s="346"/>
      <c r="D29" s="352"/>
      <c r="E29" s="349"/>
      <c r="F29" s="220" t="s">
        <v>73</v>
      </c>
      <c r="G29" s="34"/>
    </row>
    <row r="30" spans="1:7" ht="62.45" customHeight="1">
      <c r="A30" s="339"/>
      <c r="B30" s="355"/>
      <c r="C30" s="346"/>
      <c r="D30" s="352"/>
      <c r="E30" s="349"/>
      <c r="F30" s="220" t="s">
        <v>74</v>
      </c>
      <c r="G30" s="34"/>
    </row>
    <row r="31" spans="1:7" ht="81" customHeight="1">
      <c r="A31" s="339"/>
      <c r="B31" s="355"/>
      <c r="C31" s="346"/>
      <c r="D31" s="352"/>
      <c r="E31" s="349"/>
      <c r="F31" s="220" t="s">
        <v>75</v>
      </c>
      <c r="G31" s="34"/>
    </row>
    <row r="32" spans="1:7" ht="48.6" customHeight="1">
      <c r="A32" s="339"/>
      <c r="B32" s="355"/>
      <c r="C32" s="346"/>
      <c r="D32" s="352"/>
      <c r="E32" s="349"/>
      <c r="F32" s="220" t="s">
        <v>78</v>
      </c>
      <c r="G32" s="34"/>
    </row>
    <row r="33" spans="1:7" ht="98.45" customHeight="1">
      <c r="A33" s="339"/>
      <c r="B33" s="355"/>
      <c r="C33" s="346"/>
      <c r="D33" s="352"/>
      <c r="E33" s="349"/>
      <c r="F33" s="220" t="s">
        <v>77</v>
      </c>
      <c r="G33" s="34"/>
    </row>
    <row r="34" spans="1:7" ht="88.9" customHeight="1">
      <c r="A34" s="339"/>
      <c r="B34" s="355"/>
      <c r="C34" s="346"/>
      <c r="D34" s="352"/>
      <c r="E34" s="349"/>
      <c r="F34" s="220" t="s">
        <v>79</v>
      </c>
      <c r="G34" s="34"/>
    </row>
    <row r="35" spans="1:7" ht="28.9" customHeight="1">
      <c r="A35" s="339"/>
      <c r="B35" s="355"/>
      <c r="C35" s="346"/>
      <c r="D35" s="352"/>
      <c r="E35" s="349"/>
      <c r="F35" s="220" t="s">
        <v>80</v>
      </c>
      <c r="G35" s="34"/>
    </row>
    <row r="36" spans="1:7" ht="126.75">
      <c r="A36" s="339"/>
      <c r="B36" s="356"/>
      <c r="C36" s="347"/>
      <c r="D36" s="353"/>
      <c r="E36" s="350"/>
      <c r="F36" s="221" t="s">
        <v>81</v>
      </c>
      <c r="G36" s="34"/>
    </row>
    <row r="37" spans="1:7" ht="123.75">
      <c r="A37" s="339"/>
      <c r="B37" s="176">
        <v>3.01</v>
      </c>
      <c r="C37" s="177" t="s">
        <v>82</v>
      </c>
      <c r="D37" s="39" t="s">
        <v>3513</v>
      </c>
      <c r="E37" s="222" t="s">
        <v>2061</v>
      </c>
      <c r="F37" s="223" t="s">
        <v>2206</v>
      </c>
      <c r="G37" s="34"/>
    </row>
    <row r="38" spans="1:7" ht="112.5">
      <c r="A38" s="339"/>
      <c r="B38" s="176">
        <v>3.02</v>
      </c>
      <c r="C38" s="177" t="s">
        <v>2102</v>
      </c>
      <c r="D38" s="39" t="s">
        <v>3514</v>
      </c>
      <c r="E38" s="222" t="s">
        <v>2123</v>
      </c>
      <c r="F38" s="223" t="s">
        <v>2207</v>
      </c>
      <c r="G38" s="34"/>
    </row>
    <row r="39" spans="1:7" ht="101.25">
      <c r="A39" s="339"/>
      <c r="B39" s="194">
        <v>4</v>
      </c>
      <c r="C39" s="193" t="s">
        <v>2430</v>
      </c>
      <c r="D39" s="39" t="s">
        <v>3515</v>
      </c>
      <c r="E39" s="37" t="s">
        <v>3440</v>
      </c>
      <c r="F39" s="37" t="s">
        <v>2431</v>
      </c>
      <c r="G39" s="34"/>
    </row>
    <row r="40" spans="1:7" ht="56.25">
      <c r="A40" s="339"/>
      <c r="B40" s="176">
        <v>4.01</v>
      </c>
      <c r="C40" s="193" t="s">
        <v>2430</v>
      </c>
      <c r="D40" s="39" t="s">
        <v>3517</v>
      </c>
      <c r="E40" s="37" t="s">
        <v>3461</v>
      </c>
      <c r="F40" s="37" t="s">
        <v>3467</v>
      </c>
      <c r="G40" s="34"/>
    </row>
    <row r="41" spans="1:7" ht="56.25">
      <c r="A41" s="339"/>
      <c r="B41" s="176" t="s">
        <v>3502</v>
      </c>
      <c r="C41" s="193" t="s">
        <v>2430</v>
      </c>
      <c r="D41" s="39" t="s">
        <v>3516</v>
      </c>
      <c r="E41" s="37" t="s">
        <v>3505</v>
      </c>
      <c r="F41" s="37" t="s">
        <v>3503</v>
      </c>
      <c r="G41" s="34"/>
    </row>
    <row r="42" spans="1:7" ht="56.25">
      <c r="A42" s="339"/>
      <c r="B42" s="176" t="s">
        <v>3555</v>
      </c>
      <c r="C42" s="193" t="s">
        <v>2430</v>
      </c>
      <c r="D42" s="39" t="s">
        <v>3789</v>
      </c>
      <c r="E42" s="37" t="s">
        <v>3504</v>
      </c>
      <c r="F42" s="37" t="s">
        <v>3556</v>
      </c>
      <c r="G42" s="34"/>
    </row>
    <row r="43" spans="1:7" ht="123.75">
      <c r="A43" s="339"/>
      <c r="B43" s="211">
        <v>4.0999999999999996</v>
      </c>
      <c r="C43" s="193" t="s">
        <v>3788</v>
      </c>
      <c r="D43" s="212">
        <v>42867</v>
      </c>
      <c r="E43" s="224" t="s">
        <v>3791</v>
      </c>
      <c r="F43" s="37" t="s">
        <v>3790</v>
      </c>
      <c r="G43" s="34"/>
    </row>
    <row r="44" spans="1:7" ht="78.75">
      <c r="A44" s="339"/>
      <c r="B44" s="211">
        <v>4.2</v>
      </c>
      <c r="C44" s="193" t="s">
        <v>3788</v>
      </c>
      <c r="D44" s="212">
        <v>42704</v>
      </c>
      <c r="E44" s="224" t="s">
        <v>4122</v>
      </c>
      <c r="F44" s="37" t="s">
        <v>4079</v>
      </c>
      <c r="G44" s="34"/>
    </row>
    <row r="45" spans="1:7" ht="157.5">
      <c r="A45" s="339"/>
      <c r="B45" s="326">
        <v>5</v>
      </c>
      <c r="C45" s="193" t="s">
        <v>3788</v>
      </c>
      <c r="D45" s="212">
        <v>42867</v>
      </c>
      <c r="E45" s="224" t="s">
        <v>15401</v>
      </c>
      <c r="F45" s="37" t="s">
        <v>14850</v>
      </c>
      <c r="G45" s="34"/>
    </row>
    <row r="46" spans="1:7" ht="45">
      <c r="A46" s="339"/>
      <c r="B46" s="211">
        <v>5.01</v>
      </c>
      <c r="C46" s="193" t="s">
        <v>3788</v>
      </c>
      <c r="D46" s="212">
        <v>42907</v>
      </c>
      <c r="E46" s="224" t="s">
        <v>15531</v>
      </c>
      <c r="F46" s="37" t="s">
        <v>14850</v>
      </c>
      <c r="G46" s="34"/>
    </row>
    <row r="47" spans="1:7" ht="13.5" thickBot="1">
      <c r="A47" s="340"/>
      <c r="B47" s="341" t="str">
        <f ca="1">OFFSET(L!$C$1,MATCH("General"&amp;"Cpy",L!$A:$A,0)-1,SL,,)</f>
        <v>© 2017 Conflict-Free Sourcing Initiative. All rights reserved.</v>
      </c>
      <c r="C47" s="341"/>
      <c r="D47" s="341"/>
      <c r="E47" s="341"/>
      <c r="F47" s="341"/>
      <c r="G47" s="35"/>
    </row>
    <row r="48" spans="1:7" ht="13.5" thickTop="1">
      <c r="A48" s="124"/>
      <c r="B48" s="125"/>
      <c r="C48" s="125"/>
      <c r="D48" s="257"/>
      <c r="E48" s="125"/>
      <c r="F48" s="125"/>
      <c r="G48" s="125"/>
    </row>
  </sheetData>
  <sheetProtection password="E985" sheet="1" formatColumns="0" formatRows="0"/>
  <customSheetViews>
    <customSheetView guid="{C0076F4B-37BA-40E6-9260-4F0B249285E5}" showGridLines="0" fitToPage="1" topLeftCell="A2">
      <pane xSplit="1" ySplit="11" topLeftCell="B46" activePane="bottomRight" state="frozen"/>
      <selection pane="bottomRight" activeCell="F46" sqref="F46"/>
      <pageMargins left="0.70866141732283472" right="0.70866141732283472" top="0.74803149606299213" bottom="0.74803149606299213" header="0.31496062992125984" footer="0.31496062992125984"/>
      <pageSetup scale="56" orientation="portrait" r:id="rId1"/>
    </customSheetView>
    <customSheetView guid="{FB3FC59B-AFC3-4FFE-83D5-0CDE77C31833}" showGridLines="0" fitToPage="1" topLeftCell="A2">
      <pane xSplit="1" ySplit="11" topLeftCell="B46" activePane="bottomRight" state="frozen"/>
      <selection pane="bottomRight" activeCell="F46" sqref="F46"/>
      <pageMargins left="0.70866141732283472" right="0.70866141732283472" top="0.74803149606299213" bottom="0.74803149606299213" header="0.31496062992125984" footer="0.31496062992125984"/>
      <pageSetup scale="56" orientation="portrait" r:id="rId2"/>
    </customSheetView>
    <customSheetView guid="{81CF54B1-70AB-4A68-BB72-21925B5D4874}" state="hidden">
      <selection activeCell="E26" sqref="E26"/>
      <pageMargins left="0.7" right="0.7" top="0.75" bottom="0.75" header="0.3" footer="0.3"/>
      <pageSetup orientation="portrait" r:id="rId3"/>
    </customSheetView>
    <customSheetView guid="{743200E3-E78D-4B03-8F0E-A327897D948A}" showGridLines="0" fitToPage="1" topLeftCell="A2">
      <pane xSplit="1" ySplit="11" topLeftCell="B46" activePane="bottomRight" state="frozen"/>
      <selection pane="bottomRight" activeCell="F46" sqref="F46"/>
      <pageMargins left="0.70866141732283472" right="0.70866141732283472" top="0.74803149606299213" bottom="0.74803149606299213" header="0.31496062992125984" footer="0.31496062992125984"/>
      <pageSetup scale="56" orientation="portrait" r:id="rId4"/>
    </customSheetView>
  </customSheetViews>
  <mergeCells count="18">
    <mergeCell ref="D22:D24"/>
    <mergeCell ref="E22:E24"/>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customSheetViews>
    <customSheetView guid="{C0076F4B-37BA-40E6-9260-4F0B249285E5}" state="hidden" topLeftCell="A222">
      <selection activeCell="B250" sqref="B250"/>
      <pageMargins left="0.7" right="0.7" top="0.75" bottom="0.75" header="0.3" footer="0.3"/>
      <pageSetup paperSize="9" orientation="portrait" verticalDpi="0" r:id="rId1"/>
    </customSheetView>
    <customSheetView guid="{FB3FC59B-AFC3-4FFE-83D5-0CDE77C31833}" state="hidden" topLeftCell="A222">
      <selection activeCell="B250" sqref="B250"/>
      <pageMargins left="0.7" right="0.7" top="0.75" bottom="0.75" header="0.3" footer="0.3"/>
      <pageSetup paperSize="9" orientation="portrait" verticalDpi="0" r:id="rId2"/>
    </customSheetView>
    <customSheetView guid="{743200E3-E78D-4B03-8F0E-A327897D948A}" state="hidden" topLeftCell="A222">
      <selection activeCell="B250" sqref="B250"/>
      <pageMargins left="0.7" right="0.7" top="0.75" bottom="0.75" header="0.3" footer="0.3"/>
      <pageSetup paperSize="9" orientation="portrait" verticalDpi="0" r:id="rId3"/>
    </customSheetView>
  </customSheetViews>
  <phoneticPr fontId="28"/>
  <pageMargins left="0.7" right="0.7" top="0.75" bottom="0.75" header="0.3" footer="0.3"/>
  <pageSetup paperSize="9" orientation="portrait" verticalDpi="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customSheetViews>
    <customSheetView guid="{C0076F4B-37BA-40E6-9260-4F0B249285E5}" showAutoFilter="1" state="hidden" topLeftCell="A1689">
      <selection activeCell="A1703" sqref="A1703"/>
      <pageMargins left="0.7" right="0.7" top="0.75" bottom="0.75" header="0.3" footer="0.3"/>
      <autoFilter ref="A1:B6231"/>
    </customSheetView>
    <customSheetView guid="{FB3FC59B-AFC3-4FFE-83D5-0CDE77C31833}" showAutoFilter="1" state="hidden" topLeftCell="A1689">
      <selection activeCell="A1703" sqref="A1703"/>
      <pageMargins left="0.7" right="0.7" top="0.75" bottom="0.75" header="0.3" footer="0.3"/>
      <autoFilter ref="A1:B6231"/>
    </customSheetView>
    <customSheetView guid="{743200E3-E78D-4B03-8F0E-A327897D948A}" showAutoFilter="1" state="hidden" topLeftCell="A1689">
      <selection activeCell="A1703" sqref="A1703"/>
      <pageMargins left="0.7" right="0.7" top="0.75" bottom="0.75" header="0.3" footer="0.3"/>
      <autoFilter ref="A1:B6231"/>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8" zoomScale="60" zoomScaleNormal="60" workbookViewId="0">
      <selection activeCell="A3" sqref="A3"/>
    </sheetView>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C0076F4B-37BA-40E6-9260-4F0B249285E5}" scale="60" showGridLines="0" fitToPage="1" topLeftCell="A28">
      <selection activeCell="A3" sqref="A3"/>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FB3FC59B-AFC3-4FFE-83D5-0CDE77C31833}" scale="60" showGridLines="0" fitToPage="1" topLeftCell="A28">
      <selection activeCell="A3" sqref="A3"/>
      <pageMargins left="0.70866141732283472" right="0.70866141732283472" top="0.74803149606299213" bottom="0.74803149606299213" header="0.31496062992125984" footer="0.31496062992125984"/>
      <printOptions gridLines="1"/>
      <pageSetup fitToHeight="3" orientation="portrait" r:id="rId2"/>
      <headerFooter>
        <oddFooter>&amp;P / &amp;N ページ</oddFooter>
      </headerFooter>
    </customSheetView>
    <customSheetView guid="{81CF54B1-70AB-4A68-BB72-21925B5D4874}" hiddenColumns="1">
      <selection activeCell="C3" sqref="C3:G3"/>
      <pageMargins left="0.7" right="0.7" top="0.75" bottom="0.75" header="0.3" footer="0.3"/>
    </customSheetView>
    <customSheetView guid="{743200E3-E78D-4B03-8F0E-A327897D948A}" scale="60" showGridLines="0" fitToPage="1" topLeftCell="A28">
      <selection activeCell="A3" sqref="A3"/>
      <pageMargins left="0.70866141732283472" right="0.70866141732283472" top="0.74803149606299213" bottom="0.74803149606299213" header="0.31496062992125984" footer="0.31496062992125984"/>
      <printOptions gridLines="1"/>
      <pageSetup fitToHeight="3" orientation="portrait" r:id="rId3"/>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4"/>
  <headerFooter>
    <oddFooter>&amp;P / &amp;N ページ</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63"/>
      <c r="B1" s="364"/>
      <c r="C1" s="364"/>
      <c r="D1" s="365"/>
    </row>
    <row r="2" spans="1:5" ht="71.099999999999994" customHeight="1">
      <c r="A2" s="91"/>
      <c r="B2" s="172" t="str">
        <f ca="1">OFFSET(L!$C$1,MATCH("Definitions"&amp;ADDRESS(ROW(),COLUMN(),4),L!$A:$A,0)-1,SL,,)</f>
        <v>ITEM</v>
      </c>
      <c r="C2" s="172" t="str">
        <f ca="1">OFFSET(L!$C$1,MATCH("Definitions"&amp;ADDRESS(ROW(),COLUMN(),4),L!$A:$A,0)-1,SL,,)</f>
        <v>DEFINITION</v>
      </c>
      <c r="D2" s="367"/>
      <c r="E2" s="132"/>
    </row>
    <row r="3" spans="1:5" ht="63.95" customHeight="1">
      <c r="A3" s="91"/>
      <c r="B3" s="78" t="str">
        <f ca="1">OFFSET(L!$C$1,MATCH("Definitions"&amp;ADDRESS(ROW(),COLUMN(),4),L!$A:$A,0)-1,SL,,)</f>
        <v>3TG</v>
      </c>
      <c r="C3" s="78" t="str">
        <f ca="1">OFFSET(L!$C$1,MATCH("Definitions"&amp;ADDRESS(ROW(),COLUMN(),4),L!$A:$A,0)-1,SL,,)</f>
        <v>Tantalum, tin, tungsten, gold</v>
      </c>
      <c r="D3" s="367"/>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67"/>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67"/>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67"/>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67"/>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67"/>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67"/>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67"/>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67"/>
      <c r="E11" s="133" t="s">
        <v>2043</v>
      </c>
    </row>
    <row r="12" spans="1:5" ht="75">
      <c r="A12" s="91"/>
      <c r="B12" s="78" t="str">
        <f ca="1">OFFSET(L!$C$1,MATCH("Definitions"&amp;ADDRESS(ROW(),COLUMN(),4),L!$A:$A,0)-1,SL,,)</f>
        <v>DRC</v>
      </c>
      <c r="C12" s="78" t="str">
        <f ca="1">OFFSET(L!$C$1,MATCH("Definitions"&amp;ADDRESS(ROW(),COLUMN(),4),L!$A:$A,0)-1,SL,,)</f>
        <v>Democratic Republic of Congo</v>
      </c>
      <c r="D12" s="367"/>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67"/>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67"/>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67"/>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67"/>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67"/>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67"/>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67"/>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67"/>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67"/>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67"/>
      <c r="E22" s="133"/>
    </row>
    <row r="23" spans="1:5" ht="15">
      <c r="A23" s="91"/>
      <c r="B23" s="78" t="str">
        <f ca="1">OFFSET(L!$C$1,MATCH("Definitions"&amp;ADDRESS(ROW(),COLUMN(),4),L!$A:$A,0)-1,SL,,)</f>
        <v>OECD</v>
      </c>
      <c r="C23" s="78" t="str">
        <f ca="1">OFFSET(L!$C$1,MATCH("Definitions"&amp;ADDRESS(ROW(),COLUMN(),4),L!$A:$A,0)-1,SL,,)</f>
        <v>Organisation for Economic Co-operation and Development</v>
      </c>
      <c r="D23" s="367"/>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67"/>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67"/>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67"/>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67"/>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67"/>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67"/>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67"/>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67"/>
      <c r="E31" s="133"/>
    </row>
    <row r="32" spans="1:5" ht="15">
      <c r="A32" s="91"/>
      <c r="B32" s="366" t="str">
        <f ca="1">OFFSET(L!$C$1,MATCH("General"&amp;"Cpy",L!$A:$A,0)-1,SL,,)</f>
        <v>© 2017 Conflict-Free Sourcing Initiative. All rights reserved.</v>
      </c>
      <c r="C32" s="366"/>
      <c r="D32" s="367"/>
      <c r="E32" s="133"/>
    </row>
    <row r="33" spans="1:4" ht="13.5" thickBot="1">
      <c r="A33" s="92"/>
      <c r="B33" s="197"/>
      <c r="C33" s="197"/>
      <c r="D33" s="368"/>
    </row>
    <row r="34" spans="1:4" ht="13.5" thickTop="1"/>
  </sheetData>
  <sheetProtection password="E985" sheet="1" formatColumns="0" formatRows="0"/>
  <customSheetViews>
    <customSheetView guid="{C0076F4B-37BA-40E6-9260-4F0B249285E5}" scale="60" showGridLines="0" fitToPage="1">
      <pane ySplit="2" topLeftCell="A3" activePane="bottomLeft" state="frozen"/>
      <selection pane="bottomLeft" activeCell="B2" sqref="B2"/>
      <pageMargins left="0.70866141732283472" right="0.70866141732283472" top="0.74803149606299213" bottom="0.74803149606299213" header="0.31496062992125984" footer="0.31496062992125984"/>
      <pageSetup scale="50" orientation="portrait" r:id="rId1"/>
    </customSheetView>
    <customSheetView guid="{FB3FC59B-AFC3-4FFE-83D5-0CDE77C31833}" scale="60" showGridLines="0" fitToPage="1">
      <pane ySplit="2" topLeftCell="A3" activePane="bottomLeft" state="frozen"/>
      <selection pane="bottomLeft" activeCell="B2" sqref="B2"/>
      <pageMargins left="0.70866141732283472" right="0.70866141732283472" top="0.74803149606299213" bottom="0.74803149606299213" header="0.31496062992125984" footer="0.31496062992125984"/>
      <pageSetup scale="50" orientation="portrait" r:id="rId2"/>
    </customSheetView>
    <customSheetView guid="{81CF54B1-70AB-4A68-BB72-21925B5D4874}" hiddenColumns="1">
      <selection activeCell="F3" sqref="F3:J3"/>
      <pageMargins left="0.7" right="0.7" top="0.75" bottom="0.75" header="0.3" footer="0.3"/>
    </customSheetView>
    <customSheetView guid="{743200E3-E78D-4B03-8F0E-A327897D948A}" scale="60" showGridLines="0" fitToPage="1">
      <pane ySplit="2" topLeftCell="A3" activePane="bottomLeft" state="frozen"/>
      <selection pane="bottomLeft" activeCell="B2" sqref="B2"/>
      <pageMargins left="0.70866141732283472" right="0.70866141732283472" top="0.74803149606299213" bottom="0.74803149606299213" header="0.31496062992125984" footer="0.31496062992125984"/>
      <pageSetup scale="50" orientation="portrait" r:id="rId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4"/>
  <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70" zoomScale="85" zoomScaleNormal="85" workbookViewId="0">
      <selection activeCell="G85" sqref="G85:J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8"/>
      <c r="B1" s="399"/>
      <c r="C1" s="399"/>
      <c r="D1" s="399"/>
      <c r="E1" s="399"/>
      <c r="F1" s="399"/>
      <c r="G1" s="399"/>
      <c r="H1" s="399"/>
      <c r="I1" s="399"/>
      <c r="J1" s="399"/>
      <c r="K1" s="400"/>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401" t="str">
        <f ca="1">OFFSET(L!$C$1,MATCH("Declaration"&amp;ADDRESS(ROW(),COLUMN(),4),L!$A:$A,0)-1,SL,,)</f>
        <v>Conflict Minerals Reporting Template (CMRT)</v>
      </c>
      <c r="E2" s="402"/>
      <c r="F2" s="402"/>
      <c r="G2" s="402"/>
      <c r="H2" s="402"/>
      <c r="I2" s="402"/>
      <c r="J2" s="403"/>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411"/>
      <c r="G3" s="411"/>
      <c r="H3" s="411"/>
      <c r="I3" s="196"/>
      <c r="J3" s="173" t="s">
        <v>15532</v>
      </c>
      <c r="K3" s="48"/>
      <c r="L3" s="144"/>
      <c r="M3" s="135"/>
      <c r="N3" s="135"/>
      <c r="O3" s="136"/>
      <c r="P3" s="149">
        <f>MATCH($D$3,LN,0)</f>
        <v>1</v>
      </c>
    </row>
    <row r="4" spans="1:34" ht="15.75">
      <c r="A4" s="46"/>
      <c r="B4" s="407" t="str">
        <f ca="1">OFFSET(L!$C$1,MATCH("Declaration"&amp;ADDRESS(ROW(),COLUMN(),4),L!$A:$A,0)-1,SL,,)</f>
        <v>The purpose of this document is to collect sourcing information on tin, tantalum, tungsten and gold used in products</v>
      </c>
      <c r="C4" s="407"/>
      <c r="D4" s="407"/>
      <c r="E4" s="407"/>
      <c r="F4" s="407"/>
      <c r="G4" s="407"/>
      <c r="H4" s="407"/>
      <c r="I4" s="412" t="str">
        <f ca="1">OFFSET(L!$C$1,MATCH("Declaration"&amp;ADDRESS(ROW(),COLUMN(),4),L!$A:$A,0)-1,SL,,)</f>
        <v>Link to Terms &amp; Conditions</v>
      </c>
      <c r="J4" s="41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5" t="str">
        <f ca="1">OFFSET(L!$C$1,MATCH("Declaration"&amp;ADDRESS(ROW(),COLUMN(),4),L!$A:$A,0)-1,SL,,)</f>
        <v>Company Information</v>
      </c>
      <c r="C7" s="395"/>
      <c r="D7" s="395"/>
      <c r="E7" s="395"/>
      <c r="F7" s="395"/>
      <c r="G7" s="395"/>
      <c r="H7" s="395"/>
      <c r="I7" s="395"/>
      <c r="J7" s="39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4" t="s">
        <v>15536</v>
      </c>
      <c r="E8" s="405"/>
      <c r="F8" s="405"/>
      <c r="G8" s="405"/>
      <c r="H8" s="405"/>
      <c r="I8" s="405"/>
      <c r="J8" s="406"/>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2" t="s">
        <v>780</v>
      </c>
      <c r="E9" s="393"/>
      <c r="F9" s="393"/>
      <c r="G9" s="394"/>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6" t="str">
        <f ca="1">OFFSET(L!$C$1,MATCH("Declaration"&amp;ADDRESS(ROW(),COLUMN(),4)&amp;LEFT($D$9,1),L!$A:$A,0)-1,SL,,)</f>
        <v>Description of Scope:</v>
      </c>
      <c r="C10" s="156"/>
      <c r="D10" s="408" t="s">
        <v>15537</v>
      </c>
      <c r="E10" s="409"/>
      <c r="F10" s="409"/>
      <c r="G10" s="409"/>
      <c r="H10" s="409"/>
      <c r="I10" s="409"/>
      <c r="J10" s="410"/>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7"/>
      <c r="C11" s="156"/>
      <c r="D11" s="413" t="str">
        <f ca="1">IF(D9=Q9,OFFSET(L!$C$1,MATCH("Declaration"&amp;ADDRESS(ROW(),COLUMN(),4),L!$A:$A,0)-1,SL,,),"")</f>
        <v/>
      </c>
      <c r="E11" s="414"/>
      <c r="F11" s="414"/>
      <c r="G11" s="414"/>
      <c r="H11" s="414"/>
      <c r="I11" s="414"/>
      <c r="J11" s="41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4" t="s">
        <v>15546</v>
      </c>
      <c r="E12" s="385"/>
      <c r="F12" s="385"/>
      <c r="G12" s="385"/>
      <c r="H12" s="385"/>
      <c r="I12" s="385"/>
      <c r="J12" s="38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4" t="s">
        <v>15547</v>
      </c>
      <c r="E13" s="385"/>
      <c r="F13" s="385"/>
      <c r="G13" s="385"/>
      <c r="H13" s="385"/>
      <c r="I13" s="385"/>
      <c r="J13" s="386"/>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4" t="s">
        <v>15538</v>
      </c>
      <c r="E14" s="385"/>
      <c r="F14" s="385"/>
      <c r="G14" s="385"/>
      <c r="H14" s="385"/>
      <c r="I14" s="385"/>
      <c r="J14" s="38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4" t="s">
        <v>15539</v>
      </c>
      <c r="E15" s="385"/>
      <c r="F15" s="385"/>
      <c r="G15" s="385"/>
      <c r="H15" s="385"/>
      <c r="I15" s="385"/>
      <c r="J15" s="386"/>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4" t="s">
        <v>15540</v>
      </c>
      <c r="E16" s="425"/>
      <c r="F16" s="425"/>
      <c r="G16" s="425"/>
      <c r="H16" s="425"/>
      <c r="I16" s="425"/>
      <c r="J16" s="42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4" t="s">
        <v>15541</v>
      </c>
      <c r="E17" s="385"/>
      <c r="F17" s="385"/>
      <c r="G17" s="385"/>
      <c r="H17" s="385"/>
      <c r="I17" s="385"/>
      <c r="J17" s="386"/>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15539</v>
      </c>
      <c r="E18" s="385"/>
      <c r="F18" s="385"/>
      <c r="G18" s="385"/>
      <c r="H18" s="385"/>
      <c r="I18" s="385"/>
      <c r="J18" s="38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15542</v>
      </c>
      <c r="E19" s="385"/>
      <c r="F19" s="385"/>
      <c r="G19" s="385"/>
      <c r="H19" s="385"/>
      <c r="I19" s="385"/>
      <c r="J19" s="38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4" t="s">
        <v>15540</v>
      </c>
      <c r="E20" s="425"/>
      <c r="F20" s="425"/>
      <c r="G20" s="425"/>
      <c r="H20" s="425"/>
      <c r="I20" s="425"/>
      <c r="J20" s="42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4" t="s">
        <v>15541</v>
      </c>
      <c r="E21" s="385"/>
      <c r="F21" s="385"/>
      <c r="G21" s="385"/>
      <c r="H21" s="385"/>
      <c r="I21" s="385"/>
      <c r="J21" s="386"/>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1">
        <v>43101</v>
      </c>
      <c r="E22" s="422"/>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7"/>
      <c r="E23" s="38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23" t="str">
        <f ca="1">OFFSET(L!$C$1,MATCH("Declaration"&amp;ADDRESS(ROW(),COLUMN(),4),L!$A:$A,0)-1,SL,,)</f>
        <v>Answer the following questions 1 - 7 based on the declaration scope indicated above</v>
      </c>
      <c r="C24" s="423"/>
      <c r="D24" s="423"/>
      <c r="E24" s="423"/>
      <c r="F24" s="423"/>
      <c r="G24" s="423"/>
      <c r="H24" s="423"/>
      <c r="I24" s="423"/>
      <c r="J24" s="423"/>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774</v>
      </c>
      <c r="E26" s="376"/>
      <c r="F26" s="15"/>
      <c r="G26" s="371"/>
      <c r="H26" s="372"/>
      <c r="I26" s="372"/>
      <c r="J26" s="373"/>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774</v>
      </c>
      <c r="E27" s="376"/>
      <c r="F27" s="15"/>
      <c r="G27" s="371"/>
      <c r="H27" s="372"/>
      <c r="I27" s="372"/>
      <c r="J27" s="373"/>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774</v>
      </c>
      <c r="E28" s="376"/>
      <c r="F28" s="15"/>
      <c r="G28" s="371"/>
      <c r="H28" s="372"/>
      <c r="I28" s="372"/>
      <c r="J28" s="373"/>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774</v>
      </c>
      <c r="E29" s="376"/>
      <c r="F29" s="15"/>
      <c r="G29" s="371"/>
      <c r="H29" s="372"/>
      <c r="I29" s="372"/>
      <c r="J29" s="373"/>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16" t="str">
        <f ca="1">D25</f>
        <v>Answer</v>
      </c>
      <c r="E31" s="416"/>
      <c r="F31" s="21"/>
      <c r="G31" s="56" t="str">
        <f ca="1">G25</f>
        <v>Comments</v>
      </c>
      <c r="H31" s="56"/>
      <c r="I31" s="56"/>
      <c r="J31" s="100"/>
      <c r="K31" s="48"/>
      <c r="L31" s="141" t="s">
        <v>1963</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19" t="s">
        <v>774</v>
      </c>
      <c r="E32" s="420"/>
      <c r="F32" s="59"/>
      <c r="G32" s="371"/>
      <c r="H32" s="372"/>
      <c r="I32" s="372"/>
      <c r="J32" s="373"/>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774</v>
      </c>
      <c r="E33" s="376"/>
      <c r="F33" s="59"/>
      <c r="G33" s="371"/>
      <c r="H33" s="372"/>
      <c r="I33" s="372"/>
      <c r="J33" s="373"/>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774</v>
      </c>
      <c r="E34" s="376"/>
      <c r="F34" s="59"/>
      <c r="G34" s="371"/>
      <c r="H34" s="372"/>
      <c r="I34" s="372"/>
      <c r="J34" s="373"/>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774</v>
      </c>
      <c r="E35" s="376"/>
      <c r="F35" s="59"/>
      <c r="G35" s="371"/>
      <c r="H35" s="372"/>
      <c r="I35" s="372"/>
      <c r="J35" s="373"/>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16" t="str">
        <f ca="1">D25</f>
        <v>Answer</v>
      </c>
      <c r="E37" s="416"/>
      <c r="F37" s="21"/>
      <c r="G37" s="56" t="str">
        <f ca="1">G25</f>
        <v>Comments</v>
      </c>
      <c r="H37" s="383"/>
      <c r="I37" s="383"/>
      <c r="J37" s="383"/>
      <c r="K37" s="48"/>
      <c r="L37" s="141" t="s">
        <v>1963</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775</v>
      </c>
      <c r="E38" s="376"/>
      <c r="F38" s="59"/>
      <c r="G38" s="371"/>
      <c r="H38" s="372"/>
      <c r="I38" s="372"/>
      <c r="J38" s="373"/>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775</v>
      </c>
      <c r="E39" s="376"/>
      <c r="F39" s="59"/>
      <c r="G39" s="371"/>
      <c r="H39" s="372"/>
      <c r="I39" s="372"/>
      <c r="J39" s="373"/>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775</v>
      </c>
      <c r="E40" s="376"/>
      <c r="F40" s="59"/>
      <c r="G40" s="371"/>
      <c r="H40" s="372"/>
      <c r="I40" s="372"/>
      <c r="J40" s="373"/>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775</v>
      </c>
      <c r="E41" s="376"/>
      <c r="F41" s="59"/>
      <c r="G41" s="371"/>
      <c r="H41" s="372"/>
      <c r="I41" s="372"/>
      <c r="J41" s="373"/>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416" t="str">
        <f ca="1">D25</f>
        <v>Answer</v>
      </c>
      <c r="E43" s="416"/>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775</v>
      </c>
      <c r="E44" s="376"/>
      <c r="F44" s="59"/>
      <c r="G44" s="371"/>
      <c r="H44" s="372"/>
      <c r="I44" s="372"/>
      <c r="J44" s="373"/>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775</v>
      </c>
      <c r="E45" s="376"/>
      <c r="F45" s="59"/>
      <c r="G45" s="371"/>
      <c r="H45" s="372"/>
      <c r="I45" s="372"/>
      <c r="J45" s="373"/>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775</v>
      </c>
      <c r="E46" s="376"/>
      <c r="F46" s="59"/>
      <c r="G46" s="371"/>
      <c r="H46" s="372"/>
      <c r="I46" s="372"/>
      <c r="J46" s="373"/>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775</v>
      </c>
      <c r="E47" s="376"/>
      <c r="F47" s="59"/>
      <c r="G47" s="371"/>
      <c r="H47" s="372"/>
      <c r="I47" s="372"/>
      <c r="J47" s="373"/>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16" t="str">
        <f ca="1">D25</f>
        <v>Answer</v>
      </c>
      <c r="E49" s="416"/>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17">
        <v>1</v>
      </c>
      <c r="E50" s="418"/>
      <c r="F50" s="59"/>
      <c r="G50" s="371"/>
      <c r="H50" s="372"/>
      <c r="I50" s="372"/>
      <c r="J50" s="373"/>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17">
        <v>1</v>
      </c>
      <c r="E51" s="418"/>
      <c r="F51" s="59"/>
      <c r="G51" s="371"/>
      <c r="H51" s="372"/>
      <c r="I51" s="372"/>
      <c r="J51" s="373"/>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17">
        <v>1</v>
      </c>
      <c r="E52" s="418"/>
      <c r="F52" s="59"/>
      <c r="G52" s="371"/>
      <c r="H52" s="372"/>
      <c r="I52" s="372"/>
      <c r="J52" s="373"/>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17">
        <v>1</v>
      </c>
      <c r="E53" s="418"/>
      <c r="F53" s="59"/>
      <c r="G53" s="371"/>
      <c r="H53" s="372"/>
      <c r="I53" s="372"/>
      <c r="J53" s="373"/>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16" t="str">
        <f ca="1">D25</f>
        <v>Answer</v>
      </c>
      <c r="E55" s="416"/>
      <c r="F55" s="21"/>
      <c r="G55" s="56" t="str">
        <f ca="1">G25</f>
        <v>Comments</v>
      </c>
      <c r="H55" s="381"/>
      <c r="I55" s="381"/>
      <c r="J55" s="381"/>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19" t="s">
        <v>774</v>
      </c>
      <c r="E56" s="420"/>
      <c r="F56" s="59"/>
      <c r="G56" s="371" t="s">
        <v>15545</v>
      </c>
      <c r="H56" s="372"/>
      <c r="I56" s="372"/>
      <c r="J56" s="373"/>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ustomHeight="1">
      <c r="A57" s="53"/>
      <c r="B57" s="52" t="str">
        <f ca="1">B39</f>
        <v>Tin  (*)</v>
      </c>
      <c r="C57" s="13"/>
      <c r="D57" s="375" t="s">
        <v>774</v>
      </c>
      <c r="E57" s="376"/>
      <c r="F57" s="59"/>
      <c r="G57" s="371" t="s">
        <v>15545</v>
      </c>
      <c r="H57" s="372"/>
      <c r="I57" s="372"/>
      <c r="J57" s="373"/>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ustomHeight="1">
      <c r="A58" s="53"/>
      <c r="B58" s="52" t="str">
        <f ca="1">B40</f>
        <v>Gold  (*)</v>
      </c>
      <c r="C58" s="13"/>
      <c r="D58" s="375" t="s">
        <v>774</v>
      </c>
      <c r="E58" s="376"/>
      <c r="F58" s="59"/>
      <c r="G58" s="371" t="s">
        <v>15545</v>
      </c>
      <c r="H58" s="372"/>
      <c r="I58" s="372"/>
      <c r="J58" s="373"/>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ustomHeight="1">
      <c r="A59" s="53"/>
      <c r="B59" s="52" t="str">
        <f ca="1">B41</f>
        <v>Tungsten  (*)</v>
      </c>
      <c r="C59" s="13"/>
      <c r="D59" s="375" t="s">
        <v>774</v>
      </c>
      <c r="E59" s="376"/>
      <c r="F59" s="59"/>
      <c r="G59" s="371" t="s">
        <v>15545</v>
      </c>
      <c r="H59" s="372"/>
      <c r="I59" s="372"/>
      <c r="J59" s="373"/>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16" t="str">
        <f ca="1">D25</f>
        <v>Answer</v>
      </c>
      <c r="E61" s="416"/>
      <c r="F61" s="21"/>
      <c r="G61" s="56" t="str">
        <f ca="1">G25</f>
        <v>Comments</v>
      </c>
      <c r="H61" s="381" t="str">
        <f>IF(Q69="(*)","Click here to enter smelter names","")</f>
        <v/>
      </c>
      <c r="I61" s="381"/>
      <c r="J61" s="381"/>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775</v>
      </c>
      <c r="E62" s="376"/>
      <c r="F62" s="60"/>
      <c r="G62" s="371" t="s">
        <v>15544</v>
      </c>
      <c r="H62" s="372"/>
      <c r="I62" s="372"/>
      <c r="J62" s="373"/>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775</v>
      </c>
      <c r="E63" s="376"/>
      <c r="F63" s="60"/>
      <c r="G63" s="371" t="s">
        <v>15544</v>
      </c>
      <c r="H63" s="372"/>
      <c r="I63" s="372"/>
      <c r="J63" s="373"/>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775</v>
      </c>
      <c r="E64" s="376"/>
      <c r="F64" s="60"/>
      <c r="G64" s="371" t="s">
        <v>15544</v>
      </c>
      <c r="H64" s="372"/>
      <c r="I64" s="372"/>
      <c r="J64" s="373"/>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775</v>
      </c>
      <c r="E65" s="376"/>
      <c r="F65" s="62"/>
      <c r="G65" s="371" t="s">
        <v>15544</v>
      </c>
      <c r="H65" s="372"/>
      <c r="I65" s="372"/>
      <c r="J65" s="373"/>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2" t="str">
        <f ca="1">OFFSET(L!$C$1,MATCH("Declaration"&amp;ADDRESS(ROW(),COLUMN(),4),L!$A:$A,0)-1,SL,,)</f>
        <v>Answer the Following Questions at a Company Level</v>
      </c>
      <c r="C67" s="382"/>
      <c r="D67" s="382"/>
      <c r="E67" s="382"/>
      <c r="F67" s="382"/>
      <c r="G67" s="382"/>
      <c r="H67" s="382"/>
      <c r="I67" s="382"/>
      <c r="J67" s="38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1" t="str">
        <f ca="1">D25</f>
        <v>Answer</v>
      </c>
      <c r="E68" s="391"/>
      <c r="F68" s="65"/>
      <c r="G68" s="391" t="str">
        <f ca="1">G25</f>
        <v>Comments</v>
      </c>
      <c r="H68" s="391" t="e">
        <f>HLOOKUP(SL,LT,$O68,0)</f>
        <v>#NAME?</v>
      </c>
      <c r="I68" s="39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774</v>
      </c>
      <c r="E69" s="376"/>
      <c r="F69" s="69"/>
      <c r="G69" s="371"/>
      <c r="H69" s="372"/>
      <c r="I69" s="372"/>
      <c r="J69" s="373"/>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79"/>
      <c r="H70" s="379"/>
      <c r="I70" s="379"/>
      <c r="J70" s="37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775</v>
      </c>
      <c r="E71" s="376"/>
      <c r="F71" s="69"/>
      <c r="G71" s="388"/>
      <c r="H71" s="389"/>
      <c r="I71" s="389"/>
      <c r="J71" s="390"/>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774</v>
      </c>
      <c r="E73" s="376"/>
      <c r="F73" s="69"/>
      <c r="G73" s="371"/>
      <c r="H73" s="372"/>
      <c r="I73" s="372"/>
      <c r="J73" s="373"/>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774</v>
      </c>
      <c r="E75" s="376"/>
      <c r="F75" s="69"/>
      <c r="G75" s="371"/>
      <c r="H75" s="372"/>
      <c r="I75" s="372"/>
      <c r="J75" s="373"/>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774</v>
      </c>
      <c r="E77" s="376"/>
      <c r="F77" s="69"/>
      <c r="G77" s="371"/>
      <c r="H77" s="372"/>
      <c r="I77" s="372"/>
      <c r="J77" s="373"/>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77" t="s">
        <v>14773</v>
      </c>
      <c r="E79" s="378"/>
      <c r="F79" s="69"/>
      <c r="G79" s="371" t="s">
        <v>15543</v>
      </c>
      <c r="H79" s="372"/>
      <c r="I79" s="372"/>
      <c r="J79" s="373"/>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79"/>
      <c r="H80" s="379"/>
      <c r="I80" s="379"/>
      <c r="J80" s="37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75" t="s">
        <v>774</v>
      </c>
      <c r="E81" s="376"/>
      <c r="F81" s="69"/>
      <c r="G81" s="371"/>
      <c r="H81" s="372"/>
      <c r="I81" s="372"/>
      <c r="J81" s="373"/>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0"/>
      <c r="H82" s="380"/>
      <c r="I82" s="380"/>
      <c r="J82" s="38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774</v>
      </c>
      <c r="E83" s="376"/>
      <c r="F83" s="69"/>
      <c r="G83" s="371"/>
      <c r="H83" s="372"/>
      <c r="I83" s="372"/>
      <c r="J83" s="373"/>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775</v>
      </c>
      <c r="E85" s="376"/>
      <c r="F85" s="69"/>
      <c r="G85" s="371"/>
      <c r="H85" s="372"/>
      <c r="I85" s="372"/>
      <c r="J85" s="373"/>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74" t="str">
        <f>IF(OR($D$8="",$I$3=""),"","Click here to check required fields completion")</f>
        <v/>
      </c>
      <c r="C86" s="374"/>
      <c r="D86" s="374"/>
      <c r="E86" s="374"/>
      <c r="F86" s="374"/>
      <c r="G86" s="374"/>
      <c r="H86" s="374"/>
      <c r="I86" s="374"/>
      <c r="J86" s="37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9" t="str">
        <f ca="1">OFFSET(L!$C$1,MATCH("General"&amp;"Cpy",L!$A:$A,0)-1,SL,,)</f>
        <v>© 2017 Conflict-Free Sourcing Initiative. All rights reserved.</v>
      </c>
      <c r="B87" s="370"/>
      <c r="C87" s="370"/>
      <c r="D87" s="370"/>
      <c r="E87" s="370"/>
      <c r="F87" s="370"/>
      <c r="G87" s="370"/>
      <c r="H87" s="370"/>
      <c r="I87" s="370"/>
      <c r="J87" s="37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C0076F4B-37BA-40E6-9260-4F0B249285E5}" scale="85" showGridLines="0" zeroValues="0" fitToPage="1" hiddenRows="1" hiddenColumns="1" topLeftCell="A70">
      <selection activeCell="G85" sqref="G85:J85"/>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FB3FC59B-AFC3-4FFE-83D5-0CDE77C31833}" scale="85" showGridLines="0" zeroValues="0" fitToPage="1" hiddenRows="1" hiddenColumns="1" topLeftCell="A70">
      <selection activeCell="G85" sqref="G85:J85"/>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 guid="{81CF54B1-70AB-4A68-BB72-21925B5D4874}" scale="80" zeroValues="0" fitToPage="1" hiddenColumns="1">
      <selection activeCell="D8" sqref="D8:J8"/>
      <pageMargins left="0.7" right="0.7" top="0.75" bottom="0.75" header="0.3" footer="0.3"/>
      <pageSetup orientation="portrait" r:id="rId3"/>
    </customSheetView>
    <customSheetView guid="{743200E3-E78D-4B03-8F0E-A327897D948A}" scale="85" showGridLines="0" zeroValues="0" fitToPage="1" hiddenRows="1" hiddenColumns="1" topLeftCell="A70">
      <selection activeCell="G85" sqref="G85:J85"/>
      <rowBreaks count="1" manualBreakCount="1">
        <brk id="60" max="11" man="1"/>
      </rowBreaks>
      <pageMargins left="0.70866141732283505" right="0.70866141732283505" top="0.74803149606299202" bottom="0.74803149606299202" header="0.31496062992126" footer="0.31496062992126"/>
      <pageSetup scale="41" fitToHeight="0" orientation="portrait" r:id="rId4"/>
    </customSheetView>
  </customSheetViews>
  <mergeCells count="117">
    <mergeCell ref="D46:E46"/>
    <mergeCell ref="D35:E35"/>
    <mergeCell ref="G35:J35"/>
    <mergeCell ref="G27:J27"/>
    <mergeCell ref="G40:J40"/>
    <mergeCell ref="D44:E44"/>
    <mergeCell ref="D22:E22"/>
    <mergeCell ref="B24:J24"/>
    <mergeCell ref="D17:J17"/>
    <mergeCell ref="D31:E31"/>
    <mergeCell ref="G53:J53"/>
    <mergeCell ref="D52:E52"/>
    <mergeCell ref="G38:J38"/>
    <mergeCell ref="D39:E39"/>
    <mergeCell ref="D16:J16"/>
    <mergeCell ref="D20:J20"/>
    <mergeCell ref="D38:E38"/>
    <mergeCell ref="G39:J39"/>
    <mergeCell ref="G32:J32"/>
    <mergeCell ref="G29:J29"/>
    <mergeCell ref="G41:J41"/>
    <mergeCell ref="D40:E40"/>
    <mergeCell ref="D41:E41"/>
    <mergeCell ref="G44:J44"/>
    <mergeCell ref="D45:E45"/>
    <mergeCell ref="G45:J45"/>
    <mergeCell ref="D37:E37"/>
    <mergeCell ref="D43:E43"/>
    <mergeCell ref="D49:E49"/>
    <mergeCell ref="D32:E32"/>
    <mergeCell ref="D53:E53"/>
    <mergeCell ref="D50:E50"/>
    <mergeCell ref="G50:J50"/>
    <mergeCell ref="D51:E51"/>
    <mergeCell ref="D47:E47"/>
    <mergeCell ref="G51:J51"/>
    <mergeCell ref="G52:J52"/>
    <mergeCell ref="G56:J56"/>
    <mergeCell ref="D59:E59"/>
    <mergeCell ref="D58:E58"/>
    <mergeCell ref="D57:E57"/>
    <mergeCell ref="G57:J57"/>
    <mergeCell ref="G58:J58"/>
    <mergeCell ref="D56:E56"/>
    <mergeCell ref="D55:E55"/>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D11:J11"/>
    <mergeCell ref="D21:J21"/>
    <mergeCell ref="D26:E26"/>
    <mergeCell ref="D27:E27"/>
    <mergeCell ref="D15:J15"/>
    <mergeCell ref="D73:E73"/>
    <mergeCell ref="G77:J77"/>
    <mergeCell ref="G73:J73"/>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34:E34"/>
    <mergeCell ref="D33:E33"/>
    <mergeCell ref="G34:J34"/>
    <mergeCell ref="G46:J46"/>
    <mergeCell ref="D61:E61"/>
    <mergeCell ref="G59:J59"/>
    <mergeCell ref="G47:J47"/>
    <mergeCell ref="H55:J55"/>
    <mergeCell ref="G64:J64"/>
    <mergeCell ref="D65:E65"/>
    <mergeCell ref="G69:J69"/>
    <mergeCell ref="D64:E64"/>
    <mergeCell ref="D69:E69"/>
    <mergeCell ref="B67:J67"/>
    <mergeCell ref="D63:E63"/>
    <mergeCell ref="D62:E62"/>
    <mergeCell ref="H61:J61"/>
    <mergeCell ref="A87:J87"/>
    <mergeCell ref="G79:J79"/>
    <mergeCell ref="B86:J86"/>
    <mergeCell ref="G85:J85"/>
    <mergeCell ref="D75:E75"/>
    <mergeCell ref="D81:E81"/>
    <mergeCell ref="D79:E79"/>
    <mergeCell ref="D83:E83"/>
    <mergeCell ref="G80:J80"/>
    <mergeCell ref="G81:J81"/>
    <mergeCell ref="D85:E85"/>
    <mergeCell ref="G82:J82"/>
    <mergeCell ref="D77:E77"/>
    <mergeCell ref="G83:J83"/>
  </mergeCells>
  <phoneticPr fontId="4" type="noConversion"/>
  <conditionalFormatting sqref="D69:E69 D71:E71 D73:E73 D75:E75 D85:E85 D79:E79 D81:E81 D83:E83 D77">
    <cfRule type="expression" dxfId="83" priority="53" stopIfTrue="1">
      <formula>AND(OR($D$26="No",AND($D$26="Yes",$D$32="No")),OR($D$27="No",AND($D$27="Yes",$D$33="No")), OR($D$28="No",AND($D$28="Yes",$D$34="No")), OR($D$29="No",AND($D$29="Yes",$D$35="No")))</formula>
    </cfRule>
    <cfRule type="expression" dxfId="82" priority="54" stopIfTrue="1">
      <formula>IF(D69="",TRUE)</formula>
    </cfRule>
  </conditionalFormatting>
  <conditionalFormatting sqref="G71:J71">
    <cfRule type="expression" dxfId="81" priority="25" stopIfTrue="1">
      <formula>IF(AND($D$71="Yes",$G$71=""),TRUE)</formula>
    </cfRule>
  </conditionalFormatting>
  <conditionalFormatting sqref="D26:E26">
    <cfRule type="expression" dxfId="80" priority="105" stopIfTrue="1">
      <formula>IF($D$26="",TRUE)</formula>
    </cfRule>
  </conditionalFormatting>
  <conditionalFormatting sqref="D27:E27">
    <cfRule type="expression" dxfId="79" priority="112" stopIfTrue="1">
      <formula>IF($D$27="",TRUE)</formula>
    </cfRule>
  </conditionalFormatting>
  <conditionalFormatting sqref="D28:E28">
    <cfRule type="expression" dxfId="78" priority="113" stopIfTrue="1">
      <formula>IF($D$28="",TRUE)</formula>
    </cfRule>
  </conditionalFormatting>
  <conditionalFormatting sqref="D29:E29">
    <cfRule type="expression" dxfId="77" priority="114" stopIfTrue="1">
      <formula>IF($D$29="",TRUE)</formula>
    </cfRule>
  </conditionalFormatting>
  <conditionalFormatting sqref="D8:J8">
    <cfRule type="expression" dxfId="76" priority="119" stopIfTrue="1">
      <formula>IF($D$8="",TRUE)</formula>
    </cfRule>
  </conditionalFormatting>
  <conditionalFormatting sqref="D9:G9">
    <cfRule type="expression" dxfId="75" priority="120" stopIfTrue="1">
      <formula>IF($D$9="",TRUE)</formula>
    </cfRule>
  </conditionalFormatting>
  <conditionalFormatting sqref="D15:J15">
    <cfRule type="expression" dxfId="74" priority="121" stopIfTrue="1">
      <formula>IF($D$15="",TRUE)</formula>
    </cfRule>
  </conditionalFormatting>
  <conditionalFormatting sqref="D16:J16">
    <cfRule type="expression" dxfId="73" priority="122" stopIfTrue="1">
      <formula>IF($D$16="",TRUE)</formula>
    </cfRule>
  </conditionalFormatting>
  <conditionalFormatting sqref="D17:J17">
    <cfRule type="expression" dxfId="72" priority="123" stopIfTrue="1">
      <formula>IF($D$17="",TRUE)</formula>
    </cfRule>
  </conditionalFormatting>
  <conditionalFormatting sqref="D18:J18">
    <cfRule type="expression" dxfId="71" priority="124" stopIfTrue="1">
      <formula>IF($D$18="",TRUE)</formula>
    </cfRule>
  </conditionalFormatting>
  <conditionalFormatting sqref="D22:E22">
    <cfRule type="expression" dxfId="70" priority="127" stopIfTrue="1">
      <formula>IF($D$22="",TRUE)</formula>
    </cfRule>
  </conditionalFormatting>
  <conditionalFormatting sqref="D10:J10">
    <cfRule type="expression" dxfId="69" priority="24" stopIfTrue="1">
      <formula>IF($D$9=$Q$9,TRUE)</formula>
    </cfRule>
    <cfRule type="expression" dxfId="68" priority="134" stopIfTrue="1">
      <formula>IF(AND($D$10="",$D$9=$R$9),TRUE)</formula>
    </cfRule>
  </conditionalFormatting>
  <conditionalFormatting sqref="D34:E34 D40:E40 D46:E46 D52:E52 D58:E58 D64:E64">
    <cfRule type="expression" dxfId="67" priority="17" stopIfTrue="1">
      <formula>$P$28=""</formula>
    </cfRule>
  </conditionalFormatting>
  <conditionalFormatting sqref="D35:E35 D41:E41 D47:E47 D53:E53 D59:E59 D65:E65">
    <cfRule type="expression" dxfId="66" priority="132" stopIfTrue="1">
      <formula>$P$29=""</formula>
    </cfRule>
  </conditionalFormatting>
  <conditionalFormatting sqref="D32:E32">
    <cfRule type="expression" dxfId="65" priority="110" stopIfTrue="1">
      <formula>$P$26=""</formula>
    </cfRule>
  </conditionalFormatting>
  <conditionalFormatting sqref="D32:E32">
    <cfRule type="expression" dxfId="64" priority="23" stopIfTrue="1">
      <formula>IF(AND(OR($D$26="Yes",$D$26=""),$D$32=""),1,0)</formula>
    </cfRule>
  </conditionalFormatting>
  <conditionalFormatting sqref="D38 D44 D50 D56 D62">
    <cfRule type="expression" dxfId="63" priority="19" stopIfTrue="1">
      <formula>$P$32=""</formula>
    </cfRule>
  </conditionalFormatting>
  <conditionalFormatting sqref="D39:E39 D45 D51 D57 D63">
    <cfRule type="expression" dxfId="62" priority="18" stopIfTrue="1">
      <formula>$P$33=""</formula>
    </cfRule>
  </conditionalFormatting>
  <conditionalFormatting sqref="D40 D46 D52 D58 D64">
    <cfRule type="expression" dxfId="61" priority="8" stopIfTrue="1">
      <formula>$P$34=""</formula>
    </cfRule>
    <cfRule type="expression" dxfId="60" priority="130" stopIfTrue="1">
      <formula>IF(AND(OR($D$28="Yes",$D$28=""),D40=""),1,0)</formula>
    </cfRule>
  </conditionalFormatting>
  <conditionalFormatting sqref="D41 D47 D53 D59 D65">
    <cfRule type="expression" dxfId="59" priority="16" stopIfTrue="1">
      <formula>$P$35=""</formula>
    </cfRule>
  </conditionalFormatting>
  <conditionalFormatting sqref="D38:E38 D44:E44 D50:E50 D56:E56 D62:E62">
    <cfRule type="expression" dxfId="58" priority="21" stopIfTrue="1">
      <formula>$P$26=""</formula>
    </cfRule>
    <cfRule type="expression" dxfId="57" priority="22" stopIfTrue="1">
      <formula>IF(AND(OR($D$26="Yes",$D$26=""),D38=""),1,0)</formula>
    </cfRule>
  </conditionalFormatting>
  <conditionalFormatting sqref="G79:J79">
    <cfRule type="expression" dxfId="56" priority="15" stopIfTrue="1">
      <formula>IF(AND($D$79="Yes, using other format (describe)",$G$79=""),TRUE)</formula>
    </cfRule>
  </conditionalFormatting>
  <conditionalFormatting sqref="D39:E39 D45:E45 D51:E51 D57:E57 D63:E63">
    <cfRule type="expression" dxfId="55" priority="128" stopIfTrue="1">
      <formula>$P$39=""</formula>
    </cfRule>
    <cfRule type="expression" dxfId="54" priority="129" stopIfTrue="1">
      <formula>IF(AND(OR($D$27="Yes",$D$27=""),D39=""),1,0)</formula>
    </cfRule>
  </conditionalFormatting>
  <conditionalFormatting sqref="D33:E33">
    <cfRule type="expression" dxfId="53" priority="10" stopIfTrue="1">
      <formula>IF(AND(OR($D$27="Yes",$D$27=""),$D$33=""),1,0)</formula>
    </cfRule>
    <cfRule type="expression" dxfId="52" priority="11" stopIfTrue="1">
      <formula>$P$27=""</formula>
    </cfRule>
  </conditionalFormatting>
  <conditionalFormatting sqref="D34:E34">
    <cfRule type="expression" dxfId="51" priority="131" stopIfTrue="1">
      <formula>IF(AND(OR($D$28="Yes",$D$28=""),$D$34=""),1,0)</formula>
    </cfRule>
  </conditionalFormatting>
  <conditionalFormatting sqref="D52 D46 D58 D64">
    <cfRule type="expression" dxfId="50" priority="9" stopIfTrue="1">
      <formula>IF(AND(OR($D$28="Yes",$D$28=""),$D$34=""),1,0)</formula>
    </cfRule>
  </conditionalFormatting>
  <conditionalFormatting sqref="D41:E41 D47:E47 D53:E53 D59:E59 D65:E65">
    <cfRule type="expression" dxfId="49" priority="133" stopIfTrue="1">
      <formula>IF(AND(OR($D$29="Yes",$D$29=""),D41=""),1,0)</formula>
    </cfRule>
  </conditionalFormatting>
  <conditionalFormatting sqref="D35:E35">
    <cfRule type="expression" dxfId="48" priority="7" stopIfTrue="1">
      <formula>IF(AND(OR($D$29="Yes",$D$29=""),$D$35=""),1,0)</formula>
    </cfRule>
  </conditionalFormatting>
  <conditionalFormatting sqref="D20:J20">
    <cfRule type="expression" dxfId="47" priority="1" stopIfTrue="1">
      <formula>IF($D$16="",TRUE)</formula>
    </cfRule>
  </conditionalFormatting>
  <conditionalFormatting sqref="D21:J21">
    <cfRule type="expression" dxfId="46" priority="2" stopIfTrue="1">
      <formula>IF($D$17="",TRUE)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abSelected="1" topLeftCell="A2" zoomScaleNormal="100" workbookViewId="0">
      <pane ySplit="3" topLeftCell="A5" activePane="bottomLeft" state="frozen"/>
      <selection activeCell="A2" sqref="A2"/>
      <selection pane="bottomLeft" activeCell="A20" sqref="A20"/>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27" t="str">
        <f ca="1">OFFSET(L!$C$1,MATCH("Smelter List"&amp;ADDRESS(ROW(),COLUMN(),4),L!$A:$A,0)-1,SL,,)</f>
        <v>Link to "CFSP Compliant Smelter List"</v>
      </c>
      <c r="K2" s="428"/>
      <c r="L2" s="428"/>
      <c r="M2" s="428"/>
      <c r="N2" s="428"/>
      <c r="O2" s="428"/>
      <c r="P2" s="309"/>
      <c r="Q2" s="310"/>
      <c r="R2" s="311"/>
      <c r="S2" s="311"/>
      <c r="T2" s="311"/>
      <c r="U2" s="205"/>
      <c r="V2" s="205"/>
      <c r="W2" s="206"/>
      <c r="X2" s="205"/>
      <c r="Y2" s="205"/>
      <c r="Z2" s="205"/>
    </row>
    <row r="3" spans="1:37" s="25" customFormat="1" ht="230.45" customHeight="1">
      <c r="A3" s="226"/>
      <c r="B3" s="42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9"/>
      <c r="D3" s="429"/>
      <c r="E3" s="429"/>
      <c r="F3" s="312"/>
      <c r="G3" s="430" t="str">
        <f ca="1">OFFSET(L!$C$1,MATCH("General"&amp;"Cpy",L!$A:$A,0)-1,SL,,)</f>
        <v>© 2017 Conflict-Free Sourcing Initiative. All rights reserved.</v>
      </c>
      <c r="H3" s="430"/>
      <c r="I3" s="431"/>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76.5">
      <c r="A5" s="259"/>
      <c r="B5" s="327" t="s">
        <v>1830</v>
      </c>
      <c r="C5" s="327" t="s">
        <v>2804</v>
      </c>
      <c r="D5" s="327" t="s">
        <v>2804</v>
      </c>
      <c r="E5" s="327" t="s">
        <v>1758</v>
      </c>
      <c r="F5" s="327" t="s">
        <v>1210</v>
      </c>
      <c r="G5" s="327" t="s">
        <v>2453</v>
      </c>
      <c r="H5" s="327">
        <v>0</v>
      </c>
      <c r="I5" s="327" t="s">
        <v>3337</v>
      </c>
      <c r="J5" s="327" t="s">
        <v>3338</v>
      </c>
      <c r="K5" s="327"/>
      <c r="L5" s="327"/>
      <c r="M5" s="327" t="s">
        <v>15548</v>
      </c>
      <c r="N5" s="327"/>
      <c r="O5" s="327" t="s">
        <v>15549</v>
      </c>
      <c r="P5" s="327"/>
      <c r="Q5" s="327"/>
      <c r="R5" s="260" t="str">
        <f ca="1">IF(ISERROR($V5),"",OFFSET('Smelter Look-up'!$C$4,$V5-4,0)&amp;"")</f>
        <v>A.L.M.T. TUNGSTEN Corp.</v>
      </c>
      <c r="S5" s="276" t="str">
        <f t="shared" ref="S5:S68" ca="1" si="0">IF(B5="","",IF(ISERROR(MATCH($E5,CL,0)),"Unknown",INDIRECT("'C'!$B$"&amp;MATCH($E5,CL,0)+1)))</f>
        <v>JP</v>
      </c>
      <c r="T5" s="276" t="str">
        <f ca="1">IF(B5="","",IF(ISERROR(MATCH($J5,SorP!$B$1:$B$6230,0)),"",INDIRECT("'SorP'!$A$"&amp;MATCH($J5,SorP!$B$1:$B$6230,0))))</f>
        <v>JP-16</v>
      </c>
      <c r="U5" s="318"/>
      <c r="V5" s="319">
        <f>IF(C5="",NA(),MATCH($B5&amp;$C5,'Smelter Look-up'!$J:$J,0))</f>
        <v>505</v>
      </c>
      <c r="W5" s="320"/>
      <c r="X5" s="320">
        <f>IF(AND(C5="Smelter not listed",OR(LEN(D5)=0,LEN(E5)=0)),1,0)</f>
        <v>0</v>
      </c>
      <c r="Y5" s="320"/>
      <c r="Z5" s="320"/>
      <c r="AB5" s="322" t="str">
        <f>B5&amp;C5</f>
        <v>TungstenA.L.M.T. TUNGSTEN Corp.</v>
      </c>
      <c r="AH5" s="185" t="s">
        <v>774</v>
      </c>
      <c r="AK5" s="321">
        <f>LEN(AB5)</f>
        <v>31</v>
      </c>
    </row>
    <row r="6" spans="1:37" s="321" customFormat="1" ht="20.25">
      <c r="A6" s="259"/>
      <c r="B6" s="327" t="s">
        <v>1830</v>
      </c>
      <c r="C6" s="327" t="s">
        <v>2804</v>
      </c>
      <c r="D6" s="327" t="s">
        <v>2804</v>
      </c>
      <c r="E6" s="327" t="s">
        <v>1758</v>
      </c>
      <c r="F6" s="327" t="s">
        <v>1210</v>
      </c>
      <c r="G6" s="327" t="s">
        <v>2453</v>
      </c>
      <c r="H6" s="327">
        <v>0</v>
      </c>
      <c r="I6" s="327" t="s">
        <v>3337</v>
      </c>
      <c r="J6" s="327" t="s">
        <v>3338</v>
      </c>
      <c r="K6" s="327" t="s">
        <v>15550</v>
      </c>
      <c r="L6" s="327" t="s">
        <v>15551</v>
      </c>
      <c r="M6" s="327"/>
      <c r="N6" s="327" t="s">
        <v>15552</v>
      </c>
      <c r="O6" s="327" t="s">
        <v>15552</v>
      </c>
      <c r="P6" s="327" t="s">
        <v>775</v>
      </c>
      <c r="Q6" s="327" t="s">
        <v>15553</v>
      </c>
      <c r="R6" s="260" t="str">
        <f ca="1">IF(ISERROR($V6),"",OFFSET('Smelter Look-up'!$C$4,$V6-4,0)&amp;"")</f>
        <v>A.L.M.T. TUNGSTEN Corp.</v>
      </c>
      <c r="S6" s="276" t="str">
        <f t="shared" ca="1" si="0"/>
        <v>JP</v>
      </c>
      <c r="T6" s="276" t="str">
        <f ca="1">IF(B6="","",IF(ISERROR(MATCH($J6,SorP!$B$1:$B$6230,0)),"",INDIRECT("'SorP'!$A$"&amp;MATCH($J6,SorP!$B$1:$B$6230,0))))</f>
        <v>JP-16</v>
      </c>
      <c r="U6" s="318"/>
      <c r="V6" s="319">
        <f>IF(C6="",NA(),MATCH($B6&amp;$C6,'Smelter Look-up'!$J:$J,0))</f>
        <v>505</v>
      </c>
      <c r="W6" s="320"/>
      <c r="X6" s="320">
        <f t="shared" ref="X6:X69" si="1">IF(AND(C6="Smelter not listed",OR(LEN(D6)=0,LEN(E6)=0)),1,0)</f>
        <v>0</v>
      </c>
      <c r="Y6" s="320"/>
      <c r="Z6" s="320"/>
      <c r="AB6" s="321" t="str">
        <f t="shared" ref="AB6:AB69" si="2">B6&amp;C6</f>
        <v>TungstenA.L.M.T. TUNGSTEN Corp.</v>
      </c>
      <c r="AH6" s="185" t="s">
        <v>775</v>
      </c>
    </row>
    <row r="7" spans="1:37" s="321" customFormat="1" ht="20.25">
      <c r="A7" s="259"/>
      <c r="B7" s="327" t="s">
        <v>1827</v>
      </c>
      <c r="C7" s="327" t="s">
        <v>3347</v>
      </c>
      <c r="D7" s="327" t="s">
        <v>3347</v>
      </c>
      <c r="E7" s="327" t="s">
        <v>1758</v>
      </c>
      <c r="F7" s="327" t="s">
        <v>1039</v>
      </c>
      <c r="G7" s="327" t="s">
        <v>2453</v>
      </c>
      <c r="H7" s="327">
        <v>0</v>
      </c>
      <c r="I7" s="327" t="s">
        <v>2456</v>
      </c>
      <c r="J7" s="327" t="s">
        <v>2457</v>
      </c>
      <c r="K7" s="327"/>
      <c r="L7" s="327"/>
      <c r="M7" s="327" t="s">
        <v>15548</v>
      </c>
      <c r="N7" s="327"/>
      <c r="O7" s="327" t="s">
        <v>15554</v>
      </c>
      <c r="P7" s="327"/>
      <c r="Q7" s="327"/>
      <c r="R7" s="260" t="str">
        <f ca="1">IF(ISERROR($V7),"",OFFSET('Smelter Look-up'!$C$4,$V7-4,0)&amp;"")</f>
        <v>Aida Chemical Industries Co., Ltd.</v>
      </c>
      <c r="S7" s="276" t="str">
        <f t="shared" ca="1" si="0"/>
        <v>JP</v>
      </c>
      <c r="T7" s="276" t="str">
        <f ca="1">IF(B7="","",IF(ISERROR(MATCH($J7,SorP!$B$1:$B$6230,0)),"",INDIRECT("'SorP'!$A$"&amp;MATCH($J7,SorP!$B$1:$B$6230,0))))</f>
        <v>JP-13</v>
      </c>
      <c r="U7" s="318"/>
      <c r="V7" s="319">
        <f>IF(C7="",NA(),MATCH($B7&amp;$C7,'Smelter Look-up'!$J:$J,0))</f>
        <v>10</v>
      </c>
      <c r="W7" s="320"/>
      <c r="X7" s="320">
        <f t="shared" si="1"/>
        <v>0</v>
      </c>
      <c r="Y7" s="320"/>
      <c r="Z7" s="320"/>
      <c r="AB7" s="321" t="str">
        <f t="shared" si="2"/>
        <v>GoldAida Chemical Industries Co., Ltd.</v>
      </c>
      <c r="AH7" s="185" t="s">
        <v>776</v>
      </c>
    </row>
    <row r="8" spans="1:37" s="321" customFormat="1" ht="20.25">
      <c r="A8" s="259"/>
      <c r="B8" s="327" t="s">
        <v>1827</v>
      </c>
      <c r="C8" s="327" t="s">
        <v>3347</v>
      </c>
      <c r="D8" s="327" t="s">
        <v>3347</v>
      </c>
      <c r="E8" s="327" t="s">
        <v>1758</v>
      </c>
      <c r="F8" s="327" t="s">
        <v>1039</v>
      </c>
      <c r="G8" s="327" t="s">
        <v>2453</v>
      </c>
      <c r="H8" s="327">
        <v>0</v>
      </c>
      <c r="I8" s="327" t="s">
        <v>2456</v>
      </c>
      <c r="J8" s="327" t="s">
        <v>2457</v>
      </c>
      <c r="K8" s="327"/>
      <c r="L8" s="327"/>
      <c r="M8" s="327"/>
      <c r="N8" s="327" t="s">
        <v>15555</v>
      </c>
      <c r="O8" s="327" t="s">
        <v>15555</v>
      </c>
      <c r="P8" s="327"/>
      <c r="Q8" s="327" t="s">
        <v>15553</v>
      </c>
      <c r="R8" s="260" t="str">
        <f ca="1">IF(ISERROR($V8),"",OFFSET('Smelter Look-up'!$C$4,$V8-4,0)&amp;"")</f>
        <v>Aida Chemical Industries Co., Ltd.</v>
      </c>
      <c r="S8" s="276" t="str">
        <f t="shared" ca="1" si="0"/>
        <v>JP</v>
      </c>
      <c r="T8" s="276" t="str">
        <f ca="1">IF(B8="","",IF(ISERROR(MATCH($J8,SorP!$B$1:$B$6230,0)),"",INDIRECT("'SorP'!$A$"&amp;MATCH($J8,SorP!$B$1:$B$6230,0))))</f>
        <v>JP-13</v>
      </c>
      <c r="U8" s="318"/>
      <c r="V8" s="319">
        <f>IF(C8="",NA(),MATCH($B8&amp;$C8,'Smelter Look-up'!$J:$J,0))</f>
        <v>10</v>
      </c>
      <c r="W8" s="320"/>
      <c r="X8" s="320">
        <f t="shared" si="1"/>
        <v>0</v>
      </c>
      <c r="Y8" s="320"/>
      <c r="Z8" s="320"/>
      <c r="AB8" s="321" t="str">
        <f t="shared" si="2"/>
        <v>GoldAida Chemical Industries Co., Ltd.</v>
      </c>
    </row>
    <row r="9" spans="1:37" s="321" customFormat="1" ht="20.25">
      <c r="A9" s="259"/>
      <c r="B9" s="327" t="s">
        <v>1827</v>
      </c>
      <c r="C9" s="327" t="s">
        <v>3347</v>
      </c>
      <c r="D9" s="327" t="s">
        <v>3347</v>
      </c>
      <c r="E9" s="327" t="s">
        <v>1758</v>
      </c>
      <c r="F9" s="327" t="s">
        <v>1039</v>
      </c>
      <c r="G9" s="327" t="s">
        <v>2453</v>
      </c>
      <c r="H9" s="327" t="s">
        <v>15556</v>
      </c>
      <c r="I9" s="327" t="s">
        <v>2456</v>
      </c>
      <c r="J9" s="327" t="s">
        <v>2457</v>
      </c>
      <c r="K9" s="327"/>
      <c r="L9" s="327"/>
      <c r="M9" s="327"/>
      <c r="N9" s="327"/>
      <c r="O9" s="327" t="s">
        <v>15557</v>
      </c>
      <c r="P9" s="327" t="s">
        <v>774</v>
      </c>
      <c r="Q9" s="327"/>
      <c r="R9" s="260" t="str">
        <f ca="1">IF(ISERROR($V9),"",OFFSET('Smelter Look-up'!$C$4,$V9-4,0)&amp;"")</f>
        <v>Aida Chemical Industries Co., Ltd.</v>
      </c>
      <c r="S9" s="276" t="str">
        <f t="shared" ca="1" si="0"/>
        <v>JP</v>
      </c>
      <c r="T9" s="276" t="str">
        <f ca="1">IF(B9="","",IF(ISERROR(MATCH($J9,SorP!$B$1:$B$6230,0)),"",INDIRECT("'SorP'!$A$"&amp;MATCH($J9,SorP!$B$1:$B$6230,0))))</f>
        <v>JP-13</v>
      </c>
      <c r="U9" s="318"/>
      <c r="V9" s="319">
        <f>IF(C9="",NA(),MATCH($B9&amp;$C9,'Smelter Look-up'!$J:$J,0))</f>
        <v>10</v>
      </c>
      <c r="W9" s="320"/>
      <c r="X9" s="320">
        <f t="shared" si="1"/>
        <v>0</v>
      </c>
      <c r="Y9" s="320"/>
      <c r="Z9" s="320"/>
      <c r="AB9" s="321" t="str">
        <f t="shared" si="2"/>
        <v>GoldAida Chemical Industries Co., Ltd.</v>
      </c>
    </row>
    <row r="10" spans="1:37" s="321" customFormat="1" ht="20.25">
      <c r="A10" s="259"/>
      <c r="B10" s="327" t="s">
        <v>1827</v>
      </c>
      <c r="C10" s="327" t="s">
        <v>3347</v>
      </c>
      <c r="D10" s="327" t="s">
        <v>15558</v>
      </c>
      <c r="E10" s="327" t="s">
        <v>1758</v>
      </c>
      <c r="F10" s="327" t="s">
        <v>1039</v>
      </c>
      <c r="G10" s="327" t="s">
        <v>2453</v>
      </c>
      <c r="H10" s="327" t="s">
        <v>15559</v>
      </c>
      <c r="I10" s="327" t="s">
        <v>15560</v>
      </c>
      <c r="J10" s="327" t="s">
        <v>2457</v>
      </c>
      <c r="K10" s="327" t="s">
        <v>15561</v>
      </c>
      <c r="L10" s="327" t="s">
        <v>15562</v>
      </c>
      <c r="M10" s="327" t="s">
        <v>15563</v>
      </c>
      <c r="N10" s="327" t="s">
        <v>15564</v>
      </c>
      <c r="O10" s="327" t="s">
        <v>15565</v>
      </c>
      <c r="P10" s="327" t="s">
        <v>775</v>
      </c>
      <c r="Q10" s="327" t="s">
        <v>15566</v>
      </c>
      <c r="R10" s="260" t="str">
        <f ca="1">IF(ISERROR($V10),"",OFFSET('Smelter Look-up'!$C$4,$V10-4,0)&amp;"")</f>
        <v>Aida Chemical Industries Co., Ltd.</v>
      </c>
      <c r="S10" s="276" t="str">
        <f t="shared" ca="1" si="0"/>
        <v>JP</v>
      </c>
      <c r="T10" s="276" t="str">
        <f ca="1">IF(B10="","",IF(ISERROR(MATCH($J10,SorP!$B$1:$B$6230,0)),"",INDIRECT("'SorP'!$A$"&amp;MATCH($J10,SorP!$B$1:$B$6230,0))))</f>
        <v>JP-13</v>
      </c>
      <c r="U10" s="318"/>
      <c r="V10" s="319">
        <f>IF(C10="",NA(),MATCH($B10&amp;$C10,'Smelter Look-up'!$J:$J,0))</f>
        <v>10</v>
      </c>
      <c r="W10" s="320"/>
      <c r="X10" s="320">
        <f t="shared" si="1"/>
        <v>0</v>
      </c>
      <c r="Y10" s="320"/>
      <c r="Z10" s="320"/>
      <c r="AB10" s="321" t="str">
        <f t="shared" si="2"/>
        <v>GoldAida Chemical Industries Co., Ltd.</v>
      </c>
    </row>
    <row r="11" spans="1:37" s="321" customFormat="1" ht="20.25">
      <c r="A11" s="259"/>
      <c r="B11" s="327" t="s">
        <v>1827</v>
      </c>
      <c r="C11" s="327" t="s">
        <v>3347</v>
      </c>
      <c r="D11" s="327" t="s">
        <v>15558</v>
      </c>
      <c r="E11" s="327" t="s">
        <v>1758</v>
      </c>
      <c r="F11" s="327" t="s">
        <v>1039</v>
      </c>
      <c r="G11" s="327" t="s">
        <v>2453</v>
      </c>
      <c r="H11" s="327"/>
      <c r="I11" s="327"/>
      <c r="J11" s="327"/>
      <c r="K11" s="327"/>
      <c r="L11" s="327"/>
      <c r="M11" s="327"/>
      <c r="N11" s="327"/>
      <c r="O11" s="327"/>
      <c r="P11" s="327"/>
      <c r="Q11" s="327"/>
      <c r="R11" s="260" t="str">
        <f ca="1">IF(ISERROR($V11),"",OFFSET('Smelter Look-up'!$C$4,$V11-4,0)&amp;"")</f>
        <v>Aida Chemical Industries Co., Ltd.</v>
      </c>
      <c r="S11" s="276" t="str">
        <f t="shared" ca="1" si="0"/>
        <v>JP</v>
      </c>
      <c r="T11" s="276" t="str">
        <f ca="1">IF(B11="","",IF(ISERROR(MATCH($J11,SorP!$B$1:$B$6230,0)),"",INDIRECT("'SorP'!$A$"&amp;MATCH($J11,SorP!$B$1:$B$6230,0))))</f>
        <v/>
      </c>
      <c r="U11" s="318"/>
      <c r="V11" s="319">
        <f>IF(C11="",NA(),MATCH($B11&amp;$C11,'Smelter Look-up'!$J:$J,0))</f>
        <v>10</v>
      </c>
      <c r="W11" s="320"/>
      <c r="X11" s="320">
        <f t="shared" si="1"/>
        <v>0</v>
      </c>
      <c r="Y11" s="320"/>
      <c r="Z11" s="320"/>
      <c r="AB11" s="321" t="str">
        <f t="shared" si="2"/>
        <v>GoldAida Chemical Industries Co., Ltd.</v>
      </c>
    </row>
    <row r="12" spans="1:37" s="321" customFormat="1" ht="25.5">
      <c r="A12" s="259"/>
      <c r="B12" s="327" t="s">
        <v>1827</v>
      </c>
      <c r="C12" s="327" t="s">
        <v>61</v>
      </c>
      <c r="D12" s="327" t="s">
        <v>61</v>
      </c>
      <c r="E12" s="327" t="s">
        <v>1710</v>
      </c>
      <c r="F12" s="327" t="s">
        <v>1040</v>
      </c>
      <c r="G12" s="327" t="s">
        <v>2453</v>
      </c>
      <c r="H12" s="327">
        <v>0</v>
      </c>
      <c r="I12" s="327" t="s">
        <v>2458</v>
      </c>
      <c r="J12" s="327" t="s">
        <v>2459</v>
      </c>
      <c r="K12" s="327"/>
      <c r="L12" s="327"/>
      <c r="M12" s="327" t="s">
        <v>15548</v>
      </c>
      <c r="N12" s="327"/>
      <c r="O12" s="327" t="s">
        <v>15567</v>
      </c>
      <c r="P12" s="327"/>
      <c r="Q12" s="327"/>
      <c r="R12" s="260" t="str">
        <f ca="1">IF(ISERROR($V12),"",OFFSET('Smelter Look-up'!$C$4,$V12-4,0)&amp;"")</f>
        <v>Allgemeine Gold-und Silberscheideanstalt A.G.</v>
      </c>
      <c r="S12" s="276" t="str">
        <f t="shared" ca="1" si="0"/>
        <v>DE</v>
      </c>
      <c r="T12" s="276" t="str">
        <f ca="1">IF(B12="","",IF(ISERROR(MATCH($J12,SorP!$B$1:$B$6230,0)),"",INDIRECT("'SorP'!$A$"&amp;MATCH($J12,SorP!$B$1:$B$6230,0))))</f>
        <v>DE-BW</v>
      </c>
      <c r="U12" s="318"/>
      <c r="V12" s="319">
        <f>IF(C12="",NA(),MATCH($B12&amp;$C12,'Smelter Look-up'!$J:$J,0))</f>
        <v>13</v>
      </c>
      <c r="W12" s="320"/>
      <c r="X12" s="320">
        <f t="shared" si="1"/>
        <v>0</v>
      </c>
      <c r="Y12" s="320"/>
      <c r="Z12" s="320"/>
      <c r="AB12" s="321" t="str">
        <f t="shared" si="2"/>
        <v>GoldAllgemeine Gold-und Silberscheideanstalt A.G.</v>
      </c>
    </row>
    <row r="13" spans="1:37" s="321" customFormat="1" ht="25.5">
      <c r="A13" s="259"/>
      <c r="B13" s="327" t="s">
        <v>1827</v>
      </c>
      <c r="C13" s="327" t="s">
        <v>61</v>
      </c>
      <c r="D13" s="327" t="s">
        <v>61</v>
      </c>
      <c r="E13" s="327" t="s">
        <v>1710</v>
      </c>
      <c r="F13" s="327" t="s">
        <v>1040</v>
      </c>
      <c r="G13" s="327" t="s">
        <v>2453</v>
      </c>
      <c r="H13" s="327">
        <v>0</v>
      </c>
      <c r="I13" s="327" t="s">
        <v>2458</v>
      </c>
      <c r="J13" s="327" t="s">
        <v>2459</v>
      </c>
      <c r="K13" s="327"/>
      <c r="L13" s="327"/>
      <c r="M13" s="327"/>
      <c r="N13" s="327"/>
      <c r="O13" s="327"/>
      <c r="P13" s="327"/>
      <c r="Q13" s="327" t="s">
        <v>15553</v>
      </c>
      <c r="R13" s="260" t="str">
        <f ca="1">IF(ISERROR($V13),"",OFFSET('Smelter Look-up'!$C$4,$V13-4,0)&amp;"")</f>
        <v>Allgemeine Gold-und Silberscheideanstalt A.G.</v>
      </c>
      <c r="S13" s="276" t="str">
        <f t="shared" ca="1" si="0"/>
        <v>DE</v>
      </c>
      <c r="T13" s="276" t="str">
        <f ca="1">IF(B13="","",IF(ISERROR(MATCH($J13,SorP!$B$1:$B$6230,0)),"",INDIRECT("'SorP'!$A$"&amp;MATCH($J13,SorP!$B$1:$B$6230,0))))</f>
        <v>DE-BW</v>
      </c>
      <c r="U13" s="318"/>
      <c r="V13" s="319">
        <f>IF(C13="",NA(),MATCH($B13&amp;$C13,'Smelter Look-up'!$J:$J,0))</f>
        <v>13</v>
      </c>
      <c r="W13" s="320"/>
      <c r="X13" s="320">
        <f t="shared" si="1"/>
        <v>0</v>
      </c>
      <c r="Y13" s="320"/>
      <c r="Z13" s="320"/>
      <c r="AB13" s="321" t="str">
        <f t="shared" si="2"/>
        <v>GoldAllgemeine Gold-und Silberscheideanstalt A.G.</v>
      </c>
    </row>
    <row r="14" spans="1:37" s="321" customFormat="1" ht="25.5">
      <c r="A14" s="259"/>
      <c r="B14" s="327" t="s">
        <v>1827</v>
      </c>
      <c r="C14" s="327" t="s">
        <v>61</v>
      </c>
      <c r="D14" s="327" t="s">
        <v>61</v>
      </c>
      <c r="E14" s="327" t="s">
        <v>1710</v>
      </c>
      <c r="F14" s="327" t="s">
        <v>1040</v>
      </c>
      <c r="G14" s="327" t="s">
        <v>2453</v>
      </c>
      <c r="H14" s="327" t="s">
        <v>15568</v>
      </c>
      <c r="I14" s="327" t="s">
        <v>15569</v>
      </c>
      <c r="J14" s="327"/>
      <c r="K14" s="327" t="s">
        <v>15570</v>
      </c>
      <c r="L14" s="327" t="s">
        <v>15571</v>
      </c>
      <c r="M14" s="327" t="s">
        <v>15572</v>
      </c>
      <c r="N14" s="327" t="s">
        <v>15573</v>
      </c>
      <c r="O14" s="327" t="s">
        <v>15574</v>
      </c>
      <c r="P14" s="327" t="s">
        <v>775</v>
      </c>
      <c r="Q14" s="327" t="s">
        <v>15575</v>
      </c>
      <c r="R14" s="260" t="str">
        <f ca="1">IF(ISERROR($V14),"",OFFSET('Smelter Look-up'!$C$4,$V14-4,0)&amp;"")</f>
        <v>Allgemeine Gold-und Silberscheideanstalt A.G.</v>
      </c>
      <c r="S14" s="276" t="str">
        <f t="shared" ca="1" si="0"/>
        <v>DE</v>
      </c>
      <c r="T14" s="276" t="str">
        <f ca="1">IF(B14="","",IF(ISERROR(MATCH($J14,SorP!$B$1:$B$6230,0)),"",INDIRECT("'SorP'!$A$"&amp;MATCH($J14,SorP!$B$1:$B$6230,0))))</f>
        <v/>
      </c>
      <c r="U14" s="318"/>
      <c r="V14" s="319">
        <f>IF(C14="",NA(),MATCH($B14&amp;$C14,'Smelter Look-up'!$J:$J,0))</f>
        <v>13</v>
      </c>
      <c r="W14" s="320"/>
      <c r="X14" s="320">
        <f t="shared" si="1"/>
        <v>0</v>
      </c>
      <c r="Y14" s="320"/>
      <c r="Z14" s="320"/>
      <c r="AB14" s="321" t="str">
        <f t="shared" si="2"/>
        <v>GoldAllgemeine Gold-und Silberscheideanstalt A.G.</v>
      </c>
    </row>
    <row r="15" spans="1:37" s="321" customFormat="1" ht="25.5">
      <c r="A15" s="259"/>
      <c r="B15" s="327" t="s">
        <v>1827</v>
      </c>
      <c r="C15" s="327" t="s">
        <v>1005</v>
      </c>
      <c r="D15" s="327" t="s">
        <v>1005</v>
      </c>
      <c r="E15" s="327" t="s">
        <v>1391</v>
      </c>
      <c r="F15" s="327" t="s">
        <v>1041</v>
      </c>
      <c r="G15" s="327" t="s">
        <v>2453</v>
      </c>
      <c r="H15" s="327"/>
      <c r="I15" s="327"/>
      <c r="J15" s="327"/>
      <c r="K15" s="327"/>
      <c r="L15" s="327"/>
      <c r="M15" s="327"/>
      <c r="N15" s="327"/>
      <c r="O15" s="327"/>
      <c r="P15" s="327"/>
      <c r="Q15" s="327"/>
      <c r="R15" s="260" t="str">
        <f ca="1">IF(ISERROR($V15),"",OFFSET('Smelter Look-up'!$C$4,$V15-4,0)&amp;"")</f>
        <v>Almalyk Mining and Metallurgical Complex (AMMC)</v>
      </c>
      <c r="S15" s="276" t="str">
        <f t="shared" ca="1" si="0"/>
        <v>UZ</v>
      </c>
      <c r="T15" s="276" t="str">
        <f ca="1">IF(B15="","",IF(ISERROR(MATCH($J15,SorP!$B$1:$B$6230,0)),"",INDIRECT("'SorP'!$A$"&amp;MATCH($J15,SorP!$B$1:$B$6230,0))))</f>
        <v/>
      </c>
      <c r="U15" s="318"/>
      <c r="V15" s="319">
        <f>IF(C15="",NA(),MATCH($B15&amp;$C15,'Smelter Look-up'!$J:$J,0))</f>
        <v>14</v>
      </c>
      <c r="W15" s="320"/>
      <c r="X15" s="320">
        <f t="shared" si="1"/>
        <v>0</v>
      </c>
      <c r="Y15" s="320"/>
      <c r="Z15" s="320"/>
      <c r="AB15" s="321" t="str">
        <f t="shared" si="2"/>
        <v>GoldAlmalyk Mining and Metallurgical Complex (AMMC)</v>
      </c>
    </row>
    <row r="16" spans="1:37" s="321" customFormat="1" ht="25.5">
      <c r="A16" s="259"/>
      <c r="B16" s="327" t="s">
        <v>1827</v>
      </c>
      <c r="C16" s="327" t="s">
        <v>2461</v>
      </c>
      <c r="D16" s="327" t="s">
        <v>2461</v>
      </c>
      <c r="E16" s="327" t="s">
        <v>1687</v>
      </c>
      <c r="F16" s="327" t="s">
        <v>1042</v>
      </c>
      <c r="G16" s="327" t="s">
        <v>2453</v>
      </c>
      <c r="H16" s="327">
        <v>0</v>
      </c>
      <c r="I16" s="327" t="s">
        <v>2462</v>
      </c>
      <c r="J16" s="327" t="s">
        <v>2463</v>
      </c>
      <c r="K16" s="327"/>
      <c r="L16" s="327"/>
      <c r="M16" s="327"/>
      <c r="N16" s="327"/>
      <c r="O16" s="327"/>
      <c r="P16" s="327"/>
      <c r="Q16" s="327" t="s">
        <v>15576</v>
      </c>
      <c r="R16" s="260" t="str">
        <f ca="1">IF(ISERROR($V16),"",OFFSET('Smelter Look-up'!$C$4,$V16-4,0)&amp;"")</f>
        <v>AngloGold Ashanti Corrego do Sitio Mineracao</v>
      </c>
      <c r="S16" s="276" t="str">
        <f t="shared" ca="1" si="0"/>
        <v>BR</v>
      </c>
      <c r="T16" s="276" t="str">
        <f ca="1">IF(B16="","",IF(ISERROR(MATCH($J16,SorP!$B$1:$B$6230,0)),"",INDIRECT("'SorP'!$A$"&amp;MATCH($J16,SorP!$B$1:$B$6230,0))))</f>
        <v>BR-MG</v>
      </c>
      <c r="U16" s="318"/>
      <c r="V16" s="319">
        <f>IF(C16="",NA(),MATCH($B16&amp;$C16,'Smelter Look-up'!$J:$J,0))</f>
        <v>18</v>
      </c>
      <c r="W16" s="320"/>
      <c r="X16" s="320">
        <f t="shared" si="1"/>
        <v>0</v>
      </c>
      <c r="Y16" s="320"/>
      <c r="Z16" s="320"/>
      <c r="AB16" s="321" t="str">
        <f t="shared" si="2"/>
        <v>GoldAngloGold Ashanti Córrego do Sítio Mineração</v>
      </c>
    </row>
    <row r="17" spans="1:28" s="321" customFormat="1" ht="25.5">
      <c r="A17" s="259"/>
      <c r="B17" s="327" t="s">
        <v>1827</v>
      </c>
      <c r="C17" s="327" t="s">
        <v>2461</v>
      </c>
      <c r="D17" s="327" t="s">
        <v>2461</v>
      </c>
      <c r="E17" s="327" t="s">
        <v>1687</v>
      </c>
      <c r="F17" s="327" t="s">
        <v>1042</v>
      </c>
      <c r="G17" s="327" t="s">
        <v>2453</v>
      </c>
      <c r="H17" s="327">
        <v>0</v>
      </c>
      <c r="I17" s="327" t="s">
        <v>2462</v>
      </c>
      <c r="J17" s="327" t="s">
        <v>2463</v>
      </c>
      <c r="K17" s="327"/>
      <c r="L17" s="327"/>
      <c r="M17" s="327" t="s">
        <v>15577</v>
      </c>
      <c r="N17" s="327"/>
      <c r="O17" s="327"/>
      <c r="P17" s="327"/>
      <c r="Q17" s="327" t="s">
        <v>15578</v>
      </c>
      <c r="R17" s="260" t="str">
        <f ca="1">IF(ISERROR($V17),"",OFFSET('Smelter Look-up'!$C$4,$V17-4,0)&amp;"")</f>
        <v>AngloGold Ashanti Corrego do Sitio Mineracao</v>
      </c>
      <c r="S17" s="276" t="str">
        <f t="shared" ca="1" si="0"/>
        <v>BR</v>
      </c>
      <c r="T17" s="276" t="str">
        <f ca="1">IF(B17="","",IF(ISERROR(MATCH($J17,SorP!$B$1:$B$6230,0)),"",INDIRECT("'SorP'!$A$"&amp;MATCH($J17,SorP!$B$1:$B$6230,0))))</f>
        <v>BR-MG</v>
      </c>
      <c r="U17" s="318"/>
      <c r="V17" s="319">
        <f>IF(C17="",NA(),MATCH($B17&amp;$C17,'Smelter Look-up'!$J:$J,0))</f>
        <v>18</v>
      </c>
      <c r="W17" s="320"/>
      <c r="X17" s="320">
        <f t="shared" si="1"/>
        <v>0</v>
      </c>
      <c r="Y17" s="320"/>
      <c r="Z17" s="320"/>
      <c r="AB17" s="321" t="str">
        <f t="shared" si="2"/>
        <v>GoldAngloGold Ashanti Córrego do Sítio Mineração</v>
      </c>
    </row>
    <row r="18" spans="1:28" s="321" customFormat="1" ht="25.5">
      <c r="A18" s="259"/>
      <c r="B18" s="327" t="s">
        <v>1827</v>
      </c>
      <c r="C18" s="327" t="s">
        <v>2461</v>
      </c>
      <c r="D18" s="327" t="s">
        <v>2461</v>
      </c>
      <c r="E18" s="327" t="s">
        <v>1687</v>
      </c>
      <c r="F18" s="327" t="s">
        <v>1042</v>
      </c>
      <c r="G18" s="327" t="s">
        <v>2453</v>
      </c>
      <c r="H18" s="327">
        <v>0</v>
      </c>
      <c r="I18" s="327" t="s">
        <v>2462</v>
      </c>
      <c r="J18" s="327" t="s">
        <v>2463</v>
      </c>
      <c r="K18" s="327"/>
      <c r="L18" s="327"/>
      <c r="M18" s="327"/>
      <c r="N18" s="327"/>
      <c r="O18" s="327"/>
      <c r="P18" s="327"/>
      <c r="Q18" s="327"/>
      <c r="R18" s="260" t="str">
        <f ca="1">IF(ISERROR($V18),"",OFFSET('Smelter Look-up'!$C$4,$V18-4,0)&amp;"")</f>
        <v>AngloGold Ashanti Corrego do Sitio Mineracao</v>
      </c>
      <c r="S18" s="276" t="str">
        <f t="shared" ca="1" si="0"/>
        <v>BR</v>
      </c>
      <c r="T18" s="276" t="str">
        <f ca="1">IF(B18="","",IF(ISERROR(MATCH($J18,SorP!$B$1:$B$6230,0)),"",INDIRECT("'SorP'!$A$"&amp;MATCH($J18,SorP!$B$1:$B$6230,0))))</f>
        <v>BR-MG</v>
      </c>
      <c r="U18" s="318"/>
      <c r="V18" s="319">
        <f>IF(C18="",NA(),MATCH($B18&amp;$C18,'Smelter Look-up'!$J:$J,0))</f>
        <v>18</v>
      </c>
      <c r="W18" s="320"/>
      <c r="X18" s="320">
        <f t="shared" si="1"/>
        <v>0</v>
      </c>
      <c r="Y18" s="320"/>
      <c r="Z18" s="320"/>
      <c r="AB18" s="321" t="str">
        <f t="shared" si="2"/>
        <v>GoldAngloGold Ashanti Córrego do Sítio Mineração</v>
      </c>
    </row>
    <row r="19" spans="1:28" s="321" customFormat="1" ht="25.5">
      <c r="A19" s="259"/>
      <c r="B19" s="327" t="s">
        <v>1827</v>
      </c>
      <c r="C19" s="327" t="s">
        <v>2461</v>
      </c>
      <c r="D19" s="327" t="s">
        <v>2461</v>
      </c>
      <c r="E19" s="327" t="s">
        <v>1687</v>
      </c>
      <c r="F19" s="327" t="s">
        <v>1042</v>
      </c>
      <c r="G19" s="327" t="s">
        <v>2453</v>
      </c>
      <c r="H19" s="327">
        <v>0</v>
      </c>
      <c r="I19" s="327" t="s">
        <v>2462</v>
      </c>
      <c r="J19" s="327" t="s">
        <v>2463</v>
      </c>
      <c r="K19" s="327"/>
      <c r="L19" s="327"/>
      <c r="M19" s="327" t="s">
        <v>15548</v>
      </c>
      <c r="N19" s="327"/>
      <c r="O19" s="327" t="s">
        <v>15579</v>
      </c>
      <c r="P19" s="327"/>
      <c r="Q19" s="327"/>
      <c r="R19" s="260" t="str">
        <f ca="1">IF(ISERROR($V19),"",OFFSET('Smelter Look-up'!$C$4,$V19-4,0)&amp;"")</f>
        <v>AngloGold Ashanti Corrego do Sitio Mineracao</v>
      </c>
      <c r="S19" s="276" t="str">
        <f t="shared" ca="1" si="0"/>
        <v>BR</v>
      </c>
      <c r="T19" s="276" t="str">
        <f ca="1">IF(B19="","",IF(ISERROR(MATCH($J19,SorP!$B$1:$B$6230,0)),"",INDIRECT("'SorP'!$A$"&amp;MATCH($J19,SorP!$B$1:$B$6230,0))))</f>
        <v>BR-MG</v>
      </c>
      <c r="U19" s="318"/>
      <c r="V19" s="319">
        <f>IF(C19="",NA(),MATCH($B19&amp;$C19,'Smelter Look-up'!$J:$J,0))</f>
        <v>18</v>
      </c>
      <c r="W19" s="320"/>
      <c r="X19" s="320">
        <f t="shared" si="1"/>
        <v>0</v>
      </c>
      <c r="Y19" s="320"/>
      <c r="Z19" s="320"/>
      <c r="AB19" s="321" t="str">
        <f t="shared" si="2"/>
        <v>GoldAngloGold Ashanti Córrego do Sítio Mineração</v>
      </c>
    </row>
    <row r="20" spans="1:28" s="321" customFormat="1" ht="25.5">
      <c r="A20" s="259"/>
      <c r="B20" s="327" t="s">
        <v>1827</v>
      </c>
      <c r="C20" s="327" t="s">
        <v>2461</v>
      </c>
      <c r="D20" s="327" t="s">
        <v>2461</v>
      </c>
      <c r="E20" s="327" t="s">
        <v>1687</v>
      </c>
      <c r="F20" s="327" t="s">
        <v>1042</v>
      </c>
      <c r="G20" s="327" t="s">
        <v>2453</v>
      </c>
      <c r="H20" s="327">
        <v>0</v>
      </c>
      <c r="I20" s="327" t="s">
        <v>2462</v>
      </c>
      <c r="J20" s="327" t="s">
        <v>2463</v>
      </c>
      <c r="K20" s="327"/>
      <c r="L20" s="327"/>
      <c r="M20" s="327"/>
      <c r="N20" s="327"/>
      <c r="O20" s="327"/>
      <c r="P20" s="327"/>
      <c r="Q20" s="327" t="s">
        <v>15553</v>
      </c>
      <c r="R20" s="260" t="str">
        <f ca="1">IF(ISERROR($V20),"",OFFSET('Smelter Look-up'!$C$4,$V20-4,0)&amp;"")</f>
        <v>AngloGold Ashanti Corrego do Sitio Mineracao</v>
      </c>
      <c r="S20" s="276" t="str">
        <f t="shared" ca="1" si="0"/>
        <v>BR</v>
      </c>
      <c r="T20" s="276" t="str">
        <f ca="1">IF(B20="","",IF(ISERROR(MATCH($J20,SorP!$B$1:$B$6230,0)),"",INDIRECT("'SorP'!$A$"&amp;MATCH($J20,SorP!$B$1:$B$6230,0))))</f>
        <v>BR-MG</v>
      </c>
      <c r="U20" s="318"/>
      <c r="V20" s="319">
        <f>IF(C20="",NA(),MATCH($B20&amp;$C20,'Smelter Look-up'!$J:$J,0))</f>
        <v>18</v>
      </c>
      <c r="W20" s="320"/>
      <c r="X20" s="320">
        <f t="shared" si="1"/>
        <v>0</v>
      </c>
      <c r="Y20" s="320"/>
      <c r="Z20" s="320"/>
      <c r="AB20" s="321" t="str">
        <f t="shared" si="2"/>
        <v>GoldAngloGold Ashanti Córrego do Sítio Mineração</v>
      </c>
    </row>
    <row r="21" spans="1:28" s="321" customFormat="1" ht="25.5">
      <c r="A21" s="259"/>
      <c r="B21" s="327" t="s">
        <v>1827</v>
      </c>
      <c r="C21" s="327" t="s">
        <v>2461</v>
      </c>
      <c r="D21" s="327" t="s">
        <v>15580</v>
      </c>
      <c r="E21" s="327" t="s">
        <v>1687</v>
      </c>
      <c r="F21" s="327" t="s">
        <v>1042</v>
      </c>
      <c r="G21" s="327" t="s">
        <v>2453</v>
      </c>
      <c r="H21" s="327" t="s">
        <v>15581</v>
      </c>
      <c r="I21" s="327" t="s">
        <v>15582</v>
      </c>
      <c r="J21" s="327" t="s">
        <v>15583</v>
      </c>
      <c r="K21" s="327" t="s">
        <v>15584</v>
      </c>
      <c r="L21" s="327" t="s">
        <v>15585</v>
      </c>
      <c r="M21" s="327" t="s">
        <v>15572</v>
      </c>
      <c r="N21" s="327" t="s">
        <v>15579</v>
      </c>
      <c r="O21" s="327" t="s">
        <v>15579</v>
      </c>
      <c r="P21" s="327" t="s">
        <v>775</v>
      </c>
      <c r="Q21" s="327" t="s">
        <v>15575</v>
      </c>
      <c r="R21" s="260" t="str">
        <f ca="1">IF(ISERROR($V21),"",OFFSET('Smelter Look-up'!$C$4,$V21-4,0)&amp;"")</f>
        <v>AngloGold Ashanti Corrego do Sitio Mineracao</v>
      </c>
      <c r="S21" s="276" t="str">
        <f t="shared" ca="1" si="0"/>
        <v>BR</v>
      </c>
      <c r="T21" s="276" t="str">
        <f ca="1">IF(B21="","",IF(ISERROR(MATCH($J21,SorP!$B$1:$B$6230,0)),"",INDIRECT("'SorP'!$A$"&amp;MATCH($J21,SorP!$B$1:$B$6230,0))))</f>
        <v/>
      </c>
      <c r="U21" s="318"/>
      <c r="V21" s="319">
        <f>IF(C21="",NA(),MATCH($B21&amp;$C21,'Smelter Look-up'!$J:$J,0))</f>
        <v>18</v>
      </c>
      <c r="W21" s="320"/>
      <c r="X21" s="320">
        <f t="shared" si="1"/>
        <v>0</v>
      </c>
      <c r="Y21" s="320"/>
      <c r="Z21" s="320"/>
      <c r="AB21" s="321" t="str">
        <f t="shared" si="2"/>
        <v>GoldAngloGold Ashanti Córrego do Sítio Mineração</v>
      </c>
    </row>
    <row r="22" spans="1:28" s="321" customFormat="1" ht="25.5">
      <c r="A22" s="259"/>
      <c r="B22" s="327" t="s">
        <v>1827</v>
      </c>
      <c r="C22" s="327" t="s">
        <v>2461</v>
      </c>
      <c r="D22" s="327" t="s">
        <v>15580</v>
      </c>
      <c r="E22" s="327" t="s">
        <v>1687</v>
      </c>
      <c r="F22" s="327" t="s">
        <v>1042</v>
      </c>
      <c r="G22" s="327" t="s">
        <v>2453</v>
      </c>
      <c r="H22" s="327"/>
      <c r="I22" s="327"/>
      <c r="J22" s="327"/>
      <c r="K22" s="327"/>
      <c r="L22" s="327"/>
      <c r="M22" s="327"/>
      <c r="N22" s="327"/>
      <c r="O22" s="327"/>
      <c r="P22" s="327"/>
      <c r="Q22" s="327"/>
      <c r="R22" s="260" t="str">
        <f ca="1">IF(ISERROR($V22),"",OFFSET('Smelter Look-up'!$C$4,$V22-4,0)&amp;"")</f>
        <v>AngloGold Ashanti Corrego do Sitio Mineracao</v>
      </c>
      <c r="S22" s="276" t="str">
        <f t="shared" ca="1" si="0"/>
        <v>BR</v>
      </c>
      <c r="T22" s="276" t="str">
        <f ca="1">IF(B22="","",IF(ISERROR(MATCH($J22,SorP!$B$1:$B$6230,0)),"",INDIRECT("'SorP'!$A$"&amp;MATCH($J22,SorP!$B$1:$B$6230,0))))</f>
        <v/>
      </c>
      <c r="U22" s="318"/>
      <c r="V22" s="319">
        <f>IF(C22="",NA(),MATCH($B22&amp;$C22,'Smelter Look-up'!$J:$J,0))</f>
        <v>18</v>
      </c>
      <c r="W22" s="320"/>
      <c r="X22" s="320">
        <f t="shared" si="1"/>
        <v>0</v>
      </c>
      <c r="Y22" s="320"/>
      <c r="Z22" s="320"/>
      <c r="AB22" s="321" t="str">
        <f t="shared" si="2"/>
        <v>GoldAngloGold Ashanti Córrego do Sítio Mineração</v>
      </c>
    </row>
    <row r="23" spans="1:28" s="321" customFormat="1" ht="20.25">
      <c r="A23" s="259"/>
      <c r="B23" s="327" t="s">
        <v>1827</v>
      </c>
      <c r="C23" s="327" t="s">
        <v>15586</v>
      </c>
      <c r="D23" s="327" t="s">
        <v>15586</v>
      </c>
      <c r="E23" s="327" t="s">
        <v>1696</v>
      </c>
      <c r="F23" s="327" t="s">
        <v>1043</v>
      </c>
      <c r="G23" s="327" t="s">
        <v>2453</v>
      </c>
      <c r="H23" s="327"/>
      <c r="I23" s="327"/>
      <c r="J23" s="327"/>
      <c r="K23" s="327"/>
      <c r="L23" s="327"/>
      <c r="M23" s="327"/>
      <c r="N23" s="327"/>
      <c r="O23" s="327"/>
      <c r="P23" s="327"/>
      <c r="Q23" s="327"/>
      <c r="R23" s="260" t="str">
        <f ca="1">IF(ISERROR($V23),"",OFFSET('Smelter Look-up'!$C$4,$V23-4,0)&amp;"")</f>
        <v/>
      </c>
      <c r="S23" s="276" t="str">
        <f t="shared" ca="1" si="0"/>
        <v>CH</v>
      </c>
      <c r="T23" s="276" t="str">
        <f ca="1">IF(B23="","",IF(ISERROR(MATCH($J23,SorP!$B$1:$B$6230,0)),"",INDIRECT("'SorP'!$A$"&amp;MATCH($J23,SorP!$B$1:$B$6230,0))))</f>
        <v/>
      </c>
      <c r="U23" s="318"/>
      <c r="V23" s="319" t="e">
        <f>IF(C23="",NA(),MATCH($B23&amp;$C23,'Smelter Look-up'!$J:$J,0))</f>
        <v>#N/A</v>
      </c>
      <c r="W23" s="320"/>
      <c r="X23" s="320">
        <f t="shared" si="1"/>
        <v>0</v>
      </c>
      <c r="Y23" s="320"/>
      <c r="Z23" s="320"/>
      <c r="AB23" s="321" t="str">
        <f t="shared" si="2"/>
        <v>GoldArgor-Heraeus SA</v>
      </c>
    </row>
    <row r="24" spans="1:28" s="321" customFormat="1" ht="20.25">
      <c r="A24" s="259"/>
      <c r="B24" s="327" t="s">
        <v>1827</v>
      </c>
      <c r="C24" s="327" t="s">
        <v>15586</v>
      </c>
      <c r="D24" s="327" t="s">
        <v>15586</v>
      </c>
      <c r="E24" s="327" t="s">
        <v>1696</v>
      </c>
      <c r="F24" s="327" t="s">
        <v>1043</v>
      </c>
      <c r="G24" s="327" t="s">
        <v>2453</v>
      </c>
      <c r="H24" s="327">
        <v>0</v>
      </c>
      <c r="I24" s="327" t="s">
        <v>2464</v>
      </c>
      <c r="J24" s="327" t="s">
        <v>2465</v>
      </c>
      <c r="K24" s="327"/>
      <c r="L24" s="327"/>
      <c r="M24" s="327"/>
      <c r="N24" s="327"/>
      <c r="O24" s="327"/>
      <c r="P24" s="327"/>
      <c r="Q24" s="327" t="s">
        <v>15576</v>
      </c>
      <c r="R24" s="260" t="str">
        <f ca="1">IF(ISERROR($V24),"",OFFSET('Smelter Look-up'!$C$4,$V24-4,0)&amp;"")</f>
        <v/>
      </c>
      <c r="S24" s="276" t="str">
        <f t="shared" ca="1" si="0"/>
        <v>CH</v>
      </c>
      <c r="T24" s="276" t="str">
        <f ca="1">IF(B24="","",IF(ISERROR(MATCH($J24,SorP!$B$1:$B$6230,0)),"",INDIRECT("'SorP'!$A$"&amp;MATCH($J24,SorP!$B$1:$B$6230,0))))</f>
        <v>CH-TI</v>
      </c>
      <c r="U24" s="318"/>
      <c r="V24" s="319" t="e">
        <f>IF(C24="",NA(),MATCH($B24&amp;$C24,'Smelter Look-up'!$J:$J,0))</f>
        <v>#N/A</v>
      </c>
      <c r="W24" s="320"/>
      <c r="X24" s="320">
        <f t="shared" si="1"/>
        <v>0</v>
      </c>
      <c r="Y24" s="320"/>
      <c r="Z24" s="320"/>
      <c r="AB24" s="321" t="str">
        <f t="shared" si="2"/>
        <v>GoldArgor-Heraeus SA</v>
      </c>
    </row>
    <row r="25" spans="1:28" s="321" customFormat="1" ht="20.25">
      <c r="A25" s="259"/>
      <c r="B25" s="327" t="s">
        <v>1827</v>
      </c>
      <c r="C25" s="327" t="s">
        <v>15586</v>
      </c>
      <c r="D25" s="327" t="s">
        <v>15586</v>
      </c>
      <c r="E25" s="327" t="s">
        <v>1696</v>
      </c>
      <c r="F25" s="327" t="s">
        <v>1043</v>
      </c>
      <c r="G25" s="327" t="s">
        <v>2453</v>
      </c>
      <c r="H25" s="327">
        <v>0</v>
      </c>
      <c r="I25" s="327" t="s">
        <v>2464</v>
      </c>
      <c r="J25" s="327" t="s">
        <v>2465</v>
      </c>
      <c r="K25" s="327"/>
      <c r="L25" s="327"/>
      <c r="M25" s="327" t="s">
        <v>15577</v>
      </c>
      <c r="N25" s="327"/>
      <c r="O25" s="327"/>
      <c r="P25" s="327"/>
      <c r="Q25" s="327" t="s">
        <v>15578</v>
      </c>
      <c r="R25" s="260" t="str">
        <f ca="1">IF(ISERROR($V25),"",OFFSET('Smelter Look-up'!$C$4,$V25-4,0)&amp;"")</f>
        <v/>
      </c>
      <c r="S25" s="276" t="str">
        <f t="shared" ca="1" si="0"/>
        <v>CH</v>
      </c>
      <c r="T25" s="276" t="str">
        <f ca="1">IF(B25="","",IF(ISERROR(MATCH($J25,SorP!$B$1:$B$6230,0)),"",INDIRECT("'SorP'!$A$"&amp;MATCH($J25,SorP!$B$1:$B$6230,0))))</f>
        <v>CH-TI</v>
      </c>
      <c r="U25" s="318"/>
      <c r="V25" s="319" t="e">
        <f>IF(C25="",NA(),MATCH($B25&amp;$C25,'Smelter Look-up'!$J:$J,0))</f>
        <v>#N/A</v>
      </c>
      <c r="W25" s="320"/>
      <c r="X25" s="320">
        <f t="shared" si="1"/>
        <v>0</v>
      </c>
      <c r="Y25" s="320"/>
      <c r="Z25" s="320"/>
      <c r="AB25" s="321" t="str">
        <f t="shared" si="2"/>
        <v>GoldArgor-Heraeus SA</v>
      </c>
    </row>
    <row r="26" spans="1:28" s="321" customFormat="1" ht="20.25">
      <c r="A26" s="259"/>
      <c r="B26" s="327" t="s">
        <v>1827</v>
      </c>
      <c r="C26" s="327" t="s">
        <v>15586</v>
      </c>
      <c r="D26" s="327" t="s">
        <v>15586</v>
      </c>
      <c r="E26" s="327" t="s">
        <v>1696</v>
      </c>
      <c r="F26" s="327" t="s">
        <v>1043</v>
      </c>
      <c r="G26" s="327" t="s">
        <v>2453</v>
      </c>
      <c r="H26" s="327">
        <v>0</v>
      </c>
      <c r="I26" s="327" t="s">
        <v>2464</v>
      </c>
      <c r="J26" s="327" t="s">
        <v>2465</v>
      </c>
      <c r="K26" s="327"/>
      <c r="L26" s="327"/>
      <c r="M26" s="327"/>
      <c r="N26" s="327"/>
      <c r="O26" s="327"/>
      <c r="P26" s="327"/>
      <c r="Q26" s="327"/>
      <c r="R26" s="260" t="str">
        <f ca="1">IF(ISERROR($V26),"",OFFSET('Smelter Look-up'!$C$4,$V26-4,0)&amp;"")</f>
        <v/>
      </c>
      <c r="S26" s="276" t="str">
        <f t="shared" ca="1" si="0"/>
        <v>CH</v>
      </c>
      <c r="T26" s="276" t="str">
        <f ca="1">IF(B26="","",IF(ISERROR(MATCH($J26,SorP!$B$1:$B$6230,0)),"",INDIRECT("'SorP'!$A$"&amp;MATCH($J26,SorP!$B$1:$B$6230,0))))</f>
        <v>CH-TI</v>
      </c>
      <c r="U26" s="318"/>
      <c r="V26" s="319" t="e">
        <f>IF(C26="",NA(),MATCH($B26&amp;$C26,'Smelter Look-up'!$J:$J,0))</f>
        <v>#N/A</v>
      </c>
      <c r="W26" s="320"/>
      <c r="X26" s="320">
        <f t="shared" si="1"/>
        <v>0</v>
      </c>
      <c r="Y26" s="320"/>
      <c r="Z26" s="320"/>
      <c r="AB26" s="321" t="str">
        <f t="shared" si="2"/>
        <v>GoldArgor-Heraeus SA</v>
      </c>
    </row>
    <row r="27" spans="1:28" s="321" customFormat="1" ht="20.25">
      <c r="A27" s="259"/>
      <c r="B27" s="327" t="s">
        <v>1827</v>
      </c>
      <c r="C27" s="327" t="s">
        <v>15586</v>
      </c>
      <c r="D27" s="327" t="s">
        <v>15586</v>
      </c>
      <c r="E27" s="327" t="s">
        <v>1696</v>
      </c>
      <c r="F27" s="327" t="s">
        <v>1043</v>
      </c>
      <c r="G27" s="327" t="s">
        <v>2453</v>
      </c>
      <c r="H27" s="327">
        <v>0</v>
      </c>
      <c r="I27" s="327" t="s">
        <v>2464</v>
      </c>
      <c r="J27" s="327" t="s">
        <v>2465</v>
      </c>
      <c r="K27" s="327"/>
      <c r="L27" s="327"/>
      <c r="M27" s="327" t="s">
        <v>15548</v>
      </c>
      <c r="N27" s="327"/>
      <c r="O27" s="327" t="s">
        <v>15579</v>
      </c>
      <c r="P27" s="327"/>
      <c r="Q27" s="327"/>
      <c r="R27" s="260" t="str">
        <f ca="1">IF(ISERROR($V27),"",OFFSET('Smelter Look-up'!$C$4,$V27-4,0)&amp;"")</f>
        <v/>
      </c>
      <c r="S27" s="276" t="str">
        <f t="shared" ca="1" si="0"/>
        <v>CH</v>
      </c>
      <c r="T27" s="276" t="str">
        <f ca="1">IF(B27="","",IF(ISERROR(MATCH($J27,SorP!$B$1:$B$6230,0)),"",INDIRECT("'SorP'!$A$"&amp;MATCH($J27,SorP!$B$1:$B$6230,0))))</f>
        <v>CH-TI</v>
      </c>
      <c r="U27" s="318"/>
      <c r="V27" s="319" t="e">
        <f>IF(C27="",NA(),MATCH($B27&amp;$C27,'Smelter Look-up'!$J:$J,0))</f>
        <v>#N/A</v>
      </c>
      <c r="W27" s="320"/>
      <c r="X27" s="320">
        <f t="shared" si="1"/>
        <v>0</v>
      </c>
      <c r="Y27" s="320"/>
      <c r="Z27" s="320"/>
      <c r="AB27" s="321" t="str">
        <f t="shared" si="2"/>
        <v>GoldArgor-Heraeus SA</v>
      </c>
    </row>
    <row r="28" spans="1:28" s="321" customFormat="1" ht="20.25">
      <c r="A28" s="259"/>
      <c r="B28" s="327" t="s">
        <v>1827</v>
      </c>
      <c r="C28" s="327" t="s">
        <v>15586</v>
      </c>
      <c r="D28" s="327" t="s">
        <v>15586</v>
      </c>
      <c r="E28" s="327" t="s">
        <v>1696</v>
      </c>
      <c r="F28" s="327" t="s">
        <v>1043</v>
      </c>
      <c r="G28" s="327" t="s">
        <v>2453</v>
      </c>
      <c r="H28" s="327">
        <v>0</v>
      </c>
      <c r="I28" s="327" t="s">
        <v>2464</v>
      </c>
      <c r="J28" s="327" t="s">
        <v>2465</v>
      </c>
      <c r="K28" s="327"/>
      <c r="L28" s="327"/>
      <c r="M28" s="327"/>
      <c r="N28" s="327"/>
      <c r="O28" s="327"/>
      <c r="P28" s="327"/>
      <c r="Q28" s="327" t="s">
        <v>15553</v>
      </c>
      <c r="R28" s="260" t="str">
        <f ca="1">IF(ISERROR($V28),"",OFFSET('Smelter Look-up'!$C$4,$V28-4,0)&amp;"")</f>
        <v/>
      </c>
      <c r="S28" s="276" t="str">
        <f t="shared" ca="1" si="0"/>
        <v>CH</v>
      </c>
      <c r="T28" s="276" t="str">
        <f ca="1">IF(B28="","",IF(ISERROR(MATCH($J28,SorP!$B$1:$B$6230,0)),"",INDIRECT("'SorP'!$A$"&amp;MATCH($J28,SorP!$B$1:$B$6230,0))))</f>
        <v>CH-TI</v>
      </c>
      <c r="U28" s="318"/>
      <c r="V28" s="319" t="e">
        <f>IF(C28="",NA(),MATCH($B28&amp;$C28,'Smelter Look-up'!$J:$J,0))</f>
        <v>#N/A</v>
      </c>
      <c r="W28" s="320"/>
      <c r="X28" s="320">
        <f t="shared" si="1"/>
        <v>0</v>
      </c>
      <c r="Y28" s="320"/>
      <c r="Z28" s="320"/>
      <c r="AB28" s="321" t="str">
        <f t="shared" si="2"/>
        <v>GoldArgor-Heraeus SA</v>
      </c>
    </row>
    <row r="29" spans="1:28" s="321" customFormat="1" ht="20.25">
      <c r="A29" s="259"/>
      <c r="B29" s="327" t="s">
        <v>1827</v>
      </c>
      <c r="C29" s="327" t="s">
        <v>15586</v>
      </c>
      <c r="D29" s="327" t="s">
        <v>15586</v>
      </c>
      <c r="E29" s="327" t="s">
        <v>1696</v>
      </c>
      <c r="F29" s="327" t="s">
        <v>1043</v>
      </c>
      <c r="G29" s="327" t="s">
        <v>2453</v>
      </c>
      <c r="H29" s="327" t="s">
        <v>15587</v>
      </c>
      <c r="I29" s="327" t="s">
        <v>2464</v>
      </c>
      <c r="J29" s="327" t="s">
        <v>2465</v>
      </c>
      <c r="K29" s="327" t="s">
        <v>15588</v>
      </c>
      <c r="L29" s="327" t="s">
        <v>15589</v>
      </c>
      <c r="M29" s="327" t="s">
        <v>3881</v>
      </c>
      <c r="N29" s="327"/>
      <c r="O29" s="327"/>
      <c r="P29" s="327" t="s">
        <v>775</v>
      </c>
      <c r="Q29" s="327"/>
      <c r="R29" s="260" t="str">
        <f ca="1">IF(ISERROR($V29),"",OFFSET('Smelter Look-up'!$C$4,$V29-4,0)&amp;"")</f>
        <v/>
      </c>
      <c r="S29" s="276" t="str">
        <f t="shared" ca="1" si="0"/>
        <v>CH</v>
      </c>
      <c r="T29" s="276" t="str">
        <f ca="1">IF(B29="","",IF(ISERROR(MATCH($J29,SorP!$B$1:$B$6230,0)),"",INDIRECT("'SorP'!$A$"&amp;MATCH($J29,SorP!$B$1:$B$6230,0))))</f>
        <v>CH-TI</v>
      </c>
      <c r="U29" s="318"/>
      <c r="V29" s="319" t="e">
        <f>IF(C29="",NA(),MATCH($B29&amp;$C29,'Smelter Look-up'!$J:$J,0))</f>
        <v>#N/A</v>
      </c>
      <c r="W29" s="320"/>
      <c r="X29" s="320">
        <f t="shared" si="1"/>
        <v>0</v>
      </c>
      <c r="Y29" s="320"/>
      <c r="Z29" s="320"/>
      <c r="AB29" s="321" t="str">
        <f t="shared" si="2"/>
        <v>GoldArgor-Heraeus SA</v>
      </c>
    </row>
    <row r="30" spans="1:28" s="321" customFormat="1" ht="20.25">
      <c r="A30" s="259"/>
      <c r="B30" s="327" t="s">
        <v>1827</v>
      </c>
      <c r="C30" s="327" t="s">
        <v>15586</v>
      </c>
      <c r="D30" s="327" t="s">
        <v>15586</v>
      </c>
      <c r="E30" s="327" t="s">
        <v>1696</v>
      </c>
      <c r="F30" s="327" t="s">
        <v>1043</v>
      </c>
      <c r="G30" s="327" t="s">
        <v>2453</v>
      </c>
      <c r="H30" s="327" t="s">
        <v>15590</v>
      </c>
      <c r="I30" s="327" t="s">
        <v>2464</v>
      </c>
      <c r="J30" s="327" t="s">
        <v>2465</v>
      </c>
      <c r="K30" s="327" t="s">
        <v>15591</v>
      </c>
      <c r="L30" s="327" t="s">
        <v>15592</v>
      </c>
      <c r="M30" s="327" t="s">
        <v>15572</v>
      </c>
      <c r="N30" s="327" t="s">
        <v>15579</v>
      </c>
      <c r="O30" s="327" t="s">
        <v>15579</v>
      </c>
      <c r="P30" s="327" t="s">
        <v>775</v>
      </c>
      <c r="Q30" s="327" t="s">
        <v>15575</v>
      </c>
      <c r="R30" s="260" t="str">
        <f ca="1">IF(ISERROR($V30),"",OFFSET('Smelter Look-up'!$C$4,$V30-4,0)&amp;"")</f>
        <v/>
      </c>
      <c r="S30" s="276" t="str">
        <f t="shared" ca="1" si="0"/>
        <v>CH</v>
      </c>
      <c r="T30" s="276" t="str">
        <f ca="1">IF(B30="","",IF(ISERROR(MATCH($J30,SorP!$B$1:$B$6230,0)),"",INDIRECT("'SorP'!$A$"&amp;MATCH($J30,SorP!$B$1:$B$6230,0))))</f>
        <v>CH-TI</v>
      </c>
      <c r="U30" s="318"/>
      <c r="V30" s="319" t="e">
        <f>IF(C30="",NA(),MATCH($B30&amp;$C30,'Smelter Look-up'!$J:$J,0))</f>
        <v>#N/A</v>
      </c>
      <c r="W30" s="320"/>
      <c r="X30" s="320">
        <f t="shared" si="1"/>
        <v>0</v>
      </c>
      <c r="Y30" s="320"/>
      <c r="Z30" s="320"/>
      <c r="AB30" s="321" t="str">
        <f t="shared" si="2"/>
        <v>GoldArgor-Heraeus SA</v>
      </c>
    </row>
    <row r="31" spans="1:28" s="321" customFormat="1" ht="20.25">
      <c r="A31" s="259"/>
      <c r="B31" s="327" t="s">
        <v>1827</v>
      </c>
      <c r="C31" s="327" t="s">
        <v>15593</v>
      </c>
      <c r="D31" s="327" t="s">
        <v>15593</v>
      </c>
      <c r="E31" s="327" t="s">
        <v>1758</v>
      </c>
      <c r="F31" s="327" t="s">
        <v>1044</v>
      </c>
      <c r="G31" s="327" t="s">
        <v>2453</v>
      </c>
      <c r="H31" s="327">
        <v>0</v>
      </c>
      <c r="I31" s="327" t="s">
        <v>2466</v>
      </c>
      <c r="J31" s="327" t="s">
        <v>2467</v>
      </c>
      <c r="K31" s="327"/>
      <c r="L31" s="327"/>
      <c r="M31" s="327"/>
      <c r="N31" s="327"/>
      <c r="O31" s="327"/>
      <c r="P31" s="327"/>
      <c r="Q31" s="327" t="s">
        <v>15576</v>
      </c>
      <c r="R31" s="260" t="str">
        <f ca="1">IF(ISERROR($V31),"",OFFSET('Smelter Look-up'!$C$4,$V31-4,0)&amp;"")</f>
        <v/>
      </c>
      <c r="S31" s="276" t="str">
        <f t="shared" ca="1" si="0"/>
        <v>JP</v>
      </c>
      <c r="T31" s="276" t="str">
        <f ca="1">IF(B31="","",IF(ISERROR(MATCH($J31,SorP!$B$1:$B$6230,0)),"",INDIRECT("'SorP'!$A$"&amp;MATCH($J31,SorP!$B$1:$B$6230,0))))</f>
        <v>JP-28</v>
      </c>
      <c r="U31" s="318"/>
      <c r="V31" s="319" t="e">
        <f>IF(C31="",NA(),MATCH($B31&amp;$C31,'Smelter Look-up'!$J:$J,0))</f>
        <v>#N/A</v>
      </c>
      <c r="W31" s="320"/>
      <c r="X31" s="320">
        <f t="shared" si="1"/>
        <v>0</v>
      </c>
      <c r="Y31" s="320"/>
      <c r="Z31" s="320"/>
      <c r="AB31" s="321" t="str">
        <f t="shared" si="2"/>
        <v>GoldAsahi Pretec Corporation</v>
      </c>
    </row>
    <row r="32" spans="1:28" s="321" customFormat="1" ht="20.25">
      <c r="A32" s="259"/>
      <c r="B32" s="327" t="s">
        <v>1827</v>
      </c>
      <c r="C32" s="327" t="s">
        <v>15593</v>
      </c>
      <c r="D32" s="327" t="s">
        <v>15593</v>
      </c>
      <c r="E32" s="327" t="s">
        <v>1758</v>
      </c>
      <c r="F32" s="327" t="s">
        <v>1044</v>
      </c>
      <c r="G32" s="327" t="s">
        <v>2453</v>
      </c>
      <c r="H32" s="327">
        <v>0</v>
      </c>
      <c r="I32" s="327" t="s">
        <v>2466</v>
      </c>
      <c r="J32" s="327" t="s">
        <v>2467</v>
      </c>
      <c r="K32" s="327"/>
      <c r="L32" s="327"/>
      <c r="M32" s="327" t="s">
        <v>15577</v>
      </c>
      <c r="N32" s="327"/>
      <c r="O32" s="327"/>
      <c r="P32" s="327"/>
      <c r="Q32" s="327" t="s">
        <v>15578</v>
      </c>
      <c r="R32" s="260" t="str">
        <f ca="1">IF(ISERROR($V32),"",OFFSET('Smelter Look-up'!$C$4,$V32-4,0)&amp;"")</f>
        <v/>
      </c>
      <c r="S32" s="276" t="str">
        <f t="shared" ca="1" si="0"/>
        <v>JP</v>
      </c>
      <c r="T32" s="276" t="str">
        <f ca="1">IF(B32="","",IF(ISERROR(MATCH($J32,SorP!$B$1:$B$6230,0)),"",INDIRECT("'SorP'!$A$"&amp;MATCH($J32,SorP!$B$1:$B$6230,0))))</f>
        <v>JP-28</v>
      </c>
      <c r="U32" s="318"/>
      <c r="V32" s="319" t="e">
        <f>IF(C32="",NA(),MATCH($B32&amp;$C32,'Smelter Look-up'!$J:$J,0))</f>
        <v>#N/A</v>
      </c>
      <c r="W32" s="320"/>
      <c r="X32" s="320">
        <f t="shared" si="1"/>
        <v>0</v>
      </c>
      <c r="Y32" s="320"/>
      <c r="Z32" s="320"/>
      <c r="AB32" s="321" t="str">
        <f t="shared" si="2"/>
        <v>GoldAsahi Pretec Corporation</v>
      </c>
    </row>
    <row r="33" spans="1:28" s="321" customFormat="1" ht="20.25">
      <c r="A33" s="259"/>
      <c r="B33" s="327" t="s">
        <v>1827</v>
      </c>
      <c r="C33" s="327" t="s">
        <v>15593</v>
      </c>
      <c r="D33" s="327" t="s">
        <v>15593</v>
      </c>
      <c r="E33" s="327" t="s">
        <v>1758</v>
      </c>
      <c r="F33" s="327" t="s">
        <v>1044</v>
      </c>
      <c r="G33" s="327" t="s">
        <v>2453</v>
      </c>
      <c r="H33" s="327">
        <v>0</v>
      </c>
      <c r="I33" s="327" t="s">
        <v>2466</v>
      </c>
      <c r="J33" s="327" t="s">
        <v>2467</v>
      </c>
      <c r="K33" s="327"/>
      <c r="L33" s="327"/>
      <c r="M33" s="327"/>
      <c r="N33" s="327"/>
      <c r="O33" s="327"/>
      <c r="P33" s="327"/>
      <c r="Q33" s="327"/>
      <c r="R33" s="260" t="str">
        <f ca="1">IF(ISERROR($V33),"",OFFSET('Smelter Look-up'!$C$4,$V33-4,0)&amp;"")</f>
        <v/>
      </c>
      <c r="S33" s="276" t="str">
        <f t="shared" ca="1" si="0"/>
        <v>JP</v>
      </c>
      <c r="T33" s="276" t="str">
        <f ca="1">IF(B33="","",IF(ISERROR(MATCH($J33,SorP!$B$1:$B$6230,0)),"",INDIRECT("'SorP'!$A$"&amp;MATCH($J33,SorP!$B$1:$B$6230,0))))</f>
        <v>JP-28</v>
      </c>
      <c r="U33" s="318"/>
      <c r="V33" s="319" t="e">
        <f>IF(C33="",NA(),MATCH($B33&amp;$C33,'Smelter Look-up'!$J:$J,0))</f>
        <v>#N/A</v>
      </c>
      <c r="W33" s="320"/>
      <c r="X33" s="320">
        <f t="shared" si="1"/>
        <v>0</v>
      </c>
      <c r="Y33" s="320"/>
      <c r="Z33" s="320"/>
      <c r="AB33" s="321" t="str">
        <f t="shared" si="2"/>
        <v>GoldAsahi Pretec Corporation</v>
      </c>
    </row>
    <row r="34" spans="1:28" s="321" customFormat="1" ht="20.25">
      <c r="A34" s="259"/>
      <c r="B34" s="327" t="s">
        <v>1827</v>
      </c>
      <c r="C34" s="327" t="s">
        <v>15593</v>
      </c>
      <c r="D34" s="327" t="s">
        <v>15593</v>
      </c>
      <c r="E34" s="327" t="s">
        <v>1758</v>
      </c>
      <c r="F34" s="327" t="s">
        <v>1044</v>
      </c>
      <c r="G34" s="327" t="s">
        <v>2453</v>
      </c>
      <c r="H34" s="327" t="s">
        <v>15594</v>
      </c>
      <c r="I34" s="327" t="s">
        <v>2466</v>
      </c>
      <c r="J34" s="327" t="s">
        <v>2467</v>
      </c>
      <c r="K34" s="327" t="s">
        <v>15595</v>
      </c>
      <c r="L34" s="327" t="s">
        <v>15596</v>
      </c>
      <c r="M34" s="327" t="s">
        <v>15597</v>
      </c>
      <c r="N34" s="327" t="s">
        <v>15557</v>
      </c>
      <c r="O34" s="327" t="s">
        <v>15557</v>
      </c>
      <c r="P34" s="327" t="s">
        <v>775</v>
      </c>
      <c r="Q34" s="327" t="s">
        <v>15598</v>
      </c>
      <c r="R34" s="260" t="str">
        <f ca="1">IF(ISERROR($V34),"",OFFSET('Smelter Look-up'!$C$4,$V34-4,0)&amp;"")</f>
        <v/>
      </c>
      <c r="S34" s="276" t="str">
        <f t="shared" ca="1" si="0"/>
        <v>JP</v>
      </c>
      <c r="T34" s="276" t="str">
        <f ca="1">IF(B34="","",IF(ISERROR(MATCH($J34,SorP!$B$1:$B$6230,0)),"",INDIRECT("'SorP'!$A$"&amp;MATCH($J34,SorP!$B$1:$B$6230,0))))</f>
        <v>JP-28</v>
      </c>
      <c r="U34" s="318"/>
      <c r="V34" s="319" t="e">
        <f>IF(C34="",NA(),MATCH($B34&amp;$C34,'Smelter Look-up'!$J:$J,0))</f>
        <v>#N/A</v>
      </c>
      <c r="W34" s="320"/>
      <c r="X34" s="320">
        <f t="shared" si="1"/>
        <v>0</v>
      </c>
      <c r="Y34" s="320"/>
      <c r="Z34" s="320"/>
      <c r="AB34" s="321" t="str">
        <f t="shared" si="2"/>
        <v>GoldAsahi Pretec Corporation</v>
      </c>
    </row>
    <row r="35" spans="1:28" s="321" customFormat="1" ht="20.25">
      <c r="A35" s="259"/>
      <c r="B35" s="327" t="s">
        <v>1827</v>
      </c>
      <c r="C35" s="327" t="s">
        <v>15593</v>
      </c>
      <c r="D35" s="327" t="s">
        <v>15593</v>
      </c>
      <c r="E35" s="327" t="s">
        <v>1758</v>
      </c>
      <c r="F35" s="327" t="s">
        <v>1044</v>
      </c>
      <c r="G35" s="327" t="s">
        <v>2453</v>
      </c>
      <c r="H35" s="327">
        <v>0</v>
      </c>
      <c r="I35" s="327" t="s">
        <v>2466</v>
      </c>
      <c r="J35" s="327" t="s">
        <v>2467</v>
      </c>
      <c r="K35" s="327"/>
      <c r="L35" s="327"/>
      <c r="M35" s="327" t="s">
        <v>15548</v>
      </c>
      <c r="N35" s="327"/>
      <c r="O35" s="327" t="s">
        <v>15549</v>
      </c>
      <c r="P35" s="327"/>
      <c r="Q35" s="327"/>
      <c r="R35" s="260" t="str">
        <f ca="1">IF(ISERROR($V35),"",OFFSET('Smelter Look-up'!$C$4,$V35-4,0)&amp;"")</f>
        <v/>
      </c>
      <c r="S35" s="276" t="str">
        <f t="shared" ca="1" si="0"/>
        <v>JP</v>
      </c>
      <c r="T35" s="276" t="str">
        <f ca="1">IF(B35="","",IF(ISERROR(MATCH($J35,SorP!$B$1:$B$6230,0)),"",INDIRECT("'SorP'!$A$"&amp;MATCH($J35,SorP!$B$1:$B$6230,0))))</f>
        <v>JP-28</v>
      </c>
      <c r="U35" s="318"/>
      <c r="V35" s="319" t="e">
        <f>IF(C35="",NA(),MATCH($B35&amp;$C35,'Smelter Look-up'!$J:$J,0))</f>
        <v>#N/A</v>
      </c>
      <c r="W35" s="320"/>
      <c r="X35" s="320">
        <f t="shared" si="1"/>
        <v>0</v>
      </c>
      <c r="Y35" s="320"/>
      <c r="Z35" s="320"/>
      <c r="AB35" s="321" t="str">
        <f t="shared" si="2"/>
        <v>GoldAsahi Pretec Corporation</v>
      </c>
    </row>
    <row r="36" spans="1:28" s="321" customFormat="1" ht="20.25">
      <c r="A36" s="259"/>
      <c r="B36" s="327" t="s">
        <v>1827</v>
      </c>
      <c r="C36" s="327" t="s">
        <v>15593</v>
      </c>
      <c r="D36" s="327" t="s">
        <v>15593</v>
      </c>
      <c r="E36" s="327" t="s">
        <v>1758</v>
      </c>
      <c r="F36" s="327" t="s">
        <v>1044</v>
      </c>
      <c r="G36" s="327" t="s">
        <v>2453</v>
      </c>
      <c r="H36" s="327">
        <v>0</v>
      </c>
      <c r="I36" s="327" t="s">
        <v>2466</v>
      </c>
      <c r="J36" s="327" t="s">
        <v>2467</v>
      </c>
      <c r="K36" s="327"/>
      <c r="L36" s="327"/>
      <c r="M36" s="327"/>
      <c r="N36" s="327" t="s">
        <v>15552</v>
      </c>
      <c r="O36" s="327" t="s">
        <v>15552</v>
      </c>
      <c r="P36" s="327" t="s">
        <v>775</v>
      </c>
      <c r="Q36" s="327" t="s">
        <v>15553</v>
      </c>
      <c r="R36" s="260" t="str">
        <f ca="1">IF(ISERROR($V36),"",OFFSET('Smelter Look-up'!$C$4,$V36-4,0)&amp;"")</f>
        <v/>
      </c>
      <c r="S36" s="276" t="str">
        <f t="shared" ca="1" si="0"/>
        <v>JP</v>
      </c>
      <c r="T36" s="276" t="str">
        <f ca="1">IF(B36="","",IF(ISERROR(MATCH($J36,SorP!$B$1:$B$6230,0)),"",INDIRECT("'SorP'!$A$"&amp;MATCH($J36,SorP!$B$1:$B$6230,0))))</f>
        <v>JP-28</v>
      </c>
      <c r="U36" s="318"/>
      <c r="V36" s="319" t="e">
        <f>IF(C36="",NA(),MATCH($B36&amp;$C36,'Smelter Look-up'!$J:$J,0))</f>
        <v>#N/A</v>
      </c>
      <c r="W36" s="320"/>
      <c r="X36" s="320">
        <f t="shared" si="1"/>
        <v>0</v>
      </c>
      <c r="Y36" s="320"/>
      <c r="Z36" s="320"/>
      <c r="AB36" s="321" t="str">
        <f t="shared" si="2"/>
        <v>GoldAsahi Pretec Corporation</v>
      </c>
    </row>
    <row r="37" spans="1:28" s="321" customFormat="1" ht="20.25">
      <c r="A37" s="259"/>
      <c r="B37" s="327" t="s">
        <v>1827</v>
      </c>
      <c r="C37" s="327" t="s">
        <v>15593</v>
      </c>
      <c r="D37" s="327" t="s">
        <v>15593</v>
      </c>
      <c r="E37" s="327" t="s">
        <v>1758</v>
      </c>
      <c r="F37" s="327" t="s">
        <v>1044</v>
      </c>
      <c r="G37" s="327" t="s">
        <v>2453</v>
      </c>
      <c r="H37" s="327" t="s">
        <v>15599</v>
      </c>
      <c r="I37" s="327" t="s">
        <v>2466</v>
      </c>
      <c r="J37" s="327" t="s">
        <v>2467</v>
      </c>
      <c r="K37" s="327"/>
      <c r="L37" s="327"/>
      <c r="M37" s="327"/>
      <c r="N37" s="327"/>
      <c r="O37" s="327" t="s">
        <v>15557</v>
      </c>
      <c r="P37" s="327" t="s">
        <v>774</v>
      </c>
      <c r="Q37" s="327"/>
      <c r="R37" s="260" t="str">
        <f ca="1">IF(ISERROR($V37),"",OFFSET('Smelter Look-up'!$C$4,$V37-4,0)&amp;"")</f>
        <v/>
      </c>
      <c r="S37" s="276" t="str">
        <f t="shared" ca="1" si="0"/>
        <v>JP</v>
      </c>
      <c r="T37" s="276" t="str">
        <f ca="1">IF(B37="","",IF(ISERROR(MATCH($J37,SorP!$B$1:$B$6230,0)),"",INDIRECT("'SorP'!$A$"&amp;MATCH($J37,SorP!$B$1:$B$6230,0))))</f>
        <v>JP-28</v>
      </c>
      <c r="U37" s="318"/>
      <c r="V37" s="319" t="e">
        <f>IF(C37="",NA(),MATCH($B37&amp;$C37,'Smelter Look-up'!$J:$J,0))</f>
        <v>#N/A</v>
      </c>
      <c r="W37" s="320"/>
      <c r="X37" s="320">
        <f t="shared" si="1"/>
        <v>0</v>
      </c>
      <c r="Y37" s="320"/>
      <c r="Z37" s="320"/>
      <c r="AB37" s="321" t="str">
        <f t="shared" si="2"/>
        <v>GoldAsahi Pretec Corporation</v>
      </c>
    </row>
    <row r="38" spans="1:28" s="321" customFormat="1" ht="20.25">
      <c r="A38" s="259"/>
      <c r="B38" s="327" t="s">
        <v>1827</v>
      </c>
      <c r="C38" s="327" t="s">
        <v>15593</v>
      </c>
      <c r="D38" s="327" t="s">
        <v>15593</v>
      </c>
      <c r="E38" s="327" t="s">
        <v>1758</v>
      </c>
      <c r="F38" s="327" t="s">
        <v>1044</v>
      </c>
      <c r="G38" s="327" t="s">
        <v>2453</v>
      </c>
      <c r="H38" s="327" t="s">
        <v>15600</v>
      </c>
      <c r="I38" s="327" t="s">
        <v>2466</v>
      </c>
      <c r="J38" s="327" t="s">
        <v>2467</v>
      </c>
      <c r="K38" s="327" t="s">
        <v>15601</v>
      </c>
      <c r="L38" s="327" t="s">
        <v>15602</v>
      </c>
      <c r="M38" s="327" t="s">
        <v>15572</v>
      </c>
      <c r="N38" s="327" t="s">
        <v>15603</v>
      </c>
      <c r="O38" s="327" t="s">
        <v>15604</v>
      </c>
      <c r="P38" s="327" t="s">
        <v>775</v>
      </c>
      <c r="Q38" s="327"/>
      <c r="R38" s="260" t="str">
        <f ca="1">IF(ISERROR($V38),"",OFFSET('Smelter Look-up'!$C$4,$V38-4,0)&amp;"")</f>
        <v/>
      </c>
      <c r="S38" s="276" t="str">
        <f t="shared" ca="1" si="0"/>
        <v>JP</v>
      </c>
      <c r="T38" s="276" t="str">
        <f ca="1">IF(B38="","",IF(ISERROR(MATCH($J38,SorP!$B$1:$B$6230,0)),"",INDIRECT("'SorP'!$A$"&amp;MATCH($J38,SorP!$B$1:$B$6230,0))))</f>
        <v>JP-28</v>
      </c>
      <c r="U38" s="318"/>
      <c r="V38" s="319" t="e">
        <f>IF(C38="",NA(),MATCH($B38&amp;$C38,'Smelter Look-up'!$J:$J,0))</f>
        <v>#N/A</v>
      </c>
      <c r="W38" s="320"/>
      <c r="X38" s="320">
        <f t="shared" si="1"/>
        <v>0</v>
      </c>
      <c r="Y38" s="320"/>
      <c r="Z38" s="320"/>
      <c r="AB38" s="321" t="str">
        <f t="shared" si="2"/>
        <v>GoldAsahi Pretec Corporation</v>
      </c>
    </row>
    <row r="39" spans="1:28" s="321" customFormat="1" ht="20.25">
      <c r="A39" s="259"/>
      <c r="B39" s="327" t="s">
        <v>1827</v>
      </c>
      <c r="C39" s="327" t="s">
        <v>15593</v>
      </c>
      <c r="D39" s="327" t="s">
        <v>15593</v>
      </c>
      <c r="E39" s="327" t="s">
        <v>1758</v>
      </c>
      <c r="F39" s="327" t="s">
        <v>1044</v>
      </c>
      <c r="G39" s="327" t="s">
        <v>2453</v>
      </c>
      <c r="H39" s="327"/>
      <c r="I39" s="327"/>
      <c r="J39" s="327"/>
      <c r="K39" s="327"/>
      <c r="L39" s="327"/>
      <c r="M39" s="327"/>
      <c r="N39" s="327"/>
      <c r="O39" s="327"/>
      <c r="P39" s="327"/>
      <c r="Q39" s="327" t="s">
        <v>15605</v>
      </c>
      <c r="R39" s="260" t="str">
        <f ca="1">IF(ISERROR($V39),"",OFFSET('Smelter Look-up'!$C$4,$V39-4,0)&amp;"")</f>
        <v/>
      </c>
      <c r="S39" s="276" t="str">
        <f t="shared" ca="1" si="0"/>
        <v>JP</v>
      </c>
      <c r="T39" s="276" t="str">
        <f ca="1">IF(B39="","",IF(ISERROR(MATCH($J39,SorP!$B$1:$B$6230,0)),"",INDIRECT("'SorP'!$A$"&amp;MATCH($J39,SorP!$B$1:$B$6230,0))))</f>
        <v/>
      </c>
      <c r="U39" s="318"/>
      <c r="V39" s="319" t="e">
        <f>IF(C39="",NA(),MATCH($B39&amp;$C39,'Smelter Look-up'!$J:$J,0))</f>
        <v>#N/A</v>
      </c>
      <c r="W39" s="320"/>
      <c r="X39" s="320">
        <f t="shared" si="1"/>
        <v>0</v>
      </c>
      <c r="Y39" s="320"/>
      <c r="Z39" s="320"/>
      <c r="AB39" s="321" t="str">
        <f t="shared" si="2"/>
        <v>GoldAsahi Pretec Corporation</v>
      </c>
    </row>
    <row r="40" spans="1:28" s="321" customFormat="1" ht="20.25">
      <c r="A40" s="259"/>
      <c r="B40" s="327" t="s">
        <v>1827</v>
      </c>
      <c r="C40" s="327" t="s">
        <v>3348</v>
      </c>
      <c r="D40" s="327" t="s">
        <v>3348</v>
      </c>
      <c r="E40" s="327" t="s">
        <v>1758</v>
      </c>
      <c r="F40" s="327" t="s">
        <v>1045</v>
      </c>
      <c r="G40" s="327" t="s">
        <v>2453</v>
      </c>
      <c r="H40" s="327">
        <v>0</v>
      </c>
      <c r="I40" s="327" t="s">
        <v>2469</v>
      </c>
      <c r="J40" s="327" t="s">
        <v>2470</v>
      </c>
      <c r="K40" s="327"/>
      <c r="L40" s="327"/>
      <c r="M40" s="327" t="s">
        <v>15548</v>
      </c>
      <c r="N40" s="327"/>
      <c r="O40" s="327" t="s">
        <v>15554</v>
      </c>
      <c r="P40" s="327"/>
      <c r="Q40" s="327"/>
      <c r="R40" s="260" t="str">
        <f ca="1">IF(ISERROR($V40),"",OFFSET('Smelter Look-up'!$C$4,$V40-4,0)&amp;"")</f>
        <v>Asaka Riken Co., Ltd.</v>
      </c>
      <c r="S40" s="276" t="str">
        <f t="shared" ca="1" si="0"/>
        <v>JP</v>
      </c>
      <c r="T40" s="276" t="str">
        <f ca="1">IF(B40="","",IF(ISERROR(MATCH($J40,SorP!$B$1:$B$6230,0)),"",INDIRECT("'SorP'!$A$"&amp;MATCH($J40,SorP!$B$1:$B$6230,0))))</f>
        <v>JP-07</v>
      </c>
      <c r="U40" s="318"/>
      <c r="V40" s="319">
        <f>IF(C40="",NA(),MATCH($B40&amp;$C40,'Smelter Look-up'!$J:$J,0))</f>
        <v>25</v>
      </c>
      <c r="W40" s="320"/>
      <c r="X40" s="320">
        <f t="shared" si="1"/>
        <v>0</v>
      </c>
      <c r="Y40" s="320"/>
      <c r="Z40" s="320"/>
      <c r="AB40" s="321" t="str">
        <f t="shared" si="2"/>
        <v>GoldAsaka Riken Co., Ltd.</v>
      </c>
    </row>
    <row r="41" spans="1:28" s="321" customFormat="1" ht="20.25">
      <c r="A41" s="259"/>
      <c r="B41" s="327" t="s">
        <v>1827</v>
      </c>
      <c r="C41" s="327" t="s">
        <v>3348</v>
      </c>
      <c r="D41" s="327" t="s">
        <v>3348</v>
      </c>
      <c r="E41" s="327" t="s">
        <v>1758</v>
      </c>
      <c r="F41" s="327" t="s">
        <v>1045</v>
      </c>
      <c r="G41" s="327" t="s">
        <v>2453</v>
      </c>
      <c r="H41" s="327">
        <v>0</v>
      </c>
      <c r="I41" s="327" t="s">
        <v>2469</v>
      </c>
      <c r="J41" s="327" t="s">
        <v>2470</v>
      </c>
      <c r="K41" s="327"/>
      <c r="L41" s="327"/>
      <c r="M41" s="327"/>
      <c r="N41" s="327" t="s">
        <v>15555</v>
      </c>
      <c r="O41" s="327" t="s">
        <v>15555</v>
      </c>
      <c r="P41" s="327" t="s">
        <v>774</v>
      </c>
      <c r="Q41" s="327" t="s">
        <v>15553</v>
      </c>
      <c r="R41" s="260" t="str">
        <f ca="1">IF(ISERROR($V41),"",OFFSET('Smelter Look-up'!$C$4,$V41-4,0)&amp;"")</f>
        <v>Asaka Riken Co., Ltd.</v>
      </c>
      <c r="S41" s="276" t="str">
        <f t="shared" ca="1" si="0"/>
        <v>JP</v>
      </c>
      <c r="T41" s="276" t="str">
        <f ca="1">IF(B41="","",IF(ISERROR(MATCH($J41,SorP!$B$1:$B$6230,0)),"",INDIRECT("'SorP'!$A$"&amp;MATCH($J41,SorP!$B$1:$B$6230,0))))</f>
        <v>JP-07</v>
      </c>
      <c r="U41" s="318"/>
      <c r="V41" s="319">
        <f>IF(C41="",NA(),MATCH($B41&amp;$C41,'Smelter Look-up'!$J:$J,0))</f>
        <v>25</v>
      </c>
      <c r="W41" s="320"/>
      <c r="X41" s="320">
        <f t="shared" si="1"/>
        <v>0</v>
      </c>
      <c r="Y41" s="320"/>
      <c r="Z41" s="320"/>
      <c r="AB41" s="321" t="str">
        <f t="shared" si="2"/>
        <v>GoldAsaka Riken Co., Ltd.</v>
      </c>
    </row>
    <row r="42" spans="1:28" s="321" customFormat="1" ht="20.25">
      <c r="A42" s="259"/>
      <c r="B42" s="327" t="s">
        <v>1827</v>
      </c>
      <c r="C42" s="327" t="s">
        <v>3348</v>
      </c>
      <c r="D42" s="327" t="s">
        <v>15606</v>
      </c>
      <c r="E42" s="327" t="s">
        <v>1758</v>
      </c>
      <c r="F42" s="327" t="s">
        <v>1045</v>
      </c>
      <c r="G42" s="327" t="s">
        <v>2453</v>
      </c>
      <c r="H42" s="327" t="s">
        <v>15607</v>
      </c>
      <c r="I42" s="327" t="s">
        <v>15608</v>
      </c>
      <c r="J42" s="327" t="s">
        <v>2470</v>
      </c>
      <c r="K42" s="327" t="s">
        <v>15609</v>
      </c>
      <c r="L42" s="327" t="s">
        <v>15610</v>
      </c>
      <c r="M42" s="327" t="s">
        <v>15611</v>
      </c>
      <c r="N42" s="327" t="s">
        <v>15574</v>
      </c>
      <c r="O42" s="327" t="s">
        <v>15565</v>
      </c>
      <c r="P42" s="327"/>
      <c r="Q42" s="327"/>
      <c r="R42" s="260" t="str">
        <f ca="1">IF(ISERROR($V42),"",OFFSET('Smelter Look-up'!$C$4,$V42-4,0)&amp;"")</f>
        <v>Asaka Riken Co., Ltd.</v>
      </c>
      <c r="S42" s="276" t="str">
        <f t="shared" ca="1" si="0"/>
        <v>JP</v>
      </c>
      <c r="T42" s="276" t="str">
        <f ca="1">IF(B42="","",IF(ISERROR(MATCH($J42,SorP!$B$1:$B$6230,0)),"",INDIRECT("'SorP'!$A$"&amp;MATCH($J42,SorP!$B$1:$B$6230,0))))</f>
        <v>JP-07</v>
      </c>
      <c r="U42" s="318"/>
      <c r="V42" s="319">
        <f>IF(C42="",NA(),MATCH($B42&amp;$C42,'Smelter Look-up'!$J:$J,0))</f>
        <v>25</v>
      </c>
      <c r="W42" s="320"/>
      <c r="X42" s="320">
        <f t="shared" si="1"/>
        <v>0</v>
      </c>
      <c r="Y42" s="320"/>
      <c r="Z42" s="320"/>
      <c r="AB42" s="321" t="str">
        <f t="shared" si="2"/>
        <v>GoldAsaka Riken Co., Ltd.</v>
      </c>
    </row>
    <row r="43" spans="1:28" s="321" customFormat="1" ht="20.25">
      <c r="A43" s="259"/>
      <c r="B43" s="327" t="s">
        <v>1827</v>
      </c>
      <c r="C43" s="327" t="s">
        <v>3348</v>
      </c>
      <c r="D43" s="327" t="s">
        <v>15606</v>
      </c>
      <c r="E43" s="327" t="s">
        <v>1758</v>
      </c>
      <c r="F43" s="327" t="s">
        <v>1045</v>
      </c>
      <c r="G43" s="327" t="s">
        <v>2453</v>
      </c>
      <c r="H43" s="327"/>
      <c r="I43" s="327"/>
      <c r="J43" s="327"/>
      <c r="K43" s="327"/>
      <c r="L43" s="327"/>
      <c r="M43" s="327"/>
      <c r="N43" s="327"/>
      <c r="O43" s="327"/>
      <c r="P43" s="327"/>
      <c r="Q43" s="327"/>
      <c r="R43" s="260" t="str">
        <f ca="1">IF(ISERROR($V43),"",OFFSET('Smelter Look-up'!$C$4,$V43-4,0)&amp;"")</f>
        <v>Asaka Riken Co., Ltd.</v>
      </c>
      <c r="S43" s="276" t="str">
        <f t="shared" ca="1" si="0"/>
        <v>JP</v>
      </c>
      <c r="T43" s="276" t="str">
        <f ca="1">IF(B43="","",IF(ISERROR(MATCH($J43,SorP!$B$1:$B$6230,0)),"",INDIRECT("'SorP'!$A$"&amp;MATCH($J43,SorP!$B$1:$B$6230,0))))</f>
        <v/>
      </c>
      <c r="U43" s="318"/>
      <c r="V43" s="319">
        <f>IF(C43="",NA(),MATCH($B43&amp;$C43,'Smelter Look-up'!$J:$J,0))</f>
        <v>25</v>
      </c>
      <c r="W43" s="320"/>
      <c r="X43" s="320">
        <f t="shared" si="1"/>
        <v>0</v>
      </c>
      <c r="Y43" s="320"/>
      <c r="Z43" s="320"/>
      <c r="AB43" s="321" t="str">
        <f t="shared" si="2"/>
        <v>GoldAsaka Riken Co., Ltd.</v>
      </c>
    </row>
    <row r="44" spans="1:28" s="321" customFormat="1" ht="25.5">
      <c r="A44" s="259"/>
      <c r="B44" s="327" t="s">
        <v>1827</v>
      </c>
      <c r="C44" s="327" t="s">
        <v>1006</v>
      </c>
      <c r="D44" s="327" t="s">
        <v>1006</v>
      </c>
      <c r="E44" s="327" t="s">
        <v>1384</v>
      </c>
      <c r="F44" s="327" t="s">
        <v>1046</v>
      </c>
      <c r="G44" s="327" t="s">
        <v>2453</v>
      </c>
      <c r="H44" s="327">
        <v>0</v>
      </c>
      <c r="I44" s="327" t="s">
        <v>2471</v>
      </c>
      <c r="J44" s="327" t="s">
        <v>15612</v>
      </c>
      <c r="K44" s="327"/>
      <c r="L44" s="327"/>
      <c r="M44" s="327" t="s">
        <v>15548</v>
      </c>
      <c r="N44" s="327"/>
      <c r="O44" s="327" t="s">
        <v>15613</v>
      </c>
      <c r="P44" s="327"/>
      <c r="Q44" s="327"/>
      <c r="R44" s="260" t="str">
        <f ca="1">IF(ISERROR($V44),"",OFFSET('Smelter Look-up'!$C$4,$V44-4,0)&amp;"")</f>
        <v>Atasay Kuyumculuk Sanayi Ve Ticaret A.S.</v>
      </c>
      <c r="S44" s="276" t="str">
        <f t="shared" ca="1" si="0"/>
        <v>TR</v>
      </c>
      <c r="T44" s="276" t="str">
        <f ca="1">IF(B44="","",IF(ISERROR(MATCH($J44,SorP!$B$1:$B$6230,0)),"",INDIRECT("'SorP'!$A$"&amp;MATCH($J44,SorP!$B$1:$B$6230,0))))</f>
        <v/>
      </c>
      <c r="U44" s="318"/>
      <c r="V44" s="319">
        <f>IF(C44="",NA(),MATCH($B44&amp;$C44,'Smelter Look-up'!$J:$J,0))</f>
        <v>27</v>
      </c>
      <c r="W44" s="320"/>
      <c r="X44" s="320">
        <f t="shared" si="1"/>
        <v>0</v>
      </c>
      <c r="Y44" s="320"/>
      <c r="Z44" s="320"/>
      <c r="AB44" s="321" t="str">
        <f t="shared" si="2"/>
        <v>GoldAtasay Kuyumculuk Sanayi Ve Ticaret A.S.</v>
      </c>
    </row>
    <row r="45" spans="1:28" s="321" customFormat="1" ht="25.5">
      <c r="A45" s="259"/>
      <c r="B45" s="327" t="s">
        <v>1827</v>
      </c>
      <c r="C45" s="327" t="s">
        <v>1006</v>
      </c>
      <c r="D45" s="327" t="s">
        <v>1006</v>
      </c>
      <c r="E45" s="327" t="s">
        <v>1384</v>
      </c>
      <c r="F45" s="327" t="s">
        <v>1046</v>
      </c>
      <c r="G45" s="327" t="s">
        <v>2453</v>
      </c>
      <c r="H45" s="327">
        <v>0</v>
      </c>
      <c r="I45" s="327" t="s">
        <v>2471</v>
      </c>
      <c r="J45" s="327" t="s">
        <v>15612</v>
      </c>
      <c r="K45" s="327"/>
      <c r="L45" s="327"/>
      <c r="M45" s="327"/>
      <c r="N45" s="327"/>
      <c r="O45" s="327"/>
      <c r="P45" s="327"/>
      <c r="Q45" s="327"/>
      <c r="R45" s="260" t="str">
        <f ca="1">IF(ISERROR($V45),"",OFFSET('Smelter Look-up'!$C$4,$V45-4,0)&amp;"")</f>
        <v>Atasay Kuyumculuk Sanayi Ve Ticaret A.S.</v>
      </c>
      <c r="S45" s="276" t="str">
        <f t="shared" ca="1" si="0"/>
        <v>TR</v>
      </c>
      <c r="T45" s="276" t="str">
        <f ca="1">IF(B45="","",IF(ISERROR(MATCH($J45,SorP!$B$1:$B$6230,0)),"",INDIRECT("'SorP'!$A$"&amp;MATCH($J45,SorP!$B$1:$B$6230,0))))</f>
        <v/>
      </c>
      <c r="U45" s="318"/>
      <c r="V45" s="319">
        <f>IF(C45="",NA(),MATCH($B45&amp;$C45,'Smelter Look-up'!$J:$J,0))</f>
        <v>27</v>
      </c>
      <c r="W45" s="320"/>
      <c r="X45" s="320">
        <f t="shared" si="1"/>
        <v>0</v>
      </c>
      <c r="Y45" s="320"/>
      <c r="Z45" s="320"/>
      <c r="AB45" s="321" t="str">
        <f t="shared" si="2"/>
        <v>GoldAtasay Kuyumculuk Sanayi Ve Ticaret A.S.</v>
      </c>
    </row>
    <row r="46" spans="1:28" s="321" customFormat="1" ht="25.5">
      <c r="A46" s="259"/>
      <c r="B46" s="327" t="s">
        <v>1827</v>
      </c>
      <c r="C46" s="327" t="s">
        <v>1006</v>
      </c>
      <c r="D46" s="327" t="s">
        <v>1006</v>
      </c>
      <c r="E46" s="327" t="s">
        <v>1384</v>
      </c>
      <c r="F46" s="327" t="s">
        <v>1046</v>
      </c>
      <c r="G46" s="327" t="s">
        <v>2453</v>
      </c>
      <c r="H46" s="327" t="s">
        <v>15614</v>
      </c>
      <c r="I46" s="327" t="s">
        <v>15615</v>
      </c>
      <c r="J46" s="327" t="s">
        <v>15616</v>
      </c>
      <c r="K46" s="327"/>
      <c r="L46" s="327" t="s">
        <v>15617</v>
      </c>
      <c r="M46" s="327" t="s">
        <v>15618</v>
      </c>
      <c r="N46" s="327" t="s">
        <v>15619</v>
      </c>
      <c r="O46" s="327" t="s">
        <v>15565</v>
      </c>
      <c r="P46" s="327" t="s">
        <v>775</v>
      </c>
      <c r="Q46" s="327" t="s">
        <v>15566</v>
      </c>
      <c r="R46" s="260" t="str">
        <f ca="1">IF(ISERROR($V46),"",OFFSET('Smelter Look-up'!$C$4,$V46-4,0)&amp;"")</f>
        <v>Atasay Kuyumculuk Sanayi Ve Ticaret A.S.</v>
      </c>
      <c r="S46" s="276" t="str">
        <f t="shared" ca="1" si="0"/>
        <v>TR</v>
      </c>
      <c r="T46" s="276" t="str">
        <f ca="1">IF(B46="","",IF(ISERROR(MATCH($J46,SorP!$B$1:$B$6230,0)),"",INDIRECT("'SorP'!$A$"&amp;MATCH($J46,SorP!$B$1:$B$6230,0))))</f>
        <v/>
      </c>
      <c r="U46" s="318"/>
      <c r="V46" s="319">
        <f>IF(C46="",NA(),MATCH($B46&amp;$C46,'Smelter Look-up'!$J:$J,0))</f>
        <v>27</v>
      </c>
      <c r="W46" s="320"/>
      <c r="X46" s="320">
        <f t="shared" si="1"/>
        <v>0</v>
      </c>
      <c r="Y46" s="320"/>
      <c r="Z46" s="320"/>
      <c r="AB46" s="321" t="str">
        <f t="shared" si="2"/>
        <v>GoldAtasay Kuyumculuk Sanayi Ve Ticaret A.S.</v>
      </c>
    </row>
    <row r="47" spans="1:28" s="321" customFormat="1" ht="25.5">
      <c r="A47" s="259"/>
      <c r="B47" s="327" t="s">
        <v>1827</v>
      </c>
      <c r="C47" s="327" t="s">
        <v>1006</v>
      </c>
      <c r="D47" s="327" t="s">
        <v>1006</v>
      </c>
      <c r="E47" s="327" t="s">
        <v>1384</v>
      </c>
      <c r="F47" s="327" t="s">
        <v>1046</v>
      </c>
      <c r="G47" s="327" t="s">
        <v>2453</v>
      </c>
      <c r="H47" s="327"/>
      <c r="I47" s="327"/>
      <c r="J47" s="327"/>
      <c r="K47" s="327"/>
      <c r="L47" s="327"/>
      <c r="M47" s="327"/>
      <c r="N47" s="327"/>
      <c r="O47" s="327"/>
      <c r="P47" s="327"/>
      <c r="Q47" s="327"/>
      <c r="R47" s="260" t="str">
        <f ca="1">IF(ISERROR($V47),"",OFFSET('Smelter Look-up'!$C$4,$V47-4,0)&amp;"")</f>
        <v>Atasay Kuyumculuk Sanayi Ve Ticaret A.S.</v>
      </c>
      <c r="S47" s="276" t="str">
        <f t="shared" ca="1" si="0"/>
        <v>TR</v>
      </c>
      <c r="T47" s="276" t="str">
        <f ca="1">IF(B47="","",IF(ISERROR(MATCH($J47,SorP!$B$1:$B$6230,0)),"",INDIRECT("'SorP'!$A$"&amp;MATCH($J47,SorP!$B$1:$B$6230,0))))</f>
        <v/>
      </c>
      <c r="U47" s="318"/>
      <c r="V47" s="319">
        <f>IF(C47="",NA(),MATCH($B47&amp;$C47,'Smelter Look-up'!$J:$J,0))</f>
        <v>27</v>
      </c>
      <c r="W47" s="320"/>
      <c r="X47" s="320">
        <f t="shared" si="1"/>
        <v>0</v>
      </c>
      <c r="Y47" s="320"/>
      <c r="Z47" s="320"/>
      <c r="AB47" s="321" t="str">
        <f t="shared" si="2"/>
        <v>GoldAtasay Kuyumculuk Sanayi Ve Ticaret A.S.</v>
      </c>
    </row>
    <row r="48" spans="1:28" s="321" customFormat="1" ht="20.25">
      <c r="A48" s="259"/>
      <c r="B48" s="327" t="s">
        <v>1830</v>
      </c>
      <c r="C48" s="327" t="s">
        <v>191</v>
      </c>
      <c r="D48" s="327" t="s">
        <v>191</v>
      </c>
      <c r="E48" s="327" t="s">
        <v>15620</v>
      </c>
      <c r="F48" s="327" t="s">
        <v>1211</v>
      </c>
      <c r="G48" s="327" t="s">
        <v>2453</v>
      </c>
      <c r="H48" s="327">
        <v>0</v>
      </c>
      <c r="I48" s="327" t="s">
        <v>2807</v>
      </c>
      <c r="J48" s="327" t="s">
        <v>2808</v>
      </c>
      <c r="K48" s="327"/>
      <c r="L48" s="327"/>
      <c r="M48" s="327" t="s">
        <v>15621</v>
      </c>
      <c r="N48" s="327"/>
      <c r="O48" s="327" t="s">
        <v>15549</v>
      </c>
      <c r="P48" s="327"/>
      <c r="Q48" s="327"/>
      <c r="R48" s="260" t="str">
        <f ca="1">IF(ISERROR($V48),"",OFFSET('Smelter Look-up'!$C$4,$V48-4,0)&amp;"")</f>
        <v>Kennametal Huntsville</v>
      </c>
      <c r="S48" s="276" t="str">
        <f t="shared" ca="1" si="0"/>
        <v>Unknown</v>
      </c>
      <c r="T48" s="276" t="str">
        <f ca="1">IF(B48="","",IF(ISERROR(MATCH($J48,SorP!$B$1:$B$6230,0)),"",INDIRECT("'SorP'!$A$"&amp;MATCH($J48,SorP!$B$1:$B$6230,0))))</f>
        <v>US-AL</v>
      </c>
      <c r="U48" s="318"/>
      <c r="V48" s="319">
        <f>IF(C48="",NA(),MATCH($B48&amp;$C48,'Smelter Look-up'!$J:$J,0))</f>
        <v>549</v>
      </c>
      <c r="W48" s="320"/>
      <c r="X48" s="320">
        <f t="shared" si="1"/>
        <v>0</v>
      </c>
      <c r="Y48" s="320"/>
      <c r="Z48" s="320"/>
      <c r="AB48" s="321" t="str">
        <f t="shared" si="2"/>
        <v>TungstenKennametal Huntsville</v>
      </c>
    </row>
    <row r="49" spans="1:28" s="321" customFormat="1" ht="20.25">
      <c r="A49" s="259"/>
      <c r="B49" s="327" t="s">
        <v>1830</v>
      </c>
      <c r="C49" s="327" t="s">
        <v>191</v>
      </c>
      <c r="D49" s="327" t="s">
        <v>191</v>
      </c>
      <c r="E49" s="327" t="s">
        <v>15620</v>
      </c>
      <c r="F49" s="327" t="s">
        <v>1211</v>
      </c>
      <c r="G49" s="327" t="s">
        <v>2453</v>
      </c>
      <c r="H49" s="327">
        <v>0</v>
      </c>
      <c r="I49" s="327" t="s">
        <v>2807</v>
      </c>
      <c r="J49" s="327" t="s">
        <v>2808</v>
      </c>
      <c r="K49" s="327"/>
      <c r="L49" s="327"/>
      <c r="M49" s="327"/>
      <c r="N49" s="327"/>
      <c r="O49" s="327"/>
      <c r="P49" s="327"/>
      <c r="Q49" s="327" t="s">
        <v>15622</v>
      </c>
      <c r="R49" s="260" t="str">
        <f ca="1">IF(ISERROR($V49),"",OFFSET('Smelter Look-up'!$C$4,$V49-4,0)&amp;"")</f>
        <v>Kennametal Huntsville</v>
      </c>
      <c r="S49" s="276" t="str">
        <f t="shared" ca="1" si="0"/>
        <v>Unknown</v>
      </c>
      <c r="T49" s="276" t="str">
        <f ca="1">IF(B49="","",IF(ISERROR(MATCH($J49,SorP!$B$1:$B$6230,0)),"",INDIRECT("'SorP'!$A$"&amp;MATCH($J49,SorP!$B$1:$B$6230,0))))</f>
        <v>US-AL</v>
      </c>
      <c r="U49" s="318"/>
      <c r="V49" s="319">
        <f>IF(C49="",NA(),MATCH($B49&amp;$C49,'Smelter Look-up'!$J:$J,0))</f>
        <v>549</v>
      </c>
      <c r="W49" s="320"/>
      <c r="X49" s="320">
        <f t="shared" si="1"/>
        <v>0</v>
      </c>
      <c r="Y49" s="320"/>
      <c r="Z49" s="320"/>
      <c r="AB49" s="321" t="str">
        <f t="shared" si="2"/>
        <v>TungstenKennametal Huntsville</v>
      </c>
    </row>
    <row r="50" spans="1:28" s="321" customFormat="1" ht="20.25">
      <c r="A50" s="259"/>
      <c r="B50" s="327" t="s">
        <v>1830</v>
      </c>
      <c r="C50" s="327" t="s">
        <v>191</v>
      </c>
      <c r="D50" s="327" t="s">
        <v>191</v>
      </c>
      <c r="E50" s="327" t="s">
        <v>15620</v>
      </c>
      <c r="F50" s="327" t="s">
        <v>1211</v>
      </c>
      <c r="G50" s="327" t="s">
        <v>2453</v>
      </c>
      <c r="H50" s="327">
        <v>0</v>
      </c>
      <c r="I50" s="327" t="s">
        <v>2807</v>
      </c>
      <c r="J50" s="327" t="s">
        <v>2808</v>
      </c>
      <c r="K50" s="327"/>
      <c r="L50" s="327"/>
      <c r="M50" s="327"/>
      <c r="N50" s="327"/>
      <c r="O50" s="327"/>
      <c r="P50" s="327"/>
      <c r="Q50" s="327"/>
      <c r="R50" s="260" t="str">
        <f ca="1">IF(ISERROR($V50),"",OFFSET('Smelter Look-up'!$C$4,$V50-4,0)&amp;"")</f>
        <v>Kennametal Huntsville</v>
      </c>
      <c r="S50" s="276" t="str">
        <f t="shared" ca="1" si="0"/>
        <v>Unknown</v>
      </c>
      <c r="T50" s="276" t="str">
        <f ca="1">IF(B50="","",IF(ISERROR(MATCH($J50,SorP!$B$1:$B$6230,0)),"",INDIRECT("'SorP'!$A$"&amp;MATCH($J50,SorP!$B$1:$B$6230,0))))</f>
        <v>US-AL</v>
      </c>
      <c r="U50" s="318"/>
      <c r="V50" s="319">
        <f>IF(C50="",NA(),MATCH($B50&amp;$C50,'Smelter Look-up'!$J:$J,0))</f>
        <v>549</v>
      </c>
      <c r="W50" s="320"/>
      <c r="X50" s="320">
        <f t="shared" si="1"/>
        <v>0</v>
      </c>
      <c r="Y50" s="320"/>
      <c r="Z50" s="320"/>
      <c r="AB50" s="321" t="str">
        <f t="shared" si="2"/>
        <v>TungstenKennametal Huntsville</v>
      </c>
    </row>
    <row r="51" spans="1:28" s="321" customFormat="1" ht="20.25">
      <c r="A51" s="259"/>
      <c r="B51" s="327" t="s">
        <v>1827</v>
      </c>
      <c r="C51" s="327" t="s">
        <v>1944</v>
      </c>
      <c r="D51" s="327" t="s">
        <v>1944</v>
      </c>
      <c r="E51" s="327" t="s">
        <v>1710</v>
      </c>
      <c r="F51" s="327" t="s">
        <v>1047</v>
      </c>
      <c r="G51" s="327" t="s">
        <v>2453</v>
      </c>
      <c r="H51" s="327">
        <v>0</v>
      </c>
      <c r="I51" s="327" t="s">
        <v>2472</v>
      </c>
      <c r="J51" s="327" t="s">
        <v>15623</v>
      </c>
      <c r="K51" s="327"/>
      <c r="L51" s="327"/>
      <c r="M51" s="327" t="s">
        <v>15548</v>
      </c>
      <c r="N51" s="327"/>
      <c r="O51" s="327" t="s">
        <v>15613</v>
      </c>
      <c r="P51" s="327"/>
      <c r="Q51" s="327"/>
      <c r="R51" s="260" t="str">
        <f ca="1">IF(ISERROR($V51),"",OFFSET('Smelter Look-up'!$C$4,$V51-4,0)&amp;"")</f>
        <v>Aurubis AG</v>
      </c>
      <c r="S51" s="276" t="str">
        <f t="shared" ca="1" si="0"/>
        <v>DE</v>
      </c>
      <c r="T51" s="276" t="str">
        <f ca="1">IF(B51="","",IF(ISERROR(MATCH($J51,SorP!$B$1:$B$6230,0)),"",INDIRECT("'SorP'!$A$"&amp;MATCH($J51,SorP!$B$1:$B$6230,0))))</f>
        <v/>
      </c>
      <c r="U51" s="318"/>
      <c r="V51" s="319">
        <f>IF(C51="",NA(),MATCH($B51&amp;$C51,'Smelter Look-up'!$J:$J,0))</f>
        <v>29</v>
      </c>
      <c r="W51" s="320"/>
      <c r="X51" s="320">
        <f t="shared" si="1"/>
        <v>0</v>
      </c>
      <c r="Y51" s="320"/>
      <c r="Z51" s="320"/>
      <c r="AB51" s="321" t="str">
        <f t="shared" si="2"/>
        <v>GoldAurubis AG</v>
      </c>
    </row>
    <row r="52" spans="1:28" s="321" customFormat="1" ht="20.25">
      <c r="A52" s="259"/>
      <c r="B52" s="327" t="s">
        <v>1827</v>
      </c>
      <c r="C52" s="327" t="s">
        <v>1944</v>
      </c>
      <c r="D52" s="327" t="s">
        <v>1944</v>
      </c>
      <c r="E52" s="327" t="s">
        <v>1710</v>
      </c>
      <c r="F52" s="327" t="s">
        <v>1047</v>
      </c>
      <c r="G52" s="327" t="s">
        <v>2453</v>
      </c>
      <c r="H52" s="327">
        <v>0</v>
      </c>
      <c r="I52" s="327" t="s">
        <v>2472</v>
      </c>
      <c r="J52" s="327" t="s">
        <v>15623</v>
      </c>
      <c r="K52" s="327" t="s">
        <v>15624</v>
      </c>
      <c r="L52" s="327" t="s">
        <v>15625</v>
      </c>
      <c r="M52" s="327"/>
      <c r="N52" s="327"/>
      <c r="O52" s="327"/>
      <c r="P52" s="327"/>
      <c r="Q52" s="327" t="s">
        <v>15553</v>
      </c>
      <c r="R52" s="260" t="str">
        <f ca="1">IF(ISERROR($V52),"",OFFSET('Smelter Look-up'!$C$4,$V52-4,0)&amp;"")</f>
        <v>Aurubis AG</v>
      </c>
      <c r="S52" s="276" t="str">
        <f t="shared" ca="1" si="0"/>
        <v>DE</v>
      </c>
      <c r="T52" s="276" t="str">
        <f ca="1">IF(B52="","",IF(ISERROR(MATCH($J52,SorP!$B$1:$B$6230,0)),"",INDIRECT("'SorP'!$A$"&amp;MATCH($J52,SorP!$B$1:$B$6230,0))))</f>
        <v/>
      </c>
      <c r="U52" s="318"/>
      <c r="V52" s="319">
        <f>IF(C52="",NA(),MATCH($B52&amp;$C52,'Smelter Look-up'!$J:$J,0))</f>
        <v>29</v>
      </c>
      <c r="W52" s="320"/>
      <c r="X52" s="320">
        <f t="shared" si="1"/>
        <v>0</v>
      </c>
      <c r="Y52" s="320"/>
      <c r="Z52" s="320"/>
      <c r="AB52" s="321" t="str">
        <f t="shared" si="2"/>
        <v>GoldAurubis AG</v>
      </c>
    </row>
    <row r="53" spans="1:28" s="321" customFormat="1" ht="20.25">
      <c r="A53" s="259"/>
      <c r="B53" s="327" t="s">
        <v>1827</v>
      </c>
      <c r="C53" s="327" t="s">
        <v>1944</v>
      </c>
      <c r="D53" s="327" t="s">
        <v>1944</v>
      </c>
      <c r="E53" s="327" t="s">
        <v>1710</v>
      </c>
      <c r="F53" s="327" t="s">
        <v>1047</v>
      </c>
      <c r="G53" s="327" t="s">
        <v>2453</v>
      </c>
      <c r="H53" s="327" t="s">
        <v>15626</v>
      </c>
      <c r="I53" s="327" t="s">
        <v>2472</v>
      </c>
      <c r="J53" s="327" t="s">
        <v>15627</v>
      </c>
      <c r="K53" s="327"/>
      <c r="L53" s="327" t="s">
        <v>15625</v>
      </c>
      <c r="M53" s="327" t="s">
        <v>15572</v>
      </c>
      <c r="N53" s="327" t="s">
        <v>15628</v>
      </c>
      <c r="O53" s="327" t="s">
        <v>15613</v>
      </c>
      <c r="P53" s="327" t="s">
        <v>775</v>
      </c>
      <c r="Q53" s="327" t="s">
        <v>15575</v>
      </c>
      <c r="R53" s="260" t="str">
        <f ca="1">IF(ISERROR($V53),"",OFFSET('Smelter Look-up'!$C$4,$V53-4,0)&amp;"")</f>
        <v>Aurubis AG</v>
      </c>
      <c r="S53" s="276" t="str">
        <f t="shared" ca="1" si="0"/>
        <v>DE</v>
      </c>
      <c r="T53" s="276" t="str">
        <f ca="1">IF(B53="","",IF(ISERROR(MATCH($J53,SorP!$B$1:$B$6230,0)),"",INDIRECT("'SorP'!$A$"&amp;MATCH($J53,SorP!$B$1:$B$6230,0))))</f>
        <v/>
      </c>
      <c r="U53" s="318"/>
      <c r="V53" s="319">
        <f>IF(C53="",NA(),MATCH($B53&amp;$C53,'Smelter Look-up'!$J:$J,0))</f>
        <v>29</v>
      </c>
      <c r="W53" s="320"/>
      <c r="X53" s="320">
        <f t="shared" si="1"/>
        <v>0</v>
      </c>
      <c r="Y53" s="320"/>
      <c r="Z53" s="320"/>
      <c r="AB53" s="321" t="str">
        <f t="shared" si="2"/>
        <v>GoldAurubis AG</v>
      </c>
    </row>
    <row r="54" spans="1:28" s="321" customFormat="1" ht="20.25">
      <c r="A54" s="259"/>
      <c r="B54" s="327" t="s">
        <v>1827</v>
      </c>
      <c r="C54" s="327" t="s">
        <v>1944</v>
      </c>
      <c r="D54" s="327" t="s">
        <v>1944</v>
      </c>
      <c r="E54" s="327" t="s">
        <v>1710</v>
      </c>
      <c r="F54" s="327" t="s">
        <v>1047</v>
      </c>
      <c r="G54" s="327" t="s">
        <v>2453</v>
      </c>
      <c r="H54" s="327"/>
      <c r="I54" s="327"/>
      <c r="J54" s="327"/>
      <c r="K54" s="327"/>
      <c r="L54" s="327"/>
      <c r="M54" s="327"/>
      <c r="N54" s="327"/>
      <c r="O54" s="327"/>
      <c r="P54" s="327"/>
      <c r="Q54" s="327"/>
      <c r="R54" s="260" t="str">
        <f ca="1">IF(ISERROR($V54),"",OFFSET('Smelter Look-up'!$C$4,$V54-4,0)&amp;"")</f>
        <v>Aurubis AG</v>
      </c>
      <c r="S54" s="276" t="str">
        <f t="shared" ca="1" si="0"/>
        <v>DE</v>
      </c>
      <c r="T54" s="276" t="str">
        <f ca="1">IF(B54="","",IF(ISERROR(MATCH($J54,SorP!$B$1:$B$6230,0)),"",INDIRECT("'SorP'!$A$"&amp;MATCH($J54,SorP!$B$1:$B$6230,0))))</f>
        <v/>
      </c>
      <c r="U54" s="318"/>
      <c r="V54" s="319">
        <f>IF(C54="",NA(),MATCH($B54&amp;$C54,'Smelter Look-up'!$J:$J,0))</f>
        <v>29</v>
      </c>
      <c r="W54" s="320"/>
      <c r="X54" s="320">
        <f t="shared" si="1"/>
        <v>0</v>
      </c>
      <c r="Y54" s="320"/>
      <c r="Z54" s="320"/>
      <c r="AB54" s="321" t="str">
        <f t="shared" si="2"/>
        <v>GoldAurubis AG</v>
      </c>
    </row>
    <row r="55" spans="1:28" s="321" customFormat="1" ht="25.5">
      <c r="A55" s="259"/>
      <c r="B55" s="327" t="s">
        <v>1827</v>
      </c>
      <c r="C55" s="327" t="s">
        <v>1412</v>
      </c>
      <c r="D55" s="327" t="s">
        <v>1412</v>
      </c>
      <c r="E55" s="327" t="s">
        <v>1345</v>
      </c>
      <c r="F55" s="327" t="s">
        <v>1048</v>
      </c>
      <c r="G55" s="327" t="s">
        <v>2453</v>
      </c>
      <c r="H55" s="327">
        <v>0</v>
      </c>
      <c r="I55" s="327" t="s">
        <v>3448</v>
      </c>
      <c r="J55" s="327" t="s">
        <v>15629</v>
      </c>
      <c r="K55" s="327"/>
      <c r="L55" s="327"/>
      <c r="M55" s="327" t="s">
        <v>15548</v>
      </c>
      <c r="N55" s="327"/>
      <c r="O55" s="327" t="s">
        <v>15613</v>
      </c>
      <c r="P55" s="327"/>
      <c r="Q55" s="327"/>
      <c r="R55" s="260" t="str">
        <f ca="1">IF(ISERROR($V55),"",OFFSET('Smelter Look-up'!$C$4,$V55-4,0)&amp;"")</f>
        <v>Bangko Sentral ng Pilipinas (Central Bank of the Philippines)</v>
      </c>
      <c r="S55" s="276" t="str">
        <f t="shared" ca="1" si="0"/>
        <v>PH</v>
      </c>
      <c r="T55" s="276" t="str">
        <f ca="1">IF(B55="","",IF(ISERROR(MATCH($J55,SorP!$B$1:$B$6230,0)),"",INDIRECT("'SorP'!$A$"&amp;MATCH($J55,SorP!$B$1:$B$6230,0))))</f>
        <v/>
      </c>
      <c r="U55" s="318"/>
      <c r="V55" s="319">
        <f>IF(C55="",NA(),MATCH($B55&amp;$C55,'Smelter Look-up'!$J:$J,0))</f>
        <v>33</v>
      </c>
      <c r="W55" s="320"/>
      <c r="X55" s="320">
        <f t="shared" si="1"/>
        <v>0</v>
      </c>
      <c r="Y55" s="320"/>
      <c r="Z55" s="320"/>
      <c r="AB55" s="321" t="str">
        <f t="shared" si="2"/>
        <v>GoldBangko Sentral ng Pilipinas (Central Bank of the Philippines)</v>
      </c>
    </row>
    <row r="56" spans="1:28" s="321" customFormat="1" ht="25.5">
      <c r="A56" s="259"/>
      <c r="B56" s="327" t="s">
        <v>1827</v>
      </c>
      <c r="C56" s="327" t="s">
        <v>1412</v>
      </c>
      <c r="D56" s="327" t="s">
        <v>1412</v>
      </c>
      <c r="E56" s="327" t="s">
        <v>1345</v>
      </c>
      <c r="F56" s="327" t="s">
        <v>1048</v>
      </c>
      <c r="G56" s="327" t="s">
        <v>2453</v>
      </c>
      <c r="H56" s="327">
        <v>0</v>
      </c>
      <c r="I56" s="327" t="s">
        <v>15630</v>
      </c>
      <c r="J56" s="327" t="s">
        <v>15629</v>
      </c>
      <c r="K56" s="327"/>
      <c r="L56" s="327"/>
      <c r="M56" s="327"/>
      <c r="N56" s="327"/>
      <c r="O56" s="327"/>
      <c r="P56" s="327"/>
      <c r="Q56" s="327"/>
      <c r="R56" s="260" t="str">
        <f ca="1">IF(ISERROR($V56),"",OFFSET('Smelter Look-up'!$C$4,$V56-4,0)&amp;"")</f>
        <v>Bangko Sentral ng Pilipinas (Central Bank of the Philippines)</v>
      </c>
      <c r="S56" s="276" t="str">
        <f t="shared" ca="1" si="0"/>
        <v>PH</v>
      </c>
      <c r="T56" s="276" t="str">
        <f ca="1">IF(B56="","",IF(ISERROR(MATCH($J56,SorP!$B$1:$B$6230,0)),"",INDIRECT("'SorP'!$A$"&amp;MATCH($J56,SorP!$B$1:$B$6230,0))))</f>
        <v/>
      </c>
      <c r="U56" s="318"/>
      <c r="V56" s="319">
        <f>IF(C56="",NA(),MATCH($B56&amp;$C56,'Smelter Look-up'!$J:$J,0))</f>
        <v>33</v>
      </c>
      <c r="W56" s="320"/>
      <c r="X56" s="320">
        <f t="shared" si="1"/>
        <v>0</v>
      </c>
      <c r="Y56" s="320"/>
      <c r="Z56" s="320"/>
      <c r="AB56" s="321" t="str">
        <f t="shared" si="2"/>
        <v>GoldBangko Sentral ng Pilipinas (Central Bank of the Philippines)</v>
      </c>
    </row>
    <row r="57" spans="1:28" s="321" customFormat="1" ht="25.5">
      <c r="A57" s="259"/>
      <c r="B57" s="327" t="s">
        <v>1827</v>
      </c>
      <c r="C57" s="327" t="s">
        <v>1412</v>
      </c>
      <c r="D57" s="327" t="s">
        <v>1412</v>
      </c>
      <c r="E57" s="327" t="s">
        <v>1345</v>
      </c>
      <c r="F57" s="327" t="s">
        <v>1048</v>
      </c>
      <c r="G57" s="327" t="s">
        <v>2453</v>
      </c>
      <c r="H57" s="327"/>
      <c r="I57" s="327"/>
      <c r="J57" s="327"/>
      <c r="K57" s="327"/>
      <c r="L57" s="327"/>
      <c r="M57" s="327"/>
      <c r="N57" s="327"/>
      <c r="O57" s="327"/>
      <c r="P57" s="327"/>
      <c r="Q57" s="327"/>
      <c r="R57" s="260" t="str">
        <f ca="1">IF(ISERROR($V57),"",OFFSET('Smelter Look-up'!$C$4,$V57-4,0)&amp;"")</f>
        <v>Bangko Sentral ng Pilipinas (Central Bank of the Philippines)</v>
      </c>
      <c r="S57" s="276" t="str">
        <f t="shared" ca="1" si="0"/>
        <v>PH</v>
      </c>
      <c r="T57" s="276" t="str">
        <f ca="1">IF(B57="","",IF(ISERROR(MATCH($J57,SorP!$B$1:$B$6230,0)),"",INDIRECT("'SorP'!$A$"&amp;MATCH($J57,SorP!$B$1:$B$6230,0))))</f>
        <v/>
      </c>
      <c r="U57" s="318"/>
      <c r="V57" s="319">
        <f>IF(C57="",NA(),MATCH($B57&amp;$C57,'Smelter Look-up'!$J:$J,0))</f>
        <v>33</v>
      </c>
      <c r="W57" s="320"/>
      <c r="X57" s="320">
        <f t="shared" si="1"/>
        <v>0</v>
      </c>
      <c r="Y57" s="320"/>
      <c r="Z57" s="320"/>
      <c r="AB57" s="321" t="str">
        <f t="shared" si="2"/>
        <v>GoldBangko Sentral ng Pilipinas (Central Bank of the Philippines)</v>
      </c>
    </row>
    <row r="58" spans="1:28" s="321" customFormat="1" ht="20.25">
      <c r="A58" s="259"/>
      <c r="B58" s="327" t="s">
        <v>1827</v>
      </c>
      <c r="C58" s="327" t="s">
        <v>1946</v>
      </c>
      <c r="D58" s="327" t="s">
        <v>1946</v>
      </c>
      <c r="E58" s="327" t="s">
        <v>1370</v>
      </c>
      <c r="F58" s="327" t="s">
        <v>1049</v>
      </c>
      <c r="G58" s="327" t="s">
        <v>2453</v>
      </c>
      <c r="H58" s="327">
        <v>0</v>
      </c>
      <c r="I58" s="327" t="s">
        <v>2474</v>
      </c>
      <c r="J58" s="327" t="s">
        <v>15631</v>
      </c>
      <c r="K58" s="327"/>
      <c r="L58" s="327"/>
      <c r="M58" s="327" t="s">
        <v>15548</v>
      </c>
      <c r="N58" s="327"/>
      <c r="O58" s="327" t="s">
        <v>15613</v>
      </c>
      <c r="P58" s="327"/>
      <c r="Q58" s="327"/>
      <c r="R58" s="260" t="str">
        <f ca="1">IF(ISERROR($V58),"",OFFSET('Smelter Look-up'!$C$4,$V58-4,0)&amp;"")</f>
        <v>Boliden AB</v>
      </c>
      <c r="S58" s="276" t="str">
        <f t="shared" ca="1" si="0"/>
        <v>SE</v>
      </c>
      <c r="T58" s="276" t="str">
        <f ca="1">IF(B58="","",IF(ISERROR(MATCH($J58,SorP!$B$1:$B$6230,0)),"",INDIRECT("'SorP'!$A$"&amp;MATCH($J58,SorP!$B$1:$B$6230,0))))</f>
        <v/>
      </c>
      <c r="U58" s="318"/>
      <c r="V58" s="319">
        <f>IF(C58="",NA(),MATCH($B58&amp;$C58,'Smelter Look-up'!$J:$J,0))</f>
        <v>34</v>
      </c>
      <c r="W58" s="320"/>
      <c r="X58" s="320">
        <f t="shared" si="1"/>
        <v>0</v>
      </c>
      <c r="Y58" s="320"/>
      <c r="Z58" s="320"/>
      <c r="AB58" s="321" t="str">
        <f t="shared" si="2"/>
        <v>GoldBoliden AB</v>
      </c>
    </row>
    <row r="59" spans="1:28" s="321" customFormat="1" ht="20.25">
      <c r="A59" s="259"/>
      <c r="B59" s="327" t="s">
        <v>1827</v>
      </c>
      <c r="C59" s="327" t="s">
        <v>1946</v>
      </c>
      <c r="D59" s="327" t="s">
        <v>1946</v>
      </c>
      <c r="E59" s="327" t="s">
        <v>1370</v>
      </c>
      <c r="F59" s="327" t="s">
        <v>1049</v>
      </c>
      <c r="G59" s="327" t="s">
        <v>2453</v>
      </c>
      <c r="H59" s="327">
        <v>0</v>
      </c>
      <c r="I59" s="327" t="s">
        <v>2474</v>
      </c>
      <c r="J59" s="327" t="s">
        <v>15631</v>
      </c>
      <c r="K59" s="327"/>
      <c r="L59" s="327"/>
      <c r="M59" s="327"/>
      <c r="N59" s="327"/>
      <c r="O59" s="327"/>
      <c r="P59" s="327"/>
      <c r="Q59" s="327"/>
      <c r="R59" s="260" t="str">
        <f ca="1">IF(ISERROR($V59),"",OFFSET('Smelter Look-up'!$C$4,$V59-4,0)&amp;"")</f>
        <v>Boliden AB</v>
      </c>
      <c r="S59" s="276" t="str">
        <f t="shared" ca="1" si="0"/>
        <v>SE</v>
      </c>
      <c r="T59" s="276" t="str">
        <f ca="1">IF(B59="","",IF(ISERROR(MATCH($J59,SorP!$B$1:$B$6230,0)),"",INDIRECT("'SorP'!$A$"&amp;MATCH($J59,SorP!$B$1:$B$6230,0))))</f>
        <v/>
      </c>
      <c r="U59" s="318"/>
      <c r="V59" s="319">
        <f>IF(C59="",NA(),MATCH($B59&amp;$C59,'Smelter Look-up'!$J:$J,0))</f>
        <v>34</v>
      </c>
      <c r="W59" s="320"/>
      <c r="X59" s="320">
        <f t="shared" si="1"/>
        <v>0</v>
      </c>
      <c r="Y59" s="320"/>
      <c r="Z59" s="320"/>
      <c r="AB59" s="321" t="str">
        <f t="shared" si="2"/>
        <v>GoldBoliden AB</v>
      </c>
    </row>
    <row r="60" spans="1:28" s="321" customFormat="1" ht="20.25">
      <c r="A60" s="259"/>
      <c r="B60" s="327" t="s">
        <v>1827</v>
      </c>
      <c r="C60" s="327" t="s">
        <v>1946</v>
      </c>
      <c r="D60" s="327" t="s">
        <v>1946</v>
      </c>
      <c r="E60" s="327" t="s">
        <v>1370</v>
      </c>
      <c r="F60" s="327" t="s">
        <v>1049</v>
      </c>
      <c r="G60" s="327" t="s">
        <v>2453</v>
      </c>
      <c r="H60" s="327" t="s">
        <v>15632</v>
      </c>
      <c r="I60" s="327" t="s">
        <v>15633</v>
      </c>
      <c r="J60" s="327" t="s">
        <v>15634</v>
      </c>
      <c r="K60" s="327"/>
      <c r="L60" s="327" t="s">
        <v>15635</v>
      </c>
      <c r="M60" s="327" t="s">
        <v>15563</v>
      </c>
      <c r="N60" s="327" t="s">
        <v>15636</v>
      </c>
      <c r="O60" s="327" t="s">
        <v>15565</v>
      </c>
      <c r="P60" s="327" t="s">
        <v>775</v>
      </c>
      <c r="Q60" s="327" t="s">
        <v>15566</v>
      </c>
      <c r="R60" s="260" t="str">
        <f ca="1">IF(ISERROR($V60),"",OFFSET('Smelter Look-up'!$C$4,$V60-4,0)&amp;"")</f>
        <v>Boliden AB</v>
      </c>
      <c r="S60" s="276" t="str">
        <f t="shared" ca="1" si="0"/>
        <v>SE</v>
      </c>
      <c r="T60" s="276" t="str">
        <f ca="1">IF(B60="","",IF(ISERROR(MATCH($J60,SorP!$B$1:$B$6230,0)),"",INDIRECT("'SorP'!$A$"&amp;MATCH($J60,SorP!$B$1:$B$6230,0))))</f>
        <v/>
      </c>
      <c r="U60" s="318"/>
      <c r="V60" s="319">
        <f>IF(C60="",NA(),MATCH($B60&amp;$C60,'Smelter Look-up'!$J:$J,0))</f>
        <v>34</v>
      </c>
      <c r="W60" s="320"/>
      <c r="X60" s="320">
        <f t="shared" si="1"/>
        <v>0</v>
      </c>
      <c r="Y60" s="320"/>
      <c r="Z60" s="320"/>
      <c r="AB60" s="321" t="str">
        <f t="shared" si="2"/>
        <v>GoldBoliden AB</v>
      </c>
    </row>
    <row r="61" spans="1:28" s="321" customFormat="1" ht="20.25">
      <c r="A61" s="259"/>
      <c r="B61" s="327" t="s">
        <v>1827</v>
      </c>
      <c r="C61" s="327" t="s">
        <v>1946</v>
      </c>
      <c r="D61" s="327" t="s">
        <v>1946</v>
      </c>
      <c r="E61" s="327" t="s">
        <v>1370</v>
      </c>
      <c r="F61" s="327" t="s">
        <v>1049</v>
      </c>
      <c r="G61" s="327" t="s">
        <v>2453</v>
      </c>
      <c r="H61" s="327"/>
      <c r="I61" s="327"/>
      <c r="J61" s="327"/>
      <c r="K61" s="327"/>
      <c r="L61" s="327"/>
      <c r="M61" s="327"/>
      <c r="N61" s="327"/>
      <c r="O61" s="327"/>
      <c r="P61" s="327"/>
      <c r="Q61" s="327"/>
      <c r="R61" s="260" t="str">
        <f ca="1">IF(ISERROR($V61),"",OFFSET('Smelter Look-up'!$C$4,$V61-4,0)&amp;"")</f>
        <v>Boliden AB</v>
      </c>
      <c r="S61" s="276" t="str">
        <f t="shared" ca="1" si="0"/>
        <v>SE</v>
      </c>
      <c r="T61" s="276" t="str">
        <f ca="1">IF(B61="","",IF(ISERROR(MATCH($J61,SorP!$B$1:$B$6230,0)),"",INDIRECT("'SorP'!$A$"&amp;MATCH($J61,SorP!$B$1:$B$6230,0))))</f>
        <v/>
      </c>
      <c r="U61" s="318"/>
      <c r="V61" s="319">
        <f>IF(C61="",NA(),MATCH($B61&amp;$C61,'Smelter Look-up'!$J:$J,0))</f>
        <v>34</v>
      </c>
      <c r="W61" s="320"/>
      <c r="X61" s="320">
        <f t="shared" si="1"/>
        <v>0</v>
      </c>
      <c r="Y61" s="320"/>
      <c r="Z61" s="320"/>
      <c r="AB61" s="321" t="str">
        <f t="shared" si="2"/>
        <v>GoldBoliden AB</v>
      </c>
    </row>
    <row r="62" spans="1:28" s="321" customFormat="1" ht="20.25">
      <c r="A62" s="259"/>
      <c r="B62" s="327" t="s">
        <v>1827</v>
      </c>
      <c r="C62" s="327" t="s">
        <v>1050</v>
      </c>
      <c r="D62" s="327" t="s">
        <v>1050</v>
      </c>
      <c r="E62" s="327" t="s">
        <v>1710</v>
      </c>
      <c r="F62" s="327" t="s">
        <v>1051</v>
      </c>
      <c r="G62" s="327" t="s">
        <v>2453</v>
      </c>
      <c r="H62" s="327">
        <v>0</v>
      </c>
      <c r="I62" s="327" t="s">
        <v>2458</v>
      </c>
      <c r="J62" s="327" t="s">
        <v>2459</v>
      </c>
      <c r="K62" s="327"/>
      <c r="L62" s="327"/>
      <c r="M62" s="327" t="s">
        <v>15548</v>
      </c>
      <c r="N62" s="327"/>
      <c r="O62" s="327" t="s">
        <v>15613</v>
      </c>
      <c r="P62" s="327"/>
      <c r="Q62" s="327"/>
      <c r="R62" s="260" t="str">
        <f ca="1">IF(ISERROR($V62),"",OFFSET('Smelter Look-up'!$C$4,$V62-4,0)&amp;"")</f>
        <v>C. Hafner GmbH + Co. KG</v>
      </c>
      <c r="S62" s="276" t="str">
        <f t="shared" ca="1" si="0"/>
        <v>DE</v>
      </c>
      <c r="T62" s="276" t="str">
        <f ca="1">IF(B62="","",IF(ISERROR(MATCH($J62,SorP!$B$1:$B$6230,0)),"",INDIRECT("'SorP'!$A$"&amp;MATCH($J62,SorP!$B$1:$B$6230,0))))</f>
        <v>DE-BW</v>
      </c>
      <c r="U62" s="318"/>
      <c r="V62" s="319">
        <f>IF(C62="",NA(),MATCH($B62&amp;$C62,'Smelter Look-up'!$J:$J,0))</f>
        <v>35</v>
      </c>
      <c r="W62" s="320"/>
      <c r="X62" s="320">
        <f t="shared" si="1"/>
        <v>0</v>
      </c>
      <c r="Y62" s="320"/>
      <c r="Z62" s="320"/>
      <c r="AB62" s="321" t="str">
        <f t="shared" si="2"/>
        <v>GoldC. Hafner GmbH + Co. KG</v>
      </c>
    </row>
    <row r="63" spans="1:28" s="321" customFormat="1" ht="20.25">
      <c r="A63" s="259"/>
      <c r="B63" s="327" t="s">
        <v>1827</v>
      </c>
      <c r="C63" s="327" t="s">
        <v>1050</v>
      </c>
      <c r="D63" s="327" t="s">
        <v>1050</v>
      </c>
      <c r="E63" s="327" t="s">
        <v>1710</v>
      </c>
      <c r="F63" s="327" t="s">
        <v>1051</v>
      </c>
      <c r="G63" s="327" t="s">
        <v>2453</v>
      </c>
      <c r="H63" s="327">
        <v>0</v>
      </c>
      <c r="I63" s="327" t="s">
        <v>2458</v>
      </c>
      <c r="J63" s="327" t="s">
        <v>2459</v>
      </c>
      <c r="K63" s="327"/>
      <c r="L63" s="327"/>
      <c r="M63" s="327"/>
      <c r="N63" s="327"/>
      <c r="O63" s="327"/>
      <c r="P63" s="327"/>
      <c r="Q63" s="327"/>
      <c r="R63" s="260" t="str">
        <f ca="1">IF(ISERROR($V63),"",OFFSET('Smelter Look-up'!$C$4,$V63-4,0)&amp;"")</f>
        <v>C. Hafner GmbH + Co. KG</v>
      </c>
      <c r="S63" s="276" t="str">
        <f t="shared" ca="1" si="0"/>
        <v>DE</v>
      </c>
      <c r="T63" s="276" t="str">
        <f ca="1">IF(B63="","",IF(ISERROR(MATCH($J63,SorP!$B$1:$B$6230,0)),"",INDIRECT("'SorP'!$A$"&amp;MATCH($J63,SorP!$B$1:$B$6230,0))))</f>
        <v>DE-BW</v>
      </c>
      <c r="U63" s="318"/>
      <c r="V63" s="319">
        <f>IF(C63="",NA(),MATCH($B63&amp;$C63,'Smelter Look-up'!$J:$J,0))</f>
        <v>35</v>
      </c>
      <c r="W63" s="320"/>
      <c r="X63" s="320">
        <f t="shared" si="1"/>
        <v>0</v>
      </c>
      <c r="Y63" s="320"/>
      <c r="Z63" s="320"/>
      <c r="AB63" s="321" t="str">
        <f t="shared" si="2"/>
        <v>GoldC. Hafner GmbH + Co. KG</v>
      </c>
    </row>
    <row r="64" spans="1:28" s="321" customFormat="1" ht="20.25">
      <c r="A64" s="259"/>
      <c r="B64" s="327" t="s">
        <v>1827</v>
      </c>
      <c r="C64" s="327" t="s">
        <v>1050</v>
      </c>
      <c r="D64" s="327" t="s">
        <v>1050</v>
      </c>
      <c r="E64" s="327" t="s">
        <v>1710</v>
      </c>
      <c r="F64" s="327" t="s">
        <v>1051</v>
      </c>
      <c r="G64" s="327" t="s">
        <v>2453</v>
      </c>
      <c r="H64" s="327"/>
      <c r="I64" s="327"/>
      <c r="J64" s="327"/>
      <c r="K64" s="327"/>
      <c r="L64" s="327"/>
      <c r="M64" s="327" t="s">
        <v>15563</v>
      </c>
      <c r="N64" s="327" t="s">
        <v>15637</v>
      </c>
      <c r="O64" s="327" t="s">
        <v>15565</v>
      </c>
      <c r="P64" s="327"/>
      <c r="Q64" s="327" t="s">
        <v>15566</v>
      </c>
      <c r="R64" s="260" t="str">
        <f ca="1">IF(ISERROR($V64),"",OFFSET('Smelter Look-up'!$C$4,$V64-4,0)&amp;"")</f>
        <v>C. Hafner GmbH + Co. KG</v>
      </c>
      <c r="S64" s="276" t="str">
        <f t="shared" ca="1" si="0"/>
        <v>DE</v>
      </c>
      <c r="T64" s="276" t="str">
        <f ca="1">IF(B64="","",IF(ISERROR(MATCH($J64,SorP!$B$1:$B$6230,0)),"",INDIRECT("'SorP'!$A$"&amp;MATCH($J64,SorP!$B$1:$B$6230,0))))</f>
        <v/>
      </c>
      <c r="U64" s="318"/>
      <c r="V64" s="319">
        <f>IF(C64="",NA(),MATCH($B64&amp;$C64,'Smelter Look-up'!$J:$J,0))</f>
        <v>35</v>
      </c>
      <c r="W64" s="320"/>
      <c r="X64" s="320">
        <f t="shared" si="1"/>
        <v>0</v>
      </c>
      <c r="Y64" s="320"/>
      <c r="Z64" s="320"/>
      <c r="AB64" s="321" t="str">
        <f t="shared" si="2"/>
        <v>GoldC. Hafner GmbH + Co. KG</v>
      </c>
    </row>
    <row r="65" spans="1:28" s="321" customFormat="1" ht="20.25">
      <c r="A65" s="259"/>
      <c r="B65" s="327" t="s">
        <v>1827</v>
      </c>
      <c r="C65" s="327" t="s">
        <v>1413</v>
      </c>
      <c r="D65" s="327" t="s">
        <v>1413</v>
      </c>
      <c r="E65" s="327" t="s">
        <v>1781</v>
      </c>
      <c r="F65" s="327" t="s">
        <v>1052</v>
      </c>
      <c r="G65" s="327" t="s">
        <v>2453</v>
      </c>
      <c r="H65" s="327">
        <v>0</v>
      </c>
      <c r="I65" s="327" t="s">
        <v>2475</v>
      </c>
      <c r="J65" s="327" t="s">
        <v>2476</v>
      </c>
      <c r="K65" s="327"/>
      <c r="L65" s="327"/>
      <c r="M65" s="327"/>
      <c r="N65" s="327"/>
      <c r="O65" s="327"/>
      <c r="P65" s="327"/>
      <c r="Q65" s="327"/>
      <c r="R65" s="260" t="str">
        <f ca="1">IF(ISERROR($V65),"",OFFSET('Smelter Look-up'!$C$4,$V65-4,0)&amp;"")</f>
        <v>Caridad</v>
      </c>
      <c r="S65" s="276" t="str">
        <f t="shared" ca="1" si="0"/>
        <v>MX</v>
      </c>
      <c r="T65" s="276" t="str">
        <f ca="1">IF(B65="","",IF(ISERROR(MATCH($J65,SorP!$B$1:$B$6230,0)),"",INDIRECT("'SorP'!$A$"&amp;MATCH($J65,SorP!$B$1:$B$6230,0))))</f>
        <v>MX-SON</v>
      </c>
      <c r="U65" s="318"/>
      <c r="V65" s="319">
        <f>IF(C65="",NA(),MATCH($B65&amp;$C65,'Smelter Look-up'!$J:$J,0))</f>
        <v>36</v>
      </c>
      <c r="W65" s="320"/>
      <c r="X65" s="320">
        <f t="shared" si="1"/>
        <v>0</v>
      </c>
      <c r="Y65" s="320"/>
      <c r="Z65" s="320"/>
      <c r="AB65" s="321" t="str">
        <f t="shared" si="2"/>
        <v>GoldCaridad</v>
      </c>
    </row>
    <row r="66" spans="1:28" s="321" customFormat="1" ht="20.25">
      <c r="A66" s="259"/>
      <c r="B66" s="327" t="s">
        <v>1827</v>
      </c>
      <c r="C66" s="327" t="s">
        <v>1413</v>
      </c>
      <c r="D66" s="327" t="s">
        <v>1413</v>
      </c>
      <c r="E66" s="327" t="s">
        <v>1781</v>
      </c>
      <c r="F66" s="327" t="s">
        <v>1052</v>
      </c>
      <c r="G66" s="327" t="s">
        <v>2453</v>
      </c>
      <c r="H66" s="327"/>
      <c r="I66" s="327"/>
      <c r="J66" s="327"/>
      <c r="K66" s="327"/>
      <c r="L66" s="327"/>
      <c r="M66" s="327"/>
      <c r="N66" s="327"/>
      <c r="O66" s="327"/>
      <c r="P66" s="327"/>
      <c r="Q66" s="327"/>
      <c r="R66" s="260" t="str">
        <f ca="1">IF(ISERROR($V66),"",OFFSET('Smelter Look-up'!$C$4,$V66-4,0)&amp;"")</f>
        <v>Caridad</v>
      </c>
      <c r="S66" s="276" t="str">
        <f t="shared" ca="1" si="0"/>
        <v>MX</v>
      </c>
      <c r="T66" s="276" t="str">
        <f ca="1">IF(B66="","",IF(ISERROR(MATCH($J66,SorP!$B$1:$B$6230,0)),"",INDIRECT("'SorP'!$A$"&amp;MATCH($J66,SorP!$B$1:$B$6230,0))))</f>
        <v/>
      </c>
      <c r="U66" s="318"/>
      <c r="V66" s="319">
        <f>IF(C66="",NA(),MATCH($B66&amp;$C66,'Smelter Look-up'!$J:$J,0))</f>
        <v>36</v>
      </c>
      <c r="W66" s="320"/>
      <c r="X66" s="320">
        <f t="shared" si="1"/>
        <v>0</v>
      </c>
      <c r="Y66" s="320"/>
      <c r="Z66" s="320"/>
      <c r="AB66" s="321" t="str">
        <f t="shared" si="2"/>
        <v>GoldCaridad</v>
      </c>
    </row>
    <row r="67" spans="1:28" s="321" customFormat="1" ht="25.5">
      <c r="A67" s="259"/>
      <c r="B67" s="327" t="s">
        <v>1827</v>
      </c>
      <c r="C67" s="327" t="s">
        <v>3500</v>
      </c>
      <c r="D67" s="327" t="s">
        <v>3500</v>
      </c>
      <c r="E67" s="327" t="s">
        <v>1694</v>
      </c>
      <c r="F67" s="327" t="s">
        <v>1053</v>
      </c>
      <c r="G67" s="327" t="s">
        <v>2453</v>
      </c>
      <c r="H67" s="327">
        <v>0</v>
      </c>
      <c r="I67" s="327" t="s">
        <v>2477</v>
      </c>
      <c r="J67" s="327" t="s">
        <v>2478</v>
      </c>
      <c r="K67" s="327"/>
      <c r="L67" s="327"/>
      <c r="M67" s="327"/>
      <c r="N67" s="327"/>
      <c r="O67" s="327"/>
      <c r="P67" s="327"/>
      <c r="Q67" s="327"/>
      <c r="R67" s="260" t="str">
        <f ca="1">IF(ISERROR($V67),"",OFFSET('Smelter Look-up'!$C$4,$V67-4,0)&amp;"")</f>
        <v>CCR Refinery - Glencore Canada Corporation</v>
      </c>
      <c r="S67" s="276" t="str">
        <f t="shared" ca="1" si="0"/>
        <v>CA</v>
      </c>
      <c r="T67" s="276" t="str">
        <f ca="1">IF(B67="","",IF(ISERROR(MATCH($J67,SorP!$B$1:$B$6230,0)),"",INDIRECT("'SorP'!$A$"&amp;MATCH($J67,SorP!$B$1:$B$6230,0))))</f>
        <v>CA-QC</v>
      </c>
      <c r="U67" s="318"/>
      <c r="V67" s="319">
        <f>IF(C67="",NA(),MATCH($B67&amp;$C67,'Smelter Look-up'!$J:$J,0))</f>
        <v>38</v>
      </c>
      <c r="W67" s="320"/>
      <c r="X67" s="320">
        <f t="shared" si="1"/>
        <v>0</v>
      </c>
      <c r="Y67" s="320"/>
      <c r="Z67" s="320"/>
      <c r="AB67" s="321" t="str">
        <f t="shared" si="2"/>
        <v>GoldCCR Refinery - Glencore Canada Corporation</v>
      </c>
    </row>
    <row r="68" spans="1:28" s="321" customFormat="1" ht="25.5">
      <c r="A68" s="259"/>
      <c r="B68" s="327" t="s">
        <v>1827</v>
      </c>
      <c r="C68" s="327" t="s">
        <v>3500</v>
      </c>
      <c r="D68" s="327" t="s">
        <v>15638</v>
      </c>
      <c r="E68" s="327" t="s">
        <v>1694</v>
      </c>
      <c r="F68" s="327" t="s">
        <v>1053</v>
      </c>
      <c r="G68" s="327" t="s">
        <v>2453</v>
      </c>
      <c r="H68" s="327"/>
      <c r="I68" s="327" t="s">
        <v>15639</v>
      </c>
      <c r="J68" s="327" t="s">
        <v>15639</v>
      </c>
      <c r="K68" s="327"/>
      <c r="L68" s="327"/>
      <c r="M68" s="327" t="s">
        <v>15577</v>
      </c>
      <c r="N68" s="327"/>
      <c r="O68" s="327"/>
      <c r="P68" s="327"/>
      <c r="Q68" s="327" t="s">
        <v>15576</v>
      </c>
      <c r="R68" s="260" t="str">
        <f ca="1">IF(ISERROR($V68),"",OFFSET('Smelter Look-up'!$C$4,$V68-4,0)&amp;"")</f>
        <v>CCR Refinery - Glencore Canada Corporation</v>
      </c>
      <c r="S68" s="276" t="str">
        <f t="shared" ca="1" si="0"/>
        <v>CA</v>
      </c>
      <c r="T68" s="276" t="str">
        <f ca="1">IF(B68="","",IF(ISERROR(MATCH($J68,SorP!$B$1:$B$6230,0)),"",INDIRECT("'SorP'!$A$"&amp;MATCH($J68,SorP!$B$1:$B$6230,0))))</f>
        <v/>
      </c>
      <c r="U68" s="318"/>
      <c r="V68" s="319">
        <f>IF(C68="",NA(),MATCH($B68&amp;$C68,'Smelter Look-up'!$J:$J,0))</f>
        <v>38</v>
      </c>
      <c r="W68" s="320"/>
      <c r="X68" s="320">
        <f t="shared" si="1"/>
        <v>0</v>
      </c>
      <c r="Y68" s="320"/>
      <c r="Z68" s="320"/>
      <c r="AB68" s="321" t="str">
        <f t="shared" si="2"/>
        <v>GoldCCR Refinery - Glencore Canada Corporation</v>
      </c>
    </row>
    <row r="69" spans="1:28" s="321" customFormat="1" ht="25.5">
      <c r="A69" s="259"/>
      <c r="B69" s="327" t="s">
        <v>1827</v>
      </c>
      <c r="C69" s="327" t="s">
        <v>2480</v>
      </c>
      <c r="D69" s="327" t="s">
        <v>3500</v>
      </c>
      <c r="E69" s="327" t="s">
        <v>1694</v>
      </c>
      <c r="F69" s="327" t="s">
        <v>1053</v>
      </c>
      <c r="G69" s="327" t="s">
        <v>2453</v>
      </c>
      <c r="H69" s="327">
        <v>0</v>
      </c>
      <c r="I69" s="327" t="s">
        <v>2477</v>
      </c>
      <c r="J69" s="327" t="s">
        <v>2478</v>
      </c>
      <c r="K69" s="327"/>
      <c r="L69" s="327"/>
      <c r="M69" s="327"/>
      <c r="N69" s="327"/>
      <c r="O69" s="327"/>
      <c r="P69" s="327"/>
      <c r="Q69" s="327"/>
      <c r="R69" s="260" t="str">
        <f ca="1">IF(ISERROR($V69),"",OFFSET('Smelter Look-up'!$C$4,$V69-4,0)&amp;"")</f>
        <v>CCR Refinery - Glencore Canada Corporation</v>
      </c>
      <c r="S69" s="276" t="str">
        <f t="shared" ref="S69:S132" ca="1" si="3">IF(B69="","",IF(ISERROR(MATCH($E69,CL,0)),"Unknown",INDIRECT("'C'!$B$"&amp;MATCH($E69,CL,0)+1)))</f>
        <v>CA</v>
      </c>
      <c r="T69" s="276" t="str">
        <f ca="1">IF(B69="","",IF(ISERROR(MATCH($J69,SorP!$B$1:$B$6230,0)),"",INDIRECT("'SorP'!$A$"&amp;MATCH($J69,SorP!$B$1:$B$6230,0))))</f>
        <v>CA-QC</v>
      </c>
      <c r="U69" s="318"/>
      <c r="V69" s="319">
        <f>IF(C69="",NA(),MATCH($B69&amp;$C69,'Smelter Look-up'!$J:$J,0))</f>
        <v>253</v>
      </c>
      <c r="W69" s="320"/>
      <c r="X69" s="320">
        <f t="shared" si="1"/>
        <v>0</v>
      </c>
      <c r="Y69" s="320"/>
      <c r="Z69" s="320"/>
      <c r="AB69" s="321" t="str">
        <f t="shared" si="2"/>
        <v>GoldXstrata</v>
      </c>
    </row>
    <row r="70" spans="1:28" s="321" customFormat="1" ht="25.5">
      <c r="A70" s="259"/>
      <c r="B70" s="327" t="s">
        <v>1827</v>
      </c>
      <c r="C70" s="327" t="s">
        <v>3500</v>
      </c>
      <c r="D70" s="327" t="s">
        <v>15638</v>
      </c>
      <c r="E70" s="327" t="s">
        <v>1694</v>
      </c>
      <c r="F70" s="327" t="s">
        <v>1053</v>
      </c>
      <c r="G70" s="327" t="s">
        <v>2453</v>
      </c>
      <c r="H70" s="327">
        <v>0</v>
      </c>
      <c r="I70" s="327" t="s">
        <v>2477</v>
      </c>
      <c r="J70" s="327" t="s">
        <v>2478</v>
      </c>
      <c r="K70" s="327"/>
      <c r="L70" s="327"/>
      <c r="M70" s="327"/>
      <c r="N70" s="327"/>
      <c r="O70" s="327"/>
      <c r="P70" s="327"/>
      <c r="Q70" s="327"/>
      <c r="R70" s="260" t="str">
        <f ca="1">IF(ISERROR($V70),"",OFFSET('Smelter Look-up'!$C$4,$V70-4,0)&amp;"")</f>
        <v>CCR Refinery - Glencore Canada Corporation</v>
      </c>
      <c r="S70" s="276" t="str">
        <f t="shared" ca="1" si="3"/>
        <v>CA</v>
      </c>
      <c r="T70" s="276" t="str">
        <f ca="1">IF(B70="","",IF(ISERROR(MATCH($J70,SorP!$B$1:$B$6230,0)),"",INDIRECT("'SorP'!$A$"&amp;MATCH($J70,SorP!$B$1:$B$6230,0))))</f>
        <v>CA-QC</v>
      </c>
      <c r="U70" s="318"/>
      <c r="V70" s="319">
        <f>IF(C70="",NA(),MATCH($B70&amp;$C70,'Smelter Look-up'!$J:$J,0))</f>
        <v>38</v>
      </c>
      <c r="W70" s="320"/>
      <c r="X70" s="320">
        <f t="shared" ref="X70:X133" si="4">IF(AND(C70="Smelter not listed",OR(LEN(D70)=0,LEN(E70)=0)),1,0)</f>
        <v>0</v>
      </c>
      <c r="Y70" s="320"/>
      <c r="Z70" s="320"/>
      <c r="AB70" s="321" t="str">
        <f t="shared" ref="AB70:AB133" si="5">B70&amp;C70</f>
        <v>GoldCCR Refinery - Glencore Canada Corporation</v>
      </c>
    </row>
    <row r="71" spans="1:28" s="321" customFormat="1" ht="25.5">
      <c r="A71" s="259"/>
      <c r="B71" s="327" t="s">
        <v>1827</v>
      </c>
      <c r="C71" s="327" t="s">
        <v>3500</v>
      </c>
      <c r="D71" s="327" t="s">
        <v>3500</v>
      </c>
      <c r="E71" s="327" t="s">
        <v>1694</v>
      </c>
      <c r="F71" s="327" t="s">
        <v>1053</v>
      </c>
      <c r="G71" s="327" t="s">
        <v>2453</v>
      </c>
      <c r="H71" s="327">
        <v>0</v>
      </c>
      <c r="I71" s="327" t="s">
        <v>2477</v>
      </c>
      <c r="J71" s="327" t="s">
        <v>2478</v>
      </c>
      <c r="K71" s="327"/>
      <c r="L71" s="327"/>
      <c r="M71" s="327" t="s">
        <v>15548</v>
      </c>
      <c r="N71" s="327"/>
      <c r="O71" s="327" t="s">
        <v>15613</v>
      </c>
      <c r="P71" s="327"/>
      <c r="Q71" s="327"/>
      <c r="R71" s="260" t="str">
        <f ca="1">IF(ISERROR($V71),"",OFFSET('Smelter Look-up'!$C$4,$V71-4,0)&amp;"")</f>
        <v>CCR Refinery - Glencore Canada Corporation</v>
      </c>
      <c r="S71" s="276" t="str">
        <f t="shared" ca="1" si="3"/>
        <v>CA</v>
      </c>
      <c r="T71" s="276" t="str">
        <f ca="1">IF(B71="","",IF(ISERROR(MATCH($J71,SorP!$B$1:$B$6230,0)),"",INDIRECT("'SorP'!$A$"&amp;MATCH($J71,SorP!$B$1:$B$6230,0))))</f>
        <v>CA-QC</v>
      </c>
      <c r="U71" s="318"/>
      <c r="V71" s="319">
        <f>IF(C71="",NA(),MATCH($B71&amp;$C71,'Smelter Look-up'!$J:$J,0))</f>
        <v>38</v>
      </c>
      <c r="W71" s="320"/>
      <c r="X71" s="320">
        <f t="shared" si="4"/>
        <v>0</v>
      </c>
      <c r="Y71" s="320"/>
      <c r="Z71" s="320"/>
      <c r="AB71" s="321" t="str">
        <f t="shared" si="5"/>
        <v>GoldCCR Refinery - Glencore Canada Corporation</v>
      </c>
    </row>
    <row r="72" spans="1:28" s="321" customFormat="1" ht="25.5">
      <c r="A72" s="259"/>
      <c r="B72" s="327" t="s">
        <v>1827</v>
      </c>
      <c r="C72" s="327" t="s">
        <v>3500</v>
      </c>
      <c r="D72" s="327" t="s">
        <v>3500</v>
      </c>
      <c r="E72" s="327" t="s">
        <v>1694</v>
      </c>
      <c r="F72" s="327" t="s">
        <v>1053</v>
      </c>
      <c r="G72" s="327" t="s">
        <v>2453</v>
      </c>
      <c r="H72" s="327">
        <v>0</v>
      </c>
      <c r="I72" s="327" t="s">
        <v>2477</v>
      </c>
      <c r="J72" s="327" t="s">
        <v>2478</v>
      </c>
      <c r="K72" s="327"/>
      <c r="L72" s="327" t="s">
        <v>15640</v>
      </c>
      <c r="M72" s="327"/>
      <c r="N72" s="327"/>
      <c r="O72" s="327"/>
      <c r="P72" s="327"/>
      <c r="Q72" s="327" t="s">
        <v>15553</v>
      </c>
      <c r="R72" s="260" t="str">
        <f ca="1">IF(ISERROR($V72),"",OFFSET('Smelter Look-up'!$C$4,$V72-4,0)&amp;"")</f>
        <v>CCR Refinery - Glencore Canada Corporation</v>
      </c>
      <c r="S72" s="276" t="str">
        <f t="shared" ca="1" si="3"/>
        <v>CA</v>
      </c>
      <c r="T72" s="276" t="str">
        <f ca="1">IF(B72="","",IF(ISERROR(MATCH($J72,SorP!$B$1:$B$6230,0)),"",INDIRECT("'SorP'!$A$"&amp;MATCH($J72,SorP!$B$1:$B$6230,0))))</f>
        <v>CA-QC</v>
      </c>
      <c r="U72" s="318"/>
      <c r="V72" s="319">
        <f>IF(C72="",NA(),MATCH($B72&amp;$C72,'Smelter Look-up'!$J:$J,0))</f>
        <v>38</v>
      </c>
      <c r="W72" s="320"/>
      <c r="X72" s="320">
        <f t="shared" si="4"/>
        <v>0</v>
      </c>
      <c r="Y72" s="320"/>
      <c r="Z72" s="320"/>
      <c r="AB72" s="321" t="str">
        <f t="shared" si="5"/>
        <v>GoldCCR Refinery - Glencore Canada Corporation</v>
      </c>
    </row>
    <row r="73" spans="1:28" s="321" customFormat="1" ht="25.5">
      <c r="A73" s="259"/>
      <c r="B73" s="327" t="s">
        <v>1827</v>
      </c>
      <c r="C73" s="327" t="s">
        <v>3500</v>
      </c>
      <c r="D73" s="327" t="s">
        <v>15638</v>
      </c>
      <c r="E73" s="327" t="s">
        <v>1694</v>
      </c>
      <c r="F73" s="327" t="s">
        <v>1053</v>
      </c>
      <c r="G73" s="327" t="s">
        <v>2453</v>
      </c>
      <c r="H73" s="327" t="s">
        <v>15641</v>
      </c>
      <c r="I73" s="327" t="s">
        <v>2477</v>
      </c>
      <c r="J73" s="327" t="s">
        <v>2478</v>
      </c>
      <c r="K73" s="327" t="s">
        <v>15642</v>
      </c>
      <c r="L73" s="327" t="s">
        <v>15643</v>
      </c>
      <c r="M73" s="327" t="s">
        <v>15572</v>
      </c>
      <c r="N73" s="327" t="s">
        <v>15613</v>
      </c>
      <c r="O73" s="327" t="s">
        <v>15644</v>
      </c>
      <c r="P73" s="327" t="s">
        <v>775</v>
      </c>
      <c r="Q73" s="327"/>
      <c r="R73" s="260" t="str">
        <f ca="1">IF(ISERROR($V73),"",OFFSET('Smelter Look-up'!$C$4,$V73-4,0)&amp;"")</f>
        <v>CCR Refinery - Glencore Canada Corporation</v>
      </c>
      <c r="S73" s="276" t="str">
        <f t="shared" ca="1" si="3"/>
        <v>CA</v>
      </c>
      <c r="T73" s="276" t="str">
        <f ca="1">IF(B73="","",IF(ISERROR(MATCH($J73,SorP!$B$1:$B$6230,0)),"",INDIRECT("'SorP'!$A$"&amp;MATCH($J73,SorP!$B$1:$B$6230,0))))</f>
        <v>CA-QC</v>
      </c>
      <c r="U73" s="318"/>
      <c r="V73" s="319">
        <f>IF(C73="",NA(),MATCH($B73&amp;$C73,'Smelter Look-up'!$J:$J,0))</f>
        <v>38</v>
      </c>
      <c r="W73" s="320"/>
      <c r="X73" s="320">
        <f t="shared" si="4"/>
        <v>0</v>
      </c>
      <c r="Y73" s="320"/>
      <c r="Z73" s="320"/>
      <c r="AB73" s="321" t="str">
        <f t="shared" si="5"/>
        <v>GoldCCR Refinery - Glencore Canada Corporation</v>
      </c>
    </row>
    <row r="74" spans="1:28" s="321" customFormat="1" ht="25.5">
      <c r="A74" s="259"/>
      <c r="B74" s="327" t="s">
        <v>1827</v>
      </c>
      <c r="C74" s="327" t="s">
        <v>2480</v>
      </c>
      <c r="D74" s="327" t="s">
        <v>15638</v>
      </c>
      <c r="E74" s="327" t="s">
        <v>1694</v>
      </c>
      <c r="F74" s="327" t="s">
        <v>1053</v>
      </c>
      <c r="G74" s="327" t="s">
        <v>2453</v>
      </c>
      <c r="H74" s="327"/>
      <c r="I74" s="327"/>
      <c r="J74" s="327"/>
      <c r="K74" s="327"/>
      <c r="L74" s="327"/>
      <c r="M74" s="327"/>
      <c r="N74" s="327"/>
      <c r="O74" s="327"/>
      <c r="P74" s="327"/>
      <c r="Q74" s="327"/>
      <c r="R74" s="260" t="str">
        <f ca="1">IF(ISERROR($V74),"",OFFSET('Smelter Look-up'!$C$4,$V74-4,0)&amp;"")</f>
        <v>CCR Refinery - Glencore Canada Corporation</v>
      </c>
      <c r="S74" s="276" t="str">
        <f t="shared" ca="1" si="3"/>
        <v>CA</v>
      </c>
      <c r="T74" s="276" t="str">
        <f ca="1">IF(B74="","",IF(ISERROR(MATCH($J74,SorP!$B$1:$B$6230,0)),"",INDIRECT("'SorP'!$A$"&amp;MATCH($J74,SorP!$B$1:$B$6230,0))))</f>
        <v/>
      </c>
      <c r="U74" s="318"/>
      <c r="V74" s="319">
        <f>IF(C74="",NA(),MATCH($B74&amp;$C74,'Smelter Look-up'!$J:$J,0))</f>
        <v>253</v>
      </c>
      <c r="W74" s="320"/>
      <c r="X74" s="320">
        <f t="shared" si="4"/>
        <v>0</v>
      </c>
      <c r="Y74" s="320"/>
      <c r="Z74" s="320"/>
      <c r="AB74" s="321" t="str">
        <f t="shared" si="5"/>
        <v>GoldXstrata</v>
      </c>
    </row>
    <row r="75" spans="1:28" s="321" customFormat="1" ht="20.25">
      <c r="A75" s="259"/>
      <c r="B75" s="327" t="s">
        <v>1827</v>
      </c>
      <c r="C75" s="327" t="s">
        <v>15645</v>
      </c>
      <c r="D75" s="327" t="s">
        <v>15645</v>
      </c>
      <c r="E75" s="327" t="s">
        <v>1696</v>
      </c>
      <c r="F75" s="327" t="s">
        <v>1054</v>
      </c>
      <c r="G75" s="327" t="s">
        <v>2453</v>
      </c>
      <c r="H75" s="327" t="s">
        <v>15646</v>
      </c>
      <c r="I75" s="327" t="s">
        <v>15647</v>
      </c>
      <c r="J75" s="327" t="s">
        <v>15648</v>
      </c>
      <c r="K75" s="327"/>
      <c r="L75" s="327" t="s">
        <v>15649</v>
      </c>
      <c r="M75" s="327" t="s">
        <v>15563</v>
      </c>
      <c r="N75" s="327" t="s">
        <v>15650</v>
      </c>
      <c r="O75" s="327" t="s">
        <v>15565</v>
      </c>
      <c r="P75" s="327" t="s">
        <v>775</v>
      </c>
      <c r="Q75" s="327" t="s">
        <v>15566</v>
      </c>
      <c r="R75" s="260" t="str">
        <f ca="1">IF(ISERROR($V75),"",OFFSET('Smelter Look-up'!$C$4,$V75-4,0)&amp;"")</f>
        <v/>
      </c>
      <c r="S75" s="276" t="str">
        <f t="shared" ca="1" si="3"/>
        <v>CH</v>
      </c>
      <c r="T75" s="276" t="str">
        <f ca="1">IF(B75="","",IF(ISERROR(MATCH($J75,SorP!$B$1:$B$6230,0)),"",INDIRECT("'SorP'!$A$"&amp;MATCH($J75,SorP!$B$1:$B$6230,0))))</f>
        <v/>
      </c>
      <c r="U75" s="318"/>
      <c r="V75" s="319" t="e">
        <f>IF(C75="",NA(),MATCH($B75&amp;$C75,'Smelter Look-up'!$J:$J,0))</f>
        <v>#N/A</v>
      </c>
      <c r="W75" s="320"/>
      <c r="X75" s="320">
        <f t="shared" si="4"/>
        <v>0</v>
      </c>
      <c r="Y75" s="320"/>
      <c r="Z75" s="320"/>
      <c r="AB75" s="321" t="str">
        <f t="shared" si="5"/>
        <v>GoldCendres + Métaux SA</v>
      </c>
    </row>
    <row r="76" spans="1:28" s="321" customFormat="1" ht="20.25">
      <c r="A76" s="259"/>
      <c r="B76" s="327" t="s">
        <v>1827</v>
      </c>
      <c r="C76" s="327" t="s">
        <v>15645</v>
      </c>
      <c r="D76" s="327" t="s">
        <v>15651</v>
      </c>
      <c r="E76" s="327" t="s">
        <v>1696</v>
      </c>
      <c r="F76" s="327" t="s">
        <v>1054</v>
      </c>
      <c r="G76" s="327" t="s">
        <v>2453</v>
      </c>
      <c r="H76" s="327"/>
      <c r="I76" s="327"/>
      <c r="J76" s="327"/>
      <c r="K76" s="327"/>
      <c r="L76" s="327"/>
      <c r="M76" s="327"/>
      <c r="N76" s="327"/>
      <c r="O76" s="327"/>
      <c r="P76" s="327"/>
      <c r="Q76" s="327"/>
      <c r="R76" s="260" t="str">
        <f ca="1">IF(ISERROR($V76),"",OFFSET('Smelter Look-up'!$C$4,$V76-4,0)&amp;"")</f>
        <v/>
      </c>
      <c r="S76" s="276" t="str">
        <f t="shared" ca="1" si="3"/>
        <v>CH</v>
      </c>
      <c r="T76" s="276" t="str">
        <f ca="1">IF(B76="","",IF(ISERROR(MATCH($J76,SorP!$B$1:$B$6230,0)),"",INDIRECT("'SorP'!$A$"&amp;MATCH($J76,SorP!$B$1:$B$6230,0))))</f>
        <v/>
      </c>
      <c r="U76" s="318"/>
      <c r="V76" s="319" t="e">
        <f>IF(C76="",NA(),MATCH($B76&amp;$C76,'Smelter Look-up'!$J:$J,0))</f>
        <v>#N/A</v>
      </c>
      <c r="W76" s="320"/>
      <c r="X76" s="320">
        <f t="shared" si="4"/>
        <v>0</v>
      </c>
      <c r="Y76" s="320"/>
      <c r="Z76" s="320"/>
      <c r="AB76" s="321" t="str">
        <f t="shared" si="5"/>
        <v>GoldCendres + Métaux SA</v>
      </c>
    </row>
    <row r="77" spans="1:28" s="321" customFormat="1" ht="25.5">
      <c r="A77" s="259"/>
      <c r="B77" s="327" t="s">
        <v>1829</v>
      </c>
      <c r="C77" s="327" t="s">
        <v>3</v>
      </c>
      <c r="D77" s="327" t="s">
        <v>3</v>
      </c>
      <c r="E77" s="327" t="s">
        <v>1698</v>
      </c>
      <c r="F77" s="327" t="s">
        <v>1142</v>
      </c>
      <c r="G77" s="327" t="s">
        <v>2453</v>
      </c>
      <c r="H77" s="327">
        <v>0</v>
      </c>
      <c r="I77" s="327" t="s">
        <v>2512</v>
      </c>
      <c r="J77" s="327" t="s">
        <v>2505</v>
      </c>
      <c r="K77" s="327"/>
      <c r="L77" s="327"/>
      <c r="M77" s="327"/>
      <c r="N77" s="327"/>
      <c r="O77" s="327"/>
      <c r="P77" s="327"/>
      <c r="Q77" s="327"/>
      <c r="R77" s="260" t="str">
        <f ca="1">IF(ISERROR($V77),"",OFFSET('Smelter Look-up'!$C$4,$V77-4,0)&amp;"")</f>
        <v>Changsha South Tantalum Niobium Co., Ltd.</v>
      </c>
      <c r="S77" s="276" t="str">
        <f t="shared" ca="1" si="3"/>
        <v>CN</v>
      </c>
      <c r="T77" s="276" t="str">
        <f ca="1">IF(B77="","",IF(ISERROR(MATCH($J77,SorP!$B$1:$B$6230,0)),"",INDIRECT("'SorP'!$A$"&amp;MATCH($J77,SorP!$B$1:$B$6230,0))))</f>
        <v>CN-43</v>
      </c>
      <c r="U77" s="318"/>
      <c r="V77" s="319">
        <f>IF(C77="",NA(),MATCH($B77&amp;$C77,'Smelter Look-up'!$J:$J,0))</f>
        <v>274</v>
      </c>
      <c r="W77" s="320"/>
      <c r="X77" s="320">
        <f t="shared" si="4"/>
        <v>0</v>
      </c>
      <c r="Y77" s="320"/>
      <c r="Z77" s="320"/>
      <c r="AB77" s="321" t="str">
        <f t="shared" si="5"/>
        <v>TantalumChangsha South Tantalum Niobium Co., Ltd.</v>
      </c>
    </row>
    <row r="78" spans="1:28" s="321" customFormat="1" ht="25.5">
      <c r="A78" s="259"/>
      <c r="B78" s="327" t="s">
        <v>1829</v>
      </c>
      <c r="C78" s="327" t="s">
        <v>3</v>
      </c>
      <c r="D78" s="327" t="s">
        <v>3</v>
      </c>
      <c r="E78" s="327" t="s">
        <v>1698</v>
      </c>
      <c r="F78" s="327" t="s">
        <v>1142</v>
      </c>
      <c r="G78" s="327" t="s">
        <v>2453</v>
      </c>
      <c r="H78" s="327">
        <v>0</v>
      </c>
      <c r="I78" s="327" t="s">
        <v>2512</v>
      </c>
      <c r="J78" s="327" t="s">
        <v>2505</v>
      </c>
      <c r="K78" s="327"/>
      <c r="L78" s="327"/>
      <c r="M78" s="327" t="s">
        <v>15548</v>
      </c>
      <c r="N78" s="327"/>
      <c r="O78" s="327" t="s">
        <v>15554</v>
      </c>
      <c r="P78" s="327"/>
      <c r="Q78" s="327"/>
      <c r="R78" s="260" t="str">
        <f ca="1">IF(ISERROR($V78),"",OFFSET('Smelter Look-up'!$C$4,$V78-4,0)&amp;"")</f>
        <v>Changsha South Tantalum Niobium Co., Ltd.</v>
      </c>
      <c r="S78" s="276" t="str">
        <f t="shared" ca="1" si="3"/>
        <v>CN</v>
      </c>
      <c r="T78" s="276" t="str">
        <f ca="1">IF(B78="","",IF(ISERROR(MATCH($J78,SorP!$B$1:$B$6230,0)),"",INDIRECT("'SorP'!$A$"&amp;MATCH($J78,SorP!$B$1:$B$6230,0))))</f>
        <v>CN-43</v>
      </c>
      <c r="U78" s="318"/>
      <c r="V78" s="319">
        <f>IF(C78="",NA(),MATCH($B78&amp;$C78,'Smelter Look-up'!$J:$J,0))</f>
        <v>274</v>
      </c>
      <c r="W78" s="320"/>
      <c r="X78" s="320">
        <f t="shared" si="4"/>
        <v>0</v>
      </c>
      <c r="Y78" s="320"/>
      <c r="Z78" s="320"/>
      <c r="AB78" s="321" t="str">
        <f t="shared" si="5"/>
        <v>TantalumChangsha South Tantalum Niobium Co., Ltd.</v>
      </c>
    </row>
    <row r="79" spans="1:28" s="321" customFormat="1" ht="20.25">
      <c r="A79" s="259"/>
      <c r="B79" s="327" t="s">
        <v>1830</v>
      </c>
      <c r="C79" s="327" t="s">
        <v>2132</v>
      </c>
      <c r="D79" s="327" t="s">
        <v>2132</v>
      </c>
      <c r="E79" s="327" t="s">
        <v>1698</v>
      </c>
      <c r="F79" s="327" t="s">
        <v>1212</v>
      </c>
      <c r="G79" s="327" t="s">
        <v>2453</v>
      </c>
      <c r="H79" s="327">
        <v>0</v>
      </c>
      <c r="I79" s="327" t="s">
        <v>2809</v>
      </c>
      <c r="J79" s="327" t="s">
        <v>2633</v>
      </c>
      <c r="K79" s="327"/>
      <c r="L79" s="327"/>
      <c r="M79" s="327" t="s">
        <v>15548</v>
      </c>
      <c r="N79" s="327"/>
      <c r="O79" s="327" t="s">
        <v>15652</v>
      </c>
      <c r="P79" s="327"/>
      <c r="Q79" s="327"/>
      <c r="R79" s="260" t="str">
        <f ca="1">IF(ISERROR($V79),"",OFFSET('Smelter Look-up'!$C$4,$V79-4,0)&amp;"")</f>
        <v>Guangdong Xianglu Tungsten Co., Ltd.</v>
      </c>
      <c r="S79" s="276" t="str">
        <f t="shared" ca="1" si="3"/>
        <v>CN</v>
      </c>
      <c r="T79" s="276" t="str">
        <f ca="1">IF(B79="","",IF(ISERROR(MATCH($J79,SorP!$B$1:$B$6230,0)),"",INDIRECT("'SorP'!$A$"&amp;MATCH($J79,SorP!$B$1:$B$6230,0))))</f>
        <v>CN-44</v>
      </c>
      <c r="U79" s="318"/>
      <c r="V79" s="319">
        <f>IF(C79="",NA(),MATCH($B79&amp;$C79,'Smelter Look-up'!$J:$J,0))</f>
        <v>526</v>
      </c>
      <c r="W79" s="320"/>
      <c r="X79" s="320">
        <f t="shared" si="4"/>
        <v>0</v>
      </c>
      <c r="Y79" s="320"/>
      <c r="Z79" s="320"/>
      <c r="AB79" s="321" t="str">
        <f t="shared" si="5"/>
        <v>TungstenGuangdong Xianglu Tungsten Co., Ltd.</v>
      </c>
    </row>
    <row r="80" spans="1:28" s="321" customFormat="1" ht="20.25">
      <c r="A80" s="259"/>
      <c r="B80" s="327" t="s">
        <v>1830</v>
      </c>
      <c r="C80" s="327" t="s">
        <v>2132</v>
      </c>
      <c r="D80" s="327" t="s">
        <v>2132</v>
      </c>
      <c r="E80" s="327" t="s">
        <v>1698</v>
      </c>
      <c r="F80" s="327" t="s">
        <v>1212</v>
      </c>
      <c r="G80" s="327" t="s">
        <v>2453</v>
      </c>
      <c r="H80" s="327">
        <v>0</v>
      </c>
      <c r="I80" s="327" t="s">
        <v>2809</v>
      </c>
      <c r="J80" s="327" t="s">
        <v>2633</v>
      </c>
      <c r="K80" s="327"/>
      <c r="L80" s="327"/>
      <c r="M80" s="327"/>
      <c r="N80" s="327"/>
      <c r="O80" s="327"/>
      <c r="P80" s="327"/>
      <c r="Q80" s="327" t="s">
        <v>15622</v>
      </c>
      <c r="R80" s="260" t="str">
        <f ca="1">IF(ISERROR($V80),"",OFFSET('Smelter Look-up'!$C$4,$V80-4,0)&amp;"")</f>
        <v>Guangdong Xianglu Tungsten Co., Ltd.</v>
      </c>
      <c r="S80" s="276" t="str">
        <f t="shared" ca="1" si="3"/>
        <v>CN</v>
      </c>
      <c r="T80" s="276" t="str">
        <f ca="1">IF(B80="","",IF(ISERROR(MATCH($J80,SorP!$B$1:$B$6230,0)),"",INDIRECT("'SorP'!$A$"&amp;MATCH($J80,SorP!$B$1:$B$6230,0))))</f>
        <v>CN-44</v>
      </c>
      <c r="U80" s="318"/>
      <c r="V80" s="319">
        <f>IF(C80="",NA(),MATCH($B80&amp;$C80,'Smelter Look-up'!$J:$J,0))</f>
        <v>526</v>
      </c>
      <c r="W80" s="320"/>
      <c r="X80" s="320">
        <f t="shared" si="4"/>
        <v>0</v>
      </c>
      <c r="Y80" s="320"/>
      <c r="Z80" s="320"/>
      <c r="AB80" s="321" t="str">
        <f t="shared" si="5"/>
        <v>TungstenGuangdong Xianglu Tungsten Co., Ltd.</v>
      </c>
    </row>
    <row r="81" spans="1:28" s="321" customFormat="1" ht="20.25">
      <c r="A81" s="259"/>
      <c r="B81" s="327" t="s">
        <v>1827</v>
      </c>
      <c r="C81" s="327" t="s">
        <v>62</v>
      </c>
      <c r="D81" s="327" t="s">
        <v>62</v>
      </c>
      <c r="E81" s="327" t="s">
        <v>1755</v>
      </c>
      <c r="F81" s="327" t="s">
        <v>1055</v>
      </c>
      <c r="G81" s="327" t="s">
        <v>2453</v>
      </c>
      <c r="H81" s="327">
        <v>0</v>
      </c>
      <c r="I81" s="327" t="s">
        <v>2486</v>
      </c>
      <c r="J81" s="327" t="s">
        <v>15653</v>
      </c>
      <c r="K81" s="327"/>
      <c r="L81" s="327"/>
      <c r="M81" s="327" t="s">
        <v>15548</v>
      </c>
      <c r="N81" s="327"/>
      <c r="O81" s="327" t="s">
        <v>15613</v>
      </c>
      <c r="P81" s="327"/>
      <c r="Q81" s="327"/>
      <c r="R81" s="260" t="str">
        <f ca="1">IF(ISERROR($V81),"",OFFSET('Smelter Look-up'!$C$4,$V81-4,0)&amp;"")</f>
        <v>Chimet S.p.A.</v>
      </c>
      <c r="S81" s="276" t="str">
        <f t="shared" ca="1" si="3"/>
        <v>IT</v>
      </c>
      <c r="T81" s="276" t="str">
        <f ca="1">IF(B81="","",IF(ISERROR(MATCH($J81,SorP!$B$1:$B$6230,0)),"",INDIRECT("'SorP'!$A$"&amp;MATCH($J81,SorP!$B$1:$B$6230,0))))</f>
        <v/>
      </c>
      <c r="U81" s="318"/>
      <c r="V81" s="319">
        <f>IF(C81="",NA(),MATCH($B81&amp;$C81,'Smelter Look-up'!$J:$J,0))</f>
        <v>44</v>
      </c>
      <c r="W81" s="320"/>
      <c r="X81" s="320">
        <f t="shared" si="4"/>
        <v>0</v>
      </c>
      <c r="Y81" s="320"/>
      <c r="Z81" s="320"/>
      <c r="AB81" s="321" t="str">
        <f t="shared" si="5"/>
        <v>GoldChimet S.p.A.</v>
      </c>
    </row>
    <row r="82" spans="1:28" s="321" customFormat="1" ht="20.25">
      <c r="A82" s="259"/>
      <c r="B82" s="327" t="s">
        <v>1827</v>
      </c>
      <c r="C82" s="327" t="s">
        <v>62</v>
      </c>
      <c r="D82" s="327" t="s">
        <v>62</v>
      </c>
      <c r="E82" s="327" t="s">
        <v>1755</v>
      </c>
      <c r="F82" s="327" t="s">
        <v>1055</v>
      </c>
      <c r="G82" s="327" t="s">
        <v>2453</v>
      </c>
      <c r="H82" s="327">
        <v>0</v>
      </c>
      <c r="I82" s="327" t="s">
        <v>2486</v>
      </c>
      <c r="J82" s="327" t="s">
        <v>15653</v>
      </c>
      <c r="K82" s="327"/>
      <c r="L82" s="327"/>
      <c r="M82" s="327"/>
      <c r="N82" s="327"/>
      <c r="O82" s="327"/>
      <c r="P82" s="327"/>
      <c r="Q82" s="327" t="s">
        <v>15553</v>
      </c>
      <c r="R82" s="260" t="str">
        <f ca="1">IF(ISERROR($V82),"",OFFSET('Smelter Look-up'!$C$4,$V82-4,0)&amp;"")</f>
        <v>Chimet S.p.A.</v>
      </c>
      <c r="S82" s="276" t="str">
        <f t="shared" ca="1" si="3"/>
        <v>IT</v>
      </c>
      <c r="T82" s="276" t="str">
        <f ca="1">IF(B82="","",IF(ISERROR(MATCH($J82,SorP!$B$1:$B$6230,0)),"",INDIRECT("'SorP'!$A$"&amp;MATCH($J82,SorP!$B$1:$B$6230,0))))</f>
        <v/>
      </c>
      <c r="U82" s="318"/>
      <c r="V82" s="319">
        <f>IF(C82="",NA(),MATCH($B82&amp;$C82,'Smelter Look-up'!$J:$J,0))</f>
        <v>44</v>
      </c>
      <c r="W82" s="320"/>
      <c r="X82" s="320">
        <f t="shared" si="4"/>
        <v>0</v>
      </c>
      <c r="Y82" s="320"/>
      <c r="Z82" s="320"/>
      <c r="AB82" s="321" t="str">
        <f t="shared" si="5"/>
        <v>GoldChimet S.p.A.</v>
      </c>
    </row>
    <row r="83" spans="1:28" s="321" customFormat="1" ht="20.25">
      <c r="A83" s="259"/>
      <c r="B83" s="327" t="s">
        <v>1827</v>
      </c>
      <c r="C83" s="327" t="s">
        <v>62</v>
      </c>
      <c r="D83" s="327" t="s">
        <v>62</v>
      </c>
      <c r="E83" s="327" t="s">
        <v>1755</v>
      </c>
      <c r="F83" s="327" t="s">
        <v>1055</v>
      </c>
      <c r="G83" s="327" t="s">
        <v>2453</v>
      </c>
      <c r="H83" s="327" t="s">
        <v>15654</v>
      </c>
      <c r="I83" s="327" t="s">
        <v>15655</v>
      </c>
      <c r="J83" s="327" t="s">
        <v>15656</v>
      </c>
      <c r="K83" s="327"/>
      <c r="L83" s="327"/>
      <c r="M83" s="327" t="s">
        <v>15572</v>
      </c>
      <c r="N83" s="327" t="s">
        <v>15613</v>
      </c>
      <c r="O83" s="327" t="s">
        <v>15613</v>
      </c>
      <c r="P83" s="327" t="s">
        <v>775</v>
      </c>
      <c r="Q83" s="327"/>
      <c r="R83" s="260" t="str">
        <f ca="1">IF(ISERROR($V83),"",OFFSET('Smelter Look-up'!$C$4,$V83-4,0)&amp;"")</f>
        <v>Chimet S.p.A.</v>
      </c>
      <c r="S83" s="276" t="str">
        <f t="shared" ca="1" si="3"/>
        <v>IT</v>
      </c>
      <c r="T83" s="276" t="str">
        <f ca="1">IF(B83="","",IF(ISERROR(MATCH($J83,SorP!$B$1:$B$6230,0)),"",INDIRECT("'SorP'!$A$"&amp;MATCH($J83,SorP!$B$1:$B$6230,0))))</f>
        <v/>
      </c>
      <c r="U83" s="318"/>
      <c r="V83" s="319">
        <f>IF(C83="",NA(),MATCH($B83&amp;$C83,'Smelter Look-up'!$J:$J,0))</f>
        <v>44</v>
      </c>
      <c r="W83" s="320"/>
      <c r="X83" s="320">
        <f t="shared" si="4"/>
        <v>0</v>
      </c>
      <c r="Y83" s="320"/>
      <c r="Z83" s="320"/>
      <c r="AB83" s="321" t="str">
        <f t="shared" si="5"/>
        <v>GoldChimet S.p.A.</v>
      </c>
    </row>
    <row r="84" spans="1:28" s="321" customFormat="1" ht="20.25">
      <c r="A84" s="259"/>
      <c r="B84" s="327" t="s">
        <v>1827</v>
      </c>
      <c r="C84" s="327" t="s">
        <v>62</v>
      </c>
      <c r="D84" s="327" t="s">
        <v>62</v>
      </c>
      <c r="E84" s="327" t="s">
        <v>1755</v>
      </c>
      <c r="F84" s="327" t="s">
        <v>1055</v>
      </c>
      <c r="G84" s="327" t="s">
        <v>2453</v>
      </c>
      <c r="H84" s="327"/>
      <c r="I84" s="327"/>
      <c r="J84" s="327"/>
      <c r="K84" s="327"/>
      <c r="L84" s="327"/>
      <c r="M84" s="327"/>
      <c r="N84" s="327"/>
      <c r="O84" s="327"/>
      <c r="P84" s="327"/>
      <c r="Q84" s="327"/>
      <c r="R84" s="260" t="str">
        <f ca="1">IF(ISERROR($V84),"",OFFSET('Smelter Look-up'!$C$4,$V84-4,0)&amp;"")</f>
        <v>Chimet S.p.A.</v>
      </c>
      <c r="S84" s="276" t="str">
        <f t="shared" ca="1" si="3"/>
        <v>IT</v>
      </c>
      <c r="T84" s="276" t="str">
        <f ca="1">IF(B84="","",IF(ISERROR(MATCH($J84,SorP!$B$1:$B$6230,0)),"",INDIRECT("'SorP'!$A$"&amp;MATCH($J84,SorP!$B$1:$B$6230,0))))</f>
        <v/>
      </c>
      <c r="U84" s="318"/>
      <c r="V84" s="319">
        <f>IF(C84="",NA(),MATCH($B84&amp;$C84,'Smelter Look-up'!$J:$J,0))</f>
        <v>44</v>
      </c>
      <c r="W84" s="320"/>
      <c r="X84" s="320">
        <f t="shared" si="4"/>
        <v>0</v>
      </c>
      <c r="Y84" s="320"/>
      <c r="Z84" s="320"/>
      <c r="AB84" s="321" t="str">
        <f t="shared" si="5"/>
        <v>GoldChimet S.p.A.</v>
      </c>
    </row>
    <row r="85" spans="1:28" s="321" customFormat="1" ht="20.25">
      <c r="A85" s="259"/>
      <c r="B85" s="327" t="s">
        <v>1828</v>
      </c>
      <c r="C85" s="327" t="s">
        <v>2719</v>
      </c>
      <c r="D85" s="327" t="s">
        <v>2719</v>
      </c>
      <c r="E85" s="327" t="s">
        <v>1698</v>
      </c>
      <c r="F85" s="327" t="s">
        <v>1166</v>
      </c>
      <c r="G85" s="327" t="s">
        <v>2453</v>
      </c>
      <c r="H85" s="327">
        <v>0</v>
      </c>
      <c r="I85" s="327" t="s">
        <v>2694</v>
      </c>
      <c r="J85" s="327" t="s">
        <v>2520</v>
      </c>
      <c r="K85" s="327"/>
      <c r="L85" s="327"/>
      <c r="M85" s="327" t="s">
        <v>15548</v>
      </c>
      <c r="N85" s="327"/>
      <c r="O85" s="327" t="s">
        <v>15652</v>
      </c>
      <c r="P85" s="327"/>
      <c r="Q85" s="327"/>
      <c r="R85" s="260" t="str">
        <f ca="1">IF(ISERROR($V85),"",OFFSET('Smelter Look-up'!$C$4,$V85-4,0)&amp;"")</f>
        <v>Jiangxi Ketai Advanced Material Co., Ltd.</v>
      </c>
      <c r="S85" s="276" t="str">
        <f t="shared" ca="1" si="3"/>
        <v>CN</v>
      </c>
      <c r="T85" s="276" t="str">
        <f ca="1">IF(B85="","",IF(ISERROR(MATCH($J85,SorP!$B$1:$B$6230,0)),"",INDIRECT("'SorP'!$A$"&amp;MATCH($J85,SorP!$B$1:$B$6230,0))))</f>
        <v>CN-36</v>
      </c>
      <c r="U85" s="318"/>
      <c r="V85" s="319">
        <f>IF(C85="",NA(),MATCH($B85&amp;$C85,'Smelter Look-up'!$J:$J,0))</f>
        <v>407</v>
      </c>
      <c r="W85" s="320"/>
      <c r="X85" s="320">
        <f t="shared" si="4"/>
        <v>0</v>
      </c>
      <c r="Y85" s="320"/>
      <c r="Z85" s="320"/>
      <c r="AB85" s="321" t="str">
        <f t="shared" si="5"/>
        <v>TinJiangxi Ketai Advanced Material Co., Ltd.</v>
      </c>
    </row>
    <row r="86" spans="1:28" s="321" customFormat="1" ht="20.25">
      <c r="A86" s="259"/>
      <c r="B86" s="327" t="s">
        <v>1830</v>
      </c>
      <c r="C86" s="327" t="s">
        <v>2131</v>
      </c>
      <c r="D86" s="327" t="s">
        <v>15657</v>
      </c>
      <c r="E86" s="327" t="s">
        <v>1698</v>
      </c>
      <c r="F86" s="327" t="s">
        <v>1213</v>
      </c>
      <c r="G86" s="327" t="s">
        <v>2453</v>
      </c>
      <c r="H86" s="327"/>
      <c r="I86" s="327" t="s">
        <v>15658</v>
      </c>
      <c r="J86" s="327" t="s">
        <v>15659</v>
      </c>
      <c r="K86" s="327"/>
      <c r="L86" s="327"/>
      <c r="M86" s="327"/>
      <c r="N86" s="327"/>
      <c r="O86" s="327"/>
      <c r="P86" s="327"/>
      <c r="Q86" s="327"/>
      <c r="R86" s="260" t="str">
        <f ca="1">IF(ISERROR($V86),"",OFFSET('Smelter Look-up'!$C$4,$V86-4,0)&amp;"")</f>
        <v>Chongyi Zhangyuan Tungsten Co., Ltd.</v>
      </c>
      <c r="S86" s="276" t="str">
        <f t="shared" ca="1" si="3"/>
        <v>CN</v>
      </c>
      <c r="T86" s="276" t="str">
        <f ca="1">IF(B86="","",IF(ISERROR(MATCH($J86,SorP!$B$1:$B$6230,0)),"",INDIRECT("'SorP'!$A$"&amp;MATCH($J86,SorP!$B$1:$B$6230,0))))</f>
        <v/>
      </c>
      <c r="U86" s="318"/>
      <c r="V86" s="319">
        <f>IF(C86="",NA(),MATCH($B86&amp;$C86,'Smelter Look-up'!$J:$J,0))</f>
        <v>516</v>
      </c>
      <c r="W86" s="320"/>
      <c r="X86" s="320">
        <f t="shared" si="4"/>
        <v>0</v>
      </c>
      <c r="Y86" s="320"/>
      <c r="Z86" s="320"/>
      <c r="AB86" s="321" t="str">
        <f t="shared" si="5"/>
        <v>TungstenChongyi Zhangyuan Tungsten Co., Ltd.</v>
      </c>
    </row>
    <row r="87" spans="1:28" s="321" customFormat="1" ht="20.25">
      <c r="A87" s="259"/>
      <c r="B87" s="327" t="s">
        <v>1830</v>
      </c>
      <c r="C87" s="327" t="s">
        <v>2131</v>
      </c>
      <c r="D87" s="327" t="s">
        <v>2131</v>
      </c>
      <c r="E87" s="327" t="s">
        <v>1698</v>
      </c>
      <c r="F87" s="327" t="s">
        <v>1213</v>
      </c>
      <c r="G87" s="327" t="s">
        <v>2453</v>
      </c>
      <c r="H87" s="327" t="s">
        <v>15660</v>
      </c>
      <c r="I87" s="327" t="s">
        <v>2741</v>
      </c>
      <c r="J87" s="327" t="s">
        <v>2520</v>
      </c>
      <c r="K87" s="327" t="s">
        <v>15661</v>
      </c>
      <c r="L87" s="327" t="s">
        <v>15662</v>
      </c>
      <c r="M87" s="327" t="s">
        <v>15597</v>
      </c>
      <c r="N87" s="327" t="s">
        <v>15663</v>
      </c>
      <c r="O87" s="327" t="s">
        <v>15664</v>
      </c>
      <c r="P87" s="327" t="s">
        <v>775</v>
      </c>
      <c r="Q87" s="327" t="s">
        <v>15665</v>
      </c>
      <c r="R87" s="260" t="str">
        <f ca="1">IF(ISERROR($V87),"",OFFSET('Smelter Look-up'!$C$4,$V87-4,0)&amp;"")</f>
        <v>Chongyi Zhangyuan Tungsten Co., Ltd.</v>
      </c>
      <c r="S87" s="276" t="str">
        <f t="shared" ca="1" si="3"/>
        <v>CN</v>
      </c>
      <c r="T87" s="276" t="str">
        <f ca="1">IF(B87="","",IF(ISERROR(MATCH($J87,SorP!$B$1:$B$6230,0)),"",INDIRECT("'SorP'!$A$"&amp;MATCH($J87,SorP!$B$1:$B$6230,0))))</f>
        <v>CN-36</v>
      </c>
      <c r="U87" s="318"/>
      <c r="V87" s="319">
        <f>IF(C87="",NA(),MATCH($B87&amp;$C87,'Smelter Look-up'!$J:$J,0))</f>
        <v>516</v>
      </c>
      <c r="W87" s="320"/>
      <c r="X87" s="320">
        <f t="shared" si="4"/>
        <v>0</v>
      </c>
      <c r="Y87" s="320"/>
      <c r="Z87" s="320"/>
      <c r="AB87" s="321" t="str">
        <f t="shared" si="5"/>
        <v>TungstenChongyi Zhangyuan Tungsten Co., Ltd.</v>
      </c>
    </row>
    <row r="88" spans="1:28" s="321" customFormat="1" ht="20.25">
      <c r="A88" s="259"/>
      <c r="B88" s="327" t="s">
        <v>1830</v>
      </c>
      <c r="C88" s="327" t="s">
        <v>2131</v>
      </c>
      <c r="D88" s="327" t="s">
        <v>2131</v>
      </c>
      <c r="E88" s="327" t="s">
        <v>1698</v>
      </c>
      <c r="F88" s="327" t="s">
        <v>1213</v>
      </c>
      <c r="G88" s="327" t="s">
        <v>2453</v>
      </c>
      <c r="H88" s="327">
        <v>0</v>
      </c>
      <c r="I88" s="327" t="s">
        <v>2741</v>
      </c>
      <c r="J88" s="327" t="s">
        <v>2520</v>
      </c>
      <c r="K88" s="327"/>
      <c r="L88" s="327"/>
      <c r="M88" s="327" t="s">
        <v>15548</v>
      </c>
      <c r="N88" s="327"/>
      <c r="O88" s="327" t="s">
        <v>15652</v>
      </c>
      <c r="P88" s="327"/>
      <c r="Q88" s="327"/>
      <c r="R88" s="260" t="str">
        <f ca="1">IF(ISERROR($V88),"",OFFSET('Smelter Look-up'!$C$4,$V88-4,0)&amp;"")</f>
        <v>Chongyi Zhangyuan Tungsten Co., Ltd.</v>
      </c>
      <c r="S88" s="276" t="str">
        <f t="shared" ca="1" si="3"/>
        <v>CN</v>
      </c>
      <c r="T88" s="276" t="str">
        <f ca="1">IF(B88="","",IF(ISERROR(MATCH($J88,SorP!$B$1:$B$6230,0)),"",INDIRECT("'SorP'!$A$"&amp;MATCH($J88,SorP!$B$1:$B$6230,0))))</f>
        <v>CN-36</v>
      </c>
      <c r="U88" s="318"/>
      <c r="V88" s="319">
        <f>IF(C88="",NA(),MATCH($B88&amp;$C88,'Smelter Look-up'!$J:$J,0))</f>
        <v>516</v>
      </c>
      <c r="W88" s="320"/>
      <c r="X88" s="320">
        <f t="shared" si="4"/>
        <v>0</v>
      </c>
      <c r="Y88" s="320"/>
      <c r="Z88" s="320"/>
      <c r="AB88" s="321" t="str">
        <f t="shared" si="5"/>
        <v>TungstenChongyi Zhangyuan Tungsten Co., Ltd.</v>
      </c>
    </row>
    <row r="89" spans="1:28" s="321" customFormat="1" ht="20.25">
      <c r="A89" s="259"/>
      <c r="B89" s="327" t="s">
        <v>1830</v>
      </c>
      <c r="C89" s="327" t="s">
        <v>2131</v>
      </c>
      <c r="D89" s="327" t="s">
        <v>2131</v>
      </c>
      <c r="E89" s="327" t="s">
        <v>1698</v>
      </c>
      <c r="F89" s="327" t="s">
        <v>1213</v>
      </c>
      <c r="G89" s="327" t="s">
        <v>2453</v>
      </c>
      <c r="H89" s="327">
        <v>0</v>
      </c>
      <c r="I89" s="327" t="s">
        <v>2741</v>
      </c>
      <c r="J89" s="327" t="s">
        <v>2520</v>
      </c>
      <c r="K89" s="327"/>
      <c r="L89" s="327"/>
      <c r="M89" s="327"/>
      <c r="N89" s="327"/>
      <c r="O89" s="327"/>
      <c r="P89" s="327"/>
      <c r="Q89" s="327" t="s">
        <v>15553</v>
      </c>
      <c r="R89" s="260" t="str">
        <f ca="1">IF(ISERROR($V89),"",OFFSET('Smelter Look-up'!$C$4,$V89-4,0)&amp;"")</f>
        <v>Chongyi Zhangyuan Tungsten Co., Ltd.</v>
      </c>
      <c r="S89" s="276" t="str">
        <f t="shared" ca="1" si="3"/>
        <v>CN</v>
      </c>
      <c r="T89" s="276" t="str">
        <f ca="1">IF(B89="","",IF(ISERROR(MATCH($J89,SorP!$B$1:$B$6230,0)),"",INDIRECT("'SorP'!$A$"&amp;MATCH($J89,SorP!$B$1:$B$6230,0))))</f>
        <v>CN-36</v>
      </c>
      <c r="U89" s="318"/>
      <c r="V89" s="319">
        <f>IF(C89="",NA(),MATCH($B89&amp;$C89,'Smelter Look-up'!$J:$J,0))</f>
        <v>516</v>
      </c>
      <c r="W89" s="320"/>
      <c r="X89" s="320">
        <f t="shared" si="4"/>
        <v>0</v>
      </c>
      <c r="Y89" s="320"/>
      <c r="Z89" s="320"/>
      <c r="AB89" s="321" t="str">
        <f t="shared" si="5"/>
        <v>TungstenChongyi Zhangyuan Tungsten Co., Ltd.</v>
      </c>
    </row>
    <row r="90" spans="1:28" s="321" customFormat="1" ht="20.25">
      <c r="A90" s="259"/>
      <c r="B90" s="327" t="s">
        <v>1830</v>
      </c>
      <c r="C90" s="327" t="s">
        <v>2131</v>
      </c>
      <c r="D90" s="327" t="s">
        <v>2131</v>
      </c>
      <c r="E90" s="327" t="s">
        <v>1698</v>
      </c>
      <c r="F90" s="327" t="s">
        <v>1213</v>
      </c>
      <c r="G90" s="327" t="s">
        <v>2453</v>
      </c>
      <c r="H90" s="327" t="s">
        <v>15660</v>
      </c>
      <c r="I90" s="327" t="s">
        <v>2741</v>
      </c>
      <c r="J90" s="327" t="s">
        <v>2520</v>
      </c>
      <c r="K90" s="327" t="s">
        <v>15661</v>
      </c>
      <c r="L90" s="327" t="s">
        <v>15662</v>
      </c>
      <c r="M90" s="327"/>
      <c r="N90" s="327" t="s">
        <v>15666</v>
      </c>
      <c r="O90" s="327" t="s">
        <v>15664</v>
      </c>
      <c r="P90" s="327" t="s">
        <v>775</v>
      </c>
      <c r="Q90" s="327"/>
      <c r="R90" s="260" t="str">
        <f ca="1">IF(ISERROR($V90),"",OFFSET('Smelter Look-up'!$C$4,$V90-4,0)&amp;"")</f>
        <v>Chongyi Zhangyuan Tungsten Co., Ltd.</v>
      </c>
      <c r="S90" s="276" t="str">
        <f t="shared" ca="1" si="3"/>
        <v>CN</v>
      </c>
      <c r="T90" s="276" t="str">
        <f ca="1">IF(B90="","",IF(ISERROR(MATCH($J90,SorP!$B$1:$B$6230,0)),"",INDIRECT("'SorP'!$A$"&amp;MATCH($J90,SorP!$B$1:$B$6230,0))))</f>
        <v>CN-36</v>
      </c>
      <c r="U90" s="318"/>
      <c r="V90" s="319">
        <f>IF(C90="",NA(),MATCH($B90&amp;$C90,'Smelter Look-up'!$J:$J,0))</f>
        <v>516</v>
      </c>
      <c r="W90" s="320"/>
      <c r="X90" s="320">
        <f t="shared" si="4"/>
        <v>0</v>
      </c>
      <c r="Y90" s="320"/>
      <c r="Z90" s="320"/>
      <c r="AB90" s="321" t="str">
        <f t="shared" si="5"/>
        <v>TungstenChongyi Zhangyuan Tungsten Co., Ltd.</v>
      </c>
    </row>
    <row r="91" spans="1:28" s="321" customFormat="1" ht="20.25">
      <c r="A91" s="259"/>
      <c r="B91" s="327" t="s">
        <v>1827</v>
      </c>
      <c r="C91" s="327" t="s">
        <v>828</v>
      </c>
      <c r="D91" s="327" t="s">
        <v>828</v>
      </c>
      <c r="E91" s="327" t="s">
        <v>1758</v>
      </c>
      <c r="F91" s="327" t="s">
        <v>1056</v>
      </c>
      <c r="G91" s="327" t="s">
        <v>2453</v>
      </c>
      <c r="H91" s="327">
        <v>0</v>
      </c>
      <c r="I91" s="327" t="s">
        <v>2487</v>
      </c>
      <c r="J91" s="327" t="s">
        <v>2457</v>
      </c>
      <c r="K91" s="327"/>
      <c r="L91" s="327"/>
      <c r="M91" s="327" t="s">
        <v>15667</v>
      </c>
      <c r="N91" s="327"/>
      <c r="O91" s="327" t="s">
        <v>15668</v>
      </c>
      <c r="P91" s="327"/>
      <c r="Q91" s="327"/>
      <c r="R91" s="260" t="str">
        <f ca="1">IF(ISERROR($V91),"",OFFSET('Smelter Look-up'!$C$4,$V91-4,0)&amp;"")</f>
        <v>Chugai Mining</v>
      </c>
      <c r="S91" s="276" t="str">
        <f t="shared" ca="1" si="3"/>
        <v>JP</v>
      </c>
      <c r="T91" s="276" t="str">
        <f ca="1">IF(B91="","",IF(ISERROR(MATCH($J91,SorP!$B$1:$B$6230,0)),"",INDIRECT("'SorP'!$A$"&amp;MATCH($J91,SorP!$B$1:$B$6230,0))))</f>
        <v>JP-13</v>
      </c>
      <c r="U91" s="318"/>
      <c r="V91" s="319">
        <f>IF(C91="",NA(),MATCH($B91&amp;$C91,'Smelter Look-up'!$J:$J,0))</f>
        <v>47</v>
      </c>
      <c r="W91" s="320"/>
      <c r="X91" s="320">
        <f t="shared" si="4"/>
        <v>0</v>
      </c>
      <c r="Y91" s="320"/>
      <c r="Z91" s="320"/>
      <c r="AB91" s="321" t="str">
        <f t="shared" si="5"/>
        <v>GoldChugai Mining</v>
      </c>
    </row>
    <row r="92" spans="1:28" s="321" customFormat="1" ht="20.25">
      <c r="A92" s="259"/>
      <c r="B92" s="327" t="s">
        <v>1827</v>
      </c>
      <c r="C92" s="327" t="s">
        <v>828</v>
      </c>
      <c r="D92" s="327" t="s">
        <v>828</v>
      </c>
      <c r="E92" s="327" t="s">
        <v>1758</v>
      </c>
      <c r="F92" s="327" t="s">
        <v>1056</v>
      </c>
      <c r="G92" s="327" t="s">
        <v>2453</v>
      </c>
      <c r="H92" s="327" t="s">
        <v>15669</v>
      </c>
      <c r="I92" s="327" t="s">
        <v>15670</v>
      </c>
      <c r="J92" s="327" t="s">
        <v>2457</v>
      </c>
      <c r="K92" s="327" t="s">
        <v>15671</v>
      </c>
      <c r="L92" s="327"/>
      <c r="M92" s="327" t="s">
        <v>15672</v>
      </c>
      <c r="N92" s="327" t="s">
        <v>15673</v>
      </c>
      <c r="O92" s="327" t="s">
        <v>15637</v>
      </c>
      <c r="P92" s="327" t="s">
        <v>775</v>
      </c>
      <c r="Q92" s="327" t="s">
        <v>15674</v>
      </c>
      <c r="R92" s="260" t="str">
        <f ca="1">IF(ISERROR($V92),"",OFFSET('Smelter Look-up'!$C$4,$V92-4,0)&amp;"")</f>
        <v>Chugai Mining</v>
      </c>
      <c r="S92" s="276" t="str">
        <f t="shared" ca="1" si="3"/>
        <v>JP</v>
      </c>
      <c r="T92" s="276" t="str">
        <f ca="1">IF(B92="","",IF(ISERROR(MATCH($J92,SorP!$B$1:$B$6230,0)),"",INDIRECT("'SorP'!$A$"&amp;MATCH($J92,SorP!$B$1:$B$6230,0))))</f>
        <v>JP-13</v>
      </c>
      <c r="U92" s="318"/>
      <c r="V92" s="319">
        <f>IF(C92="",NA(),MATCH($B92&amp;$C92,'Smelter Look-up'!$J:$J,0))</f>
        <v>47</v>
      </c>
      <c r="W92" s="320"/>
      <c r="X92" s="320">
        <f t="shared" si="4"/>
        <v>0</v>
      </c>
      <c r="Y92" s="320"/>
      <c r="Z92" s="320"/>
      <c r="AB92" s="321" t="str">
        <f t="shared" si="5"/>
        <v>GoldChugai Mining</v>
      </c>
    </row>
    <row r="93" spans="1:28" s="321" customFormat="1" ht="20.25">
      <c r="A93" s="259"/>
      <c r="B93" s="327" t="s">
        <v>1827</v>
      </c>
      <c r="C93" s="327" t="s">
        <v>828</v>
      </c>
      <c r="D93" s="327" t="s">
        <v>828</v>
      </c>
      <c r="E93" s="327" t="s">
        <v>1758</v>
      </c>
      <c r="F93" s="327" t="s">
        <v>1056</v>
      </c>
      <c r="G93" s="327" t="s">
        <v>2453</v>
      </c>
      <c r="H93" s="327"/>
      <c r="I93" s="327"/>
      <c r="J93" s="327"/>
      <c r="K93" s="327"/>
      <c r="L93" s="327"/>
      <c r="M93" s="327"/>
      <c r="N93" s="327"/>
      <c r="O93" s="327"/>
      <c r="P93" s="327"/>
      <c r="Q93" s="327"/>
      <c r="R93" s="260" t="str">
        <f ca="1">IF(ISERROR($V93),"",OFFSET('Smelter Look-up'!$C$4,$V93-4,0)&amp;"")</f>
        <v>Chugai Mining</v>
      </c>
      <c r="S93" s="276" t="str">
        <f t="shared" ca="1" si="3"/>
        <v>JP</v>
      </c>
      <c r="T93" s="276" t="str">
        <f ca="1">IF(B93="","",IF(ISERROR(MATCH($J93,SorP!$B$1:$B$6230,0)),"",INDIRECT("'SorP'!$A$"&amp;MATCH($J93,SorP!$B$1:$B$6230,0))))</f>
        <v/>
      </c>
      <c r="U93" s="318"/>
      <c r="V93" s="319">
        <f>IF(C93="",NA(),MATCH($B93&amp;$C93,'Smelter Look-up'!$J:$J,0))</f>
        <v>47</v>
      </c>
      <c r="W93" s="320"/>
      <c r="X93" s="320">
        <f t="shared" si="4"/>
        <v>0</v>
      </c>
      <c r="Y93" s="320"/>
      <c r="Z93" s="320"/>
      <c r="AB93" s="321" t="str">
        <f t="shared" si="5"/>
        <v>GoldChugai Mining</v>
      </c>
    </row>
    <row r="94" spans="1:28" s="321" customFormat="1" ht="20.25">
      <c r="A94" s="259"/>
      <c r="B94" s="327" t="s">
        <v>1828</v>
      </c>
      <c r="C94" s="327" t="s">
        <v>3350</v>
      </c>
      <c r="D94" s="327" t="s">
        <v>15675</v>
      </c>
      <c r="E94" s="327" t="s">
        <v>1698</v>
      </c>
      <c r="F94" s="327" t="s">
        <v>1167</v>
      </c>
      <c r="G94" s="327" t="s">
        <v>2453</v>
      </c>
      <c r="H94" s="327" t="s">
        <v>15676</v>
      </c>
      <c r="I94" s="327" t="s">
        <v>15677</v>
      </c>
      <c r="J94" s="327" t="s">
        <v>2721</v>
      </c>
      <c r="K94" s="327" t="s">
        <v>15678</v>
      </c>
      <c r="L94" s="327" t="s">
        <v>15679</v>
      </c>
      <c r="M94" s="327" t="s">
        <v>15680</v>
      </c>
      <c r="N94" s="327" t="s">
        <v>15650</v>
      </c>
      <c r="O94" s="327" t="s">
        <v>15664</v>
      </c>
      <c r="P94" s="327"/>
      <c r="Q94" s="327" t="s">
        <v>15681</v>
      </c>
      <c r="R94" s="260" t="str">
        <f ca="1">IF(ISERROR($V94),"",OFFSET('Smelter Look-up'!$C$4,$V94-4,0)&amp;"")</f>
        <v>CNMC (Guangxi) PGMA Co., Ltd.</v>
      </c>
      <c r="S94" s="276" t="str">
        <f t="shared" ca="1" si="3"/>
        <v>CN</v>
      </c>
      <c r="T94" s="276" t="str">
        <f ca="1">IF(B94="","",IF(ISERROR(MATCH($J94,SorP!$B$1:$B$6230,0)),"",INDIRECT("'SorP'!$A$"&amp;MATCH($J94,SorP!$B$1:$B$6230,0))))</f>
        <v>CN-45</v>
      </c>
      <c r="U94" s="318"/>
      <c r="V94" s="319">
        <f>IF(C94="",NA(),MATCH($B94&amp;$C94,'Smelter Look-up'!$J:$J,0))</f>
        <v>358</v>
      </c>
      <c r="W94" s="320"/>
      <c r="X94" s="320">
        <f t="shared" si="4"/>
        <v>0</v>
      </c>
      <c r="Y94" s="320"/>
      <c r="Z94" s="320"/>
      <c r="AB94" s="321" t="str">
        <f t="shared" si="5"/>
        <v>TinCNMC (Guangxi) PGMA Co., Ltd.</v>
      </c>
    </row>
    <row r="95" spans="1:28" s="321" customFormat="1" ht="20.25">
      <c r="A95" s="259"/>
      <c r="B95" s="327" t="s">
        <v>1829</v>
      </c>
      <c r="C95" s="327" t="s">
        <v>1874</v>
      </c>
      <c r="D95" s="327" t="s">
        <v>1874</v>
      </c>
      <c r="E95" s="327" t="s">
        <v>1698</v>
      </c>
      <c r="F95" s="327" t="s">
        <v>1143</v>
      </c>
      <c r="G95" s="327" t="s">
        <v>2453</v>
      </c>
      <c r="H95" s="327">
        <v>0</v>
      </c>
      <c r="I95" s="327" t="s">
        <v>2661</v>
      </c>
      <c r="J95" s="327" t="s">
        <v>2633</v>
      </c>
      <c r="K95" s="327"/>
      <c r="L95" s="327"/>
      <c r="M95" s="327"/>
      <c r="N95" s="327"/>
      <c r="O95" s="327"/>
      <c r="P95" s="327"/>
      <c r="Q95" s="327"/>
      <c r="R95" s="260" t="str">
        <f ca="1">IF(ISERROR($V95),"",OFFSET('Smelter Look-up'!$C$4,$V95-4,0)&amp;"")</f>
        <v>Conghua Tantalum and Niobium Smeltry</v>
      </c>
      <c r="S95" s="276" t="str">
        <f t="shared" ca="1" si="3"/>
        <v>CN</v>
      </c>
      <c r="T95" s="276" t="str">
        <f ca="1">IF(B95="","",IF(ISERROR(MATCH($J95,SorP!$B$1:$B$6230,0)),"",INDIRECT("'SorP'!$A$"&amp;MATCH($J95,SorP!$B$1:$B$6230,0))))</f>
        <v>CN-44</v>
      </c>
      <c r="U95" s="318"/>
      <c r="V95" s="319">
        <f>IF(C95="",NA(),MATCH($B95&amp;$C95,'Smelter Look-up'!$J:$J,0))</f>
        <v>276</v>
      </c>
      <c r="W95" s="320"/>
      <c r="X95" s="320">
        <f t="shared" si="4"/>
        <v>0</v>
      </c>
      <c r="Y95" s="320"/>
      <c r="Z95" s="320"/>
      <c r="AB95" s="321" t="str">
        <f t="shared" si="5"/>
        <v>TantalumConghua Tantalum and Niobium Smeltry</v>
      </c>
    </row>
    <row r="96" spans="1:28" s="321" customFormat="1" ht="20.25">
      <c r="A96" s="259"/>
      <c r="B96" s="327" t="s">
        <v>1829</v>
      </c>
      <c r="C96" s="327" t="s">
        <v>1874</v>
      </c>
      <c r="D96" s="327" t="s">
        <v>1874</v>
      </c>
      <c r="E96" s="327" t="s">
        <v>1698</v>
      </c>
      <c r="F96" s="327" t="s">
        <v>1143</v>
      </c>
      <c r="G96" s="327" t="s">
        <v>2453</v>
      </c>
      <c r="H96" s="327">
        <v>0</v>
      </c>
      <c r="I96" s="327" t="s">
        <v>2661</v>
      </c>
      <c r="J96" s="327" t="s">
        <v>2633</v>
      </c>
      <c r="K96" s="327"/>
      <c r="L96" s="327"/>
      <c r="M96" s="327" t="s">
        <v>15548</v>
      </c>
      <c r="N96" s="327"/>
      <c r="O96" s="327" t="s">
        <v>15682</v>
      </c>
      <c r="P96" s="327"/>
      <c r="Q96" s="327" t="s">
        <v>15683</v>
      </c>
      <c r="R96" s="260" t="str">
        <f ca="1">IF(ISERROR($V96),"",OFFSET('Smelter Look-up'!$C$4,$V96-4,0)&amp;"")</f>
        <v>Conghua Tantalum and Niobium Smeltry</v>
      </c>
      <c r="S96" s="276" t="str">
        <f t="shared" ca="1" si="3"/>
        <v>CN</v>
      </c>
      <c r="T96" s="276" t="str">
        <f ca="1">IF(B96="","",IF(ISERROR(MATCH($J96,SorP!$B$1:$B$6230,0)),"",INDIRECT("'SorP'!$A$"&amp;MATCH($J96,SorP!$B$1:$B$6230,0))))</f>
        <v>CN-44</v>
      </c>
      <c r="U96" s="318"/>
      <c r="V96" s="319">
        <f>IF(C96="",NA(),MATCH($B96&amp;$C96,'Smelter Look-up'!$J:$J,0))</f>
        <v>276</v>
      </c>
      <c r="W96" s="320"/>
      <c r="X96" s="320">
        <f t="shared" si="4"/>
        <v>0</v>
      </c>
      <c r="Y96" s="320"/>
      <c r="Z96" s="320"/>
      <c r="AB96" s="321" t="str">
        <f t="shared" si="5"/>
        <v>TantalumConghua Tantalum and Niobium Smeltry</v>
      </c>
    </row>
    <row r="97" spans="1:28" s="321" customFormat="1" ht="20.25">
      <c r="A97" s="259"/>
      <c r="B97" s="327" t="s">
        <v>1828</v>
      </c>
      <c r="C97" s="327" t="s">
        <v>58</v>
      </c>
      <c r="D97" s="327" t="s">
        <v>58</v>
      </c>
      <c r="E97" s="327" t="s">
        <v>15620</v>
      </c>
      <c r="F97" s="327" t="s">
        <v>1168</v>
      </c>
      <c r="G97" s="327" t="s">
        <v>2453</v>
      </c>
      <c r="H97" s="327" t="s">
        <v>15684</v>
      </c>
      <c r="I97" s="327" t="s">
        <v>2723</v>
      </c>
      <c r="J97" s="327" t="s">
        <v>2690</v>
      </c>
      <c r="K97" s="327" t="s">
        <v>15685</v>
      </c>
      <c r="L97" s="327" t="s">
        <v>15686</v>
      </c>
      <c r="M97" s="327" t="s">
        <v>15577</v>
      </c>
      <c r="N97" s="327" t="s">
        <v>15687</v>
      </c>
      <c r="O97" s="327" t="s">
        <v>15687</v>
      </c>
      <c r="P97" s="327"/>
      <c r="Q97" s="327"/>
      <c r="R97" s="260" t="str">
        <f ca="1">IF(ISERROR($V97),"",OFFSET('Smelter Look-up'!$C$4,$V97-4,0)&amp;"")</f>
        <v>Alpha</v>
      </c>
      <c r="S97" s="276" t="str">
        <f t="shared" ca="1" si="3"/>
        <v>Unknown</v>
      </c>
      <c r="T97" s="276" t="str">
        <f ca="1">IF(B97="","",IF(ISERROR(MATCH($J97,SorP!$B$1:$B$6230,0)),"",INDIRECT("'SorP'!$A$"&amp;MATCH($J97,SorP!$B$1:$B$6230,0))))</f>
        <v>US-PA</v>
      </c>
      <c r="U97" s="318"/>
      <c r="V97" s="319">
        <f>IF(C97="",NA(),MATCH($B97&amp;$C97,'Smelter Look-up'!$J:$J,0))</f>
        <v>342</v>
      </c>
      <c r="W97" s="320"/>
      <c r="X97" s="320">
        <f t="shared" si="4"/>
        <v>0</v>
      </c>
      <c r="Y97" s="320"/>
      <c r="Z97" s="320"/>
      <c r="AB97" s="321" t="str">
        <f t="shared" si="5"/>
        <v>TinAlpha</v>
      </c>
    </row>
    <row r="98" spans="1:28" s="321" customFormat="1" ht="20.25">
      <c r="A98" s="259"/>
      <c r="B98" s="327" t="s">
        <v>1828</v>
      </c>
      <c r="C98" s="327" t="s">
        <v>58</v>
      </c>
      <c r="D98" s="327" t="s">
        <v>58</v>
      </c>
      <c r="E98" s="327" t="s">
        <v>15620</v>
      </c>
      <c r="F98" s="327" t="s">
        <v>1168</v>
      </c>
      <c r="G98" s="327" t="s">
        <v>2453</v>
      </c>
      <c r="H98" s="327">
        <v>0</v>
      </c>
      <c r="I98" s="327" t="s">
        <v>2723</v>
      </c>
      <c r="J98" s="327" t="s">
        <v>2690</v>
      </c>
      <c r="K98" s="327"/>
      <c r="L98" s="327"/>
      <c r="M98" s="327" t="s">
        <v>15548</v>
      </c>
      <c r="N98" s="327"/>
      <c r="O98" s="327" t="s">
        <v>15549</v>
      </c>
      <c r="P98" s="327"/>
      <c r="Q98" s="327"/>
      <c r="R98" s="260" t="str">
        <f ca="1">IF(ISERROR($V98),"",OFFSET('Smelter Look-up'!$C$4,$V98-4,0)&amp;"")</f>
        <v>Alpha</v>
      </c>
      <c r="S98" s="276" t="str">
        <f t="shared" ca="1" si="3"/>
        <v>Unknown</v>
      </c>
      <c r="T98" s="276" t="str">
        <f ca="1">IF(B98="","",IF(ISERROR(MATCH($J98,SorP!$B$1:$B$6230,0)),"",INDIRECT("'SorP'!$A$"&amp;MATCH($J98,SorP!$B$1:$B$6230,0))))</f>
        <v>US-PA</v>
      </c>
      <c r="U98" s="318"/>
      <c r="V98" s="319">
        <f>IF(C98="",NA(),MATCH($B98&amp;$C98,'Smelter Look-up'!$J:$J,0))</f>
        <v>342</v>
      </c>
      <c r="W98" s="320"/>
      <c r="X98" s="320">
        <f t="shared" si="4"/>
        <v>0</v>
      </c>
      <c r="Y98" s="320"/>
      <c r="Z98" s="320"/>
      <c r="AB98" s="321" t="str">
        <f t="shared" si="5"/>
        <v>TinAlpha</v>
      </c>
    </row>
    <row r="99" spans="1:28" s="321" customFormat="1" ht="20.25">
      <c r="A99" s="259"/>
      <c r="B99" s="327" t="s">
        <v>1828</v>
      </c>
      <c r="C99" s="327" t="s">
        <v>58</v>
      </c>
      <c r="D99" s="327" t="s">
        <v>58</v>
      </c>
      <c r="E99" s="327" t="s">
        <v>15620</v>
      </c>
      <c r="F99" s="327" t="s">
        <v>1168</v>
      </c>
      <c r="G99" s="327" t="s">
        <v>2453</v>
      </c>
      <c r="H99" s="327">
        <v>0</v>
      </c>
      <c r="I99" s="327" t="s">
        <v>2723</v>
      </c>
      <c r="J99" s="327" t="s">
        <v>2690</v>
      </c>
      <c r="K99" s="327"/>
      <c r="L99" s="327"/>
      <c r="M99" s="327"/>
      <c r="N99" s="327" t="s">
        <v>15552</v>
      </c>
      <c r="O99" s="327" t="s">
        <v>15552</v>
      </c>
      <c r="P99" s="327" t="s">
        <v>775</v>
      </c>
      <c r="Q99" s="327" t="s">
        <v>15553</v>
      </c>
      <c r="R99" s="260" t="str">
        <f ca="1">IF(ISERROR($V99),"",OFFSET('Smelter Look-up'!$C$4,$V99-4,0)&amp;"")</f>
        <v>Alpha</v>
      </c>
      <c r="S99" s="276" t="str">
        <f t="shared" ca="1" si="3"/>
        <v>Unknown</v>
      </c>
      <c r="T99" s="276" t="str">
        <f ca="1">IF(B99="","",IF(ISERROR(MATCH($J99,SorP!$B$1:$B$6230,0)),"",INDIRECT("'SorP'!$A$"&amp;MATCH($J99,SorP!$B$1:$B$6230,0))))</f>
        <v>US-PA</v>
      </c>
      <c r="U99" s="318"/>
      <c r="V99" s="319">
        <f>IF(C99="",NA(),MATCH($B99&amp;$C99,'Smelter Look-up'!$J:$J,0))</f>
        <v>342</v>
      </c>
      <c r="W99" s="320"/>
      <c r="X99" s="320">
        <f t="shared" si="4"/>
        <v>0</v>
      </c>
      <c r="Y99" s="320"/>
      <c r="Z99" s="320"/>
      <c r="AB99" s="321" t="str">
        <f t="shared" si="5"/>
        <v>TinAlpha</v>
      </c>
    </row>
    <row r="100" spans="1:28" s="321" customFormat="1" ht="20.25">
      <c r="A100" s="259"/>
      <c r="B100" s="327" t="s">
        <v>1828</v>
      </c>
      <c r="C100" s="327" t="s">
        <v>2726</v>
      </c>
      <c r="D100" s="327" t="s">
        <v>58</v>
      </c>
      <c r="E100" s="327" t="s">
        <v>15620</v>
      </c>
      <c r="F100" s="327" t="s">
        <v>1168</v>
      </c>
      <c r="G100" s="327" t="s">
        <v>2453</v>
      </c>
      <c r="H100" s="327" t="s">
        <v>15688</v>
      </c>
      <c r="I100" s="327" t="s">
        <v>2723</v>
      </c>
      <c r="J100" s="327" t="s">
        <v>2690</v>
      </c>
      <c r="K100" s="327" t="s">
        <v>15689</v>
      </c>
      <c r="L100" s="327" t="s">
        <v>15690</v>
      </c>
      <c r="M100" s="327"/>
      <c r="N100" s="327" t="s">
        <v>15691</v>
      </c>
      <c r="O100" s="327" t="s">
        <v>15691</v>
      </c>
      <c r="P100" s="327" t="s">
        <v>775</v>
      </c>
      <c r="Q100" s="327"/>
      <c r="R100" s="260" t="str">
        <f ca="1">IF(ISERROR($V100),"",OFFSET('Smelter Look-up'!$C$4,$V100-4,0)&amp;"")</f>
        <v>Alpha</v>
      </c>
      <c r="S100" s="276" t="str">
        <f t="shared" ca="1" si="3"/>
        <v>Unknown</v>
      </c>
      <c r="T100" s="276" t="str">
        <f ca="1">IF(B100="","",IF(ISERROR(MATCH($J100,SorP!$B$1:$B$6230,0)),"",INDIRECT("'SorP'!$A$"&amp;MATCH($J100,SorP!$B$1:$B$6230,0))))</f>
        <v>US-PA</v>
      </c>
      <c r="U100" s="318"/>
      <c r="V100" s="319">
        <f>IF(C100="",NA(),MATCH($B100&amp;$C100,'Smelter Look-up'!$J:$J,0))</f>
        <v>343</v>
      </c>
      <c r="W100" s="320"/>
      <c r="X100" s="320">
        <f t="shared" si="4"/>
        <v>0</v>
      </c>
      <c r="Y100" s="320"/>
      <c r="Z100" s="320"/>
      <c r="AB100" s="321" t="str">
        <f t="shared" si="5"/>
        <v>TinAlpha Metals</v>
      </c>
    </row>
    <row r="101" spans="1:28" s="321" customFormat="1" ht="20.25">
      <c r="A101" s="259"/>
      <c r="B101" s="327" t="s">
        <v>1828</v>
      </c>
      <c r="C101" s="327" t="s">
        <v>58</v>
      </c>
      <c r="D101" s="327" t="s">
        <v>58</v>
      </c>
      <c r="E101" s="327" t="s">
        <v>15620</v>
      </c>
      <c r="F101" s="327" t="s">
        <v>1168</v>
      </c>
      <c r="G101" s="327" t="s">
        <v>2453</v>
      </c>
      <c r="H101" s="327" t="s">
        <v>15684</v>
      </c>
      <c r="I101" s="327" t="s">
        <v>2723</v>
      </c>
      <c r="J101" s="327" t="s">
        <v>2690</v>
      </c>
      <c r="K101" s="327" t="s">
        <v>15685</v>
      </c>
      <c r="L101" s="327" t="s">
        <v>15686</v>
      </c>
      <c r="M101" s="327" t="s">
        <v>15692</v>
      </c>
      <c r="N101" s="327" t="s">
        <v>15687</v>
      </c>
      <c r="O101" s="327" t="s">
        <v>15687</v>
      </c>
      <c r="P101" s="327"/>
      <c r="Q101" s="327"/>
      <c r="R101" s="260" t="str">
        <f ca="1">IF(ISERROR($V101),"",OFFSET('Smelter Look-up'!$C$4,$V101-4,0)&amp;"")</f>
        <v>Alpha</v>
      </c>
      <c r="S101" s="276" t="str">
        <f t="shared" ca="1" si="3"/>
        <v>Unknown</v>
      </c>
      <c r="T101" s="276" t="str">
        <f ca="1">IF(B101="","",IF(ISERROR(MATCH($J101,SorP!$B$1:$B$6230,0)),"",INDIRECT("'SorP'!$A$"&amp;MATCH($J101,SorP!$B$1:$B$6230,0))))</f>
        <v>US-PA</v>
      </c>
      <c r="U101" s="318"/>
      <c r="V101" s="319">
        <f>IF(C101="",NA(),MATCH($B101&amp;$C101,'Smelter Look-up'!$J:$J,0))</f>
        <v>342</v>
      </c>
      <c r="W101" s="320"/>
      <c r="X101" s="320">
        <f t="shared" si="4"/>
        <v>0</v>
      </c>
      <c r="Y101" s="320"/>
      <c r="Z101" s="320"/>
      <c r="AB101" s="321" t="str">
        <f t="shared" si="5"/>
        <v>TinAlpha</v>
      </c>
    </row>
    <row r="102" spans="1:28" s="321" customFormat="1" ht="20.25">
      <c r="A102" s="259"/>
      <c r="B102" s="327" t="s">
        <v>1828</v>
      </c>
      <c r="C102" s="327" t="s">
        <v>2726</v>
      </c>
      <c r="D102" s="327" t="s">
        <v>58</v>
      </c>
      <c r="E102" s="327" t="s">
        <v>15620</v>
      </c>
      <c r="F102" s="327" t="s">
        <v>1168</v>
      </c>
      <c r="G102" s="327" t="s">
        <v>2453</v>
      </c>
      <c r="H102" s="327">
        <v>0</v>
      </c>
      <c r="I102" s="327" t="s">
        <v>2723</v>
      </c>
      <c r="J102" s="327" t="s">
        <v>2690</v>
      </c>
      <c r="K102" s="327"/>
      <c r="L102" s="327"/>
      <c r="M102" s="327"/>
      <c r="N102" s="327"/>
      <c r="O102" s="327"/>
      <c r="P102" s="327"/>
      <c r="Q102" s="327"/>
      <c r="R102" s="260" t="str">
        <f ca="1">IF(ISERROR($V102),"",OFFSET('Smelter Look-up'!$C$4,$V102-4,0)&amp;"")</f>
        <v>Alpha</v>
      </c>
      <c r="S102" s="276" t="str">
        <f t="shared" ca="1" si="3"/>
        <v>Unknown</v>
      </c>
      <c r="T102" s="276" t="str">
        <f ca="1">IF(B102="","",IF(ISERROR(MATCH($J102,SorP!$B$1:$B$6230,0)),"",INDIRECT("'SorP'!$A$"&amp;MATCH($J102,SorP!$B$1:$B$6230,0))))</f>
        <v>US-PA</v>
      </c>
      <c r="U102" s="318"/>
      <c r="V102" s="319">
        <f>IF(C102="",NA(),MATCH($B102&amp;$C102,'Smelter Look-up'!$J:$J,0))</f>
        <v>343</v>
      </c>
      <c r="W102" s="320"/>
      <c r="X102" s="320">
        <f t="shared" si="4"/>
        <v>0</v>
      </c>
      <c r="Y102" s="320"/>
      <c r="Z102" s="320"/>
      <c r="AB102" s="321" t="str">
        <f t="shared" si="5"/>
        <v>TinAlpha Metals</v>
      </c>
    </row>
    <row r="103" spans="1:28" s="321" customFormat="1" ht="20.25">
      <c r="A103" s="259"/>
      <c r="B103" s="327" t="s">
        <v>1828</v>
      </c>
      <c r="C103" s="327" t="s">
        <v>58</v>
      </c>
      <c r="D103" s="327" t="s">
        <v>58</v>
      </c>
      <c r="E103" s="327" t="s">
        <v>15620</v>
      </c>
      <c r="F103" s="327" t="s">
        <v>1168</v>
      </c>
      <c r="G103" s="327" t="s">
        <v>2453</v>
      </c>
      <c r="H103" s="327" t="s">
        <v>15693</v>
      </c>
      <c r="I103" s="327" t="s">
        <v>2723</v>
      </c>
      <c r="J103" s="327" t="s">
        <v>2690</v>
      </c>
      <c r="K103" s="327" t="s">
        <v>15694</v>
      </c>
      <c r="L103" s="327" t="s">
        <v>15694</v>
      </c>
      <c r="M103" s="327" t="s">
        <v>15572</v>
      </c>
      <c r="N103" s="327" t="s">
        <v>15695</v>
      </c>
      <c r="O103" s="327" t="s">
        <v>15604</v>
      </c>
      <c r="P103" s="327" t="s">
        <v>775</v>
      </c>
      <c r="Q103" s="327"/>
      <c r="R103" s="260" t="str">
        <f ca="1">IF(ISERROR($V103),"",OFFSET('Smelter Look-up'!$C$4,$V103-4,0)&amp;"")</f>
        <v>Alpha</v>
      </c>
      <c r="S103" s="276" t="str">
        <f t="shared" ca="1" si="3"/>
        <v>Unknown</v>
      </c>
      <c r="T103" s="276" t="str">
        <f ca="1">IF(B103="","",IF(ISERROR(MATCH($J103,SorP!$B$1:$B$6230,0)),"",INDIRECT("'SorP'!$A$"&amp;MATCH($J103,SorP!$B$1:$B$6230,0))))</f>
        <v>US-PA</v>
      </c>
      <c r="U103" s="318"/>
      <c r="V103" s="319">
        <f>IF(C103="",NA(),MATCH($B103&amp;$C103,'Smelter Look-up'!$J:$J,0))</f>
        <v>342</v>
      </c>
      <c r="W103" s="320"/>
      <c r="X103" s="320">
        <f t="shared" si="4"/>
        <v>0</v>
      </c>
      <c r="Y103" s="320"/>
      <c r="Z103" s="320"/>
      <c r="AB103" s="321" t="str">
        <f t="shared" si="5"/>
        <v>TinAlpha</v>
      </c>
    </row>
    <row r="104" spans="1:28" s="321" customFormat="1" ht="20.25">
      <c r="A104" s="259"/>
      <c r="B104" s="327" t="s">
        <v>1828</v>
      </c>
      <c r="C104" s="327" t="s">
        <v>58</v>
      </c>
      <c r="D104" s="327" t="s">
        <v>58</v>
      </c>
      <c r="E104" s="327" t="s">
        <v>15620</v>
      </c>
      <c r="F104" s="327" t="s">
        <v>1168</v>
      </c>
      <c r="G104" s="327" t="s">
        <v>2453</v>
      </c>
      <c r="H104" s="327">
        <v>0</v>
      </c>
      <c r="I104" s="327" t="s">
        <v>2723</v>
      </c>
      <c r="J104" s="327" t="s">
        <v>2690</v>
      </c>
      <c r="K104" s="327"/>
      <c r="L104" s="327"/>
      <c r="M104" s="327"/>
      <c r="N104" s="327"/>
      <c r="O104" s="327"/>
      <c r="P104" s="327"/>
      <c r="Q104" s="327"/>
      <c r="R104" s="260" t="str">
        <f ca="1">IF(ISERROR($V104),"",OFFSET('Smelter Look-up'!$C$4,$V104-4,0)&amp;"")</f>
        <v>Alpha</v>
      </c>
      <c r="S104" s="276" t="str">
        <f t="shared" ca="1" si="3"/>
        <v>Unknown</v>
      </c>
      <c r="T104" s="276" t="str">
        <f ca="1">IF(B104="","",IF(ISERROR(MATCH($J104,SorP!$B$1:$B$6230,0)),"",INDIRECT("'SorP'!$A$"&amp;MATCH($J104,SorP!$B$1:$B$6230,0))))</f>
        <v>US-PA</v>
      </c>
      <c r="U104" s="318"/>
      <c r="V104" s="319">
        <f>IF(C104="",NA(),MATCH($B104&amp;$C104,'Smelter Look-up'!$J:$J,0))</f>
        <v>342</v>
      </c>
      <c r="W104" s="320"/>
      <c r="X104" s="320">
        <f t="shared" si="4"/>
        <v>0</v>
      </c>
      <c r="Y104" s="320"/>
      <c r="Z104" s="320"/>
      <c r="AB104" s="321" t="str">
        <f t="shared" si="5"/>
        <v>TinAlpha</v>
      </c>
    </row>
    <row r="105" spans="1:28" s="321" customFormat="1" ht="25.5">
      <c r="A105" s="259"/>
      <c r="B105" s="327" t="s">
        <v>1828</v>
      </c>
      <c r="C105" s="327" t="s">
        <v>3344</v>
      </c>
      <c r="D105" s="327" t="s">
        <v>3344</v>
      </c>
      <c r="E105" s="327" t="s">
        <v>1687</v>
      </c>
      <c r="F105" s="327" t="s">
        <v>1169</v>
      </c>
      <c r="G105" s="327" t="s">
        <v>2453</v>
      </c>
      <c r="H105" s="327"/>
      <c r="I105" s="327" t="s">
        <v>2730</v>
      </c>
      <c r="J105" s="327" t="s">
        <v>15696</v>
      </c>
      <c r="K105" s="327"/>
      <c r="L105" s="327"/>
      <c r="M105" s="327" t="s">
        <v>15577</v>
      </c>
      <c r="N105" s="327"/>
      <c r="O105" s="327"/>
      <c r="P105" s="327"/>
      <c r="Q105" s="327"/>
      <c r="R105" s="260" t="str">
        <f ca="1">IF(ISERROR($V105),"",OFFSET('Smelter Look-up'!$C$4,$V105-4,0)&amp;"")</f>
        <v>Cooperativa Metalurgica de Rondonia Ltda.</v>
      </c>
      <c r="S105" s="276" t="str">
        <f t="shared" ca="1" si="3"/>
        <v>BR</v>
      </c>
      <c r="T105" s="276" t="str">
        <f ca="1">IF(B105="","",IF(ISERROR(MATCH($J105,SorP!$B$1:$B$6230,0)),"",INDIRECT("'SorP'!$A$"&amp;MATCH($J105,SorP!$B$1:$B$6230,0))))</f>
        <v/>
      </c>
      <c r="U105" s="318"/>
      <c r="V105" s="319">
        <f>IF(C105="",NA(),MATCH($B105&amp;$C105,'Smelter Look-up'!$J:$J,0))</f>
        <v>363</v>
      </c>
      <c r="W105" s="320"/>
      <c r="X105" s="320">
        <f t="shared" si="4"/>
        <v>0</v>
      </c>
      <c r="Y105" s="320"/>
      <c r="Z105" s="320"/>
      <c r="AB105" s="321" t="str">
        <f t="shared" si="5"/>
        <v>TinCooper Santa</v>
      </c>
    </row>
    <row r="106" spans="1:28" s="321" customFormat="1" ht="25.5">
      <c r="A106" s="259"/>
      <c r="B106" s="327" t="s">
        <v>1828</v>
      </c>
      <c r="C106" s="327" t="s">
        <v>3344</v>
      </c>
      <c r="D106" s="327" t="s">
        <v>2729</v>
      </c>
      <c r="E106" s="327" t="s">
        <v>1687</v>
      </c>
      <c r="F106" s="327" t="s">
        <v>1169</v>
      </c>
      <c r="G106" s="327" t="s">
        <v>2453</v>
      </c>
      <c r="H106" s="327">
        <v>0</v>
      </c>
      <c r="I106" s="327" t="s">
        <v>2730</v>
      </c>
      <c r="J106" s="327" t="s">
        <v>15696</v>
      </c>
      <c r="K106" s="327"/>
      <c r="L106" s="327"/>
      <c r="M106" s="327"/>
      <c r="N106" s="327"/>
      <c r="O106" s="327"/>
      <c r="P106" s="327"/>
      <c r="Q106" s="327"/>
      <c r="R106" s="260" t="str">
        <f ca="1">IF(ISERROR($V106),"",OFFSET('Smelter Look-up'!$C$4,$V106-4,0)&amp;"")</f>
        <v>Cooperativa Metalurgica de Rondonia Ltda.</v>
      </c>
      <c r="S106" s="276" t="str">
        <f t="shared" ca="1" si="3"/>
        <v>BR</v>
      </c>
      <c r="T106" s="276" t="str">
        <f ca="1">IF(B106="","",IF(ISERROR(MATCH($J106,SorP!$B$1:$B$6230,0)),"",INDIRECT("'SorP'!$A$"&amp;MATCH($J106,SorP!$B$1:$B$6230,0))))</f>
        <v/>
      </c>
      <c r="U106" s="318"/>
      <c r="V106" s="319">
        <f>IF(C106="",NA(),MATCH($B106&amp;$C106,'Smelter Look-up'!$J:$J,0))</f>
        <v>363</v>
      </c>
      <c r="W106" s="320"/>
      <c r="X106" s="320">
        <f t="shared" si="4"/>
        <v>0</v>
      </c>
      <c r="Y106" s="320"/>
      <c r="Z106" s="320"/>
      <c r="AB106" s="321" t="str">
        <f t="shared" si="5"/>
        <v>TinCooper Santa</v>
      </c>
    </row>
    <row r="107" spans="1:28" s="321" customFormat="1" ht="25.5">
      <c r="A107" s="259"/>
      <c r="B107" s="327" t="s">
        <v>1828</v>
      </c>
      <c r="C107" s="327" t="s">
        <v>2729</v>
      </c>
      <c r="D107" s="327" t="s">
        <v>2729</v>
      </c>
      <c r="E107" s="327" t="s">
        <v>1687</v>
      </c>
      <c r="F107" s="327" t="s">
        <v>1169</v>
      </c>
      <c r="G107" s="327" t="s">
        <v>2453</v>
      </c>
      <c r="H107" s="327">
        <v>0</v>
      </c>
      <c r="I107" s="327" t="s">
        <v>2730</v>
      </c>
      <c r="J107" s="327" t="s">
        <v>15696</v>
      </c>
      <c r="K107" s="327"/>
      <c r="L107" s="327"/>
      <c r="M107" s="327" t="s">
        <v>15548</v>
      </c>
      <c r="N107" s="327"/>
      <c r="O107" s="327" t="s">
        <v>15652</v>
      </c>
      <c r="P107" s="327"/>
      <c r="Q107" s="327"/>
      <c r="R107" s="260" t="str">
        <f ca="1">IF(ISERROR($V107),"",OFFSET('Smelter Look-up'!$C$4,$V107-4,0)&amp;"")</f>
        <v>Cooperativa Metalurgica de Rondonia Ltda.</v>
      </c>
      <c r="S107" s="276" t="str">
        <f t="shared" ca="1" si="3"/>
        <v>BR</v>
      </c>
      <c r="T107" s="276" t="str">
        <f ca="1">IF(B107="","",IF(ISERROR(MATCH($J107,SorP!$B$1:$B$6230,0)),"",INDIRECT("'SorP'!$A$"&amp;MATCH($J107,SorP!$B$1:$B$6230,0))))</f>
        <v/>
      </c>
      <c r="U107" s="318"/>
      <c r="V107" s="319">
        <f>IF(C107="",NA(),MATCH($B107&amp;$C107,'Smelter Look-up'!$J:$J,0))</f>
        <v>364</v>
      </c>
      <c r="W107" s="320"/>
      <c r="X107" s="320">
        <f t="shared" si="4"/>
        <v>0</v>
      </c>
      <c r="Y107" s="320"/>
      <c r="Z107" s="320"/>
      <c r="AB107" s="321" t="str">
        <f t="shared" si="5"/>
        <v>TinCooperativa Metalurgica de Rondônia Ltda.</v>
      </c>
    </row>
    <row r="108" spans="1:28" s="321" customFormat="1" ht="25.5">
      <c r="A108" s="259"/>
      <c r="B108" s="327" t="s">
        <v>1828</v>
      </c>
      <c r="C108" s="327" t="s">
        <v>2729</v>
      </c>
      <c r="D108" s="327" t="s">
        <v>2729</v>
      </c>
      <c r="E108" s="327" t="s">
        <v>1687</v>
      </c>
      <c r="F108" s="327" t="s">
        <v>1169</v>
      </c>
      <c r="G108" s="327" t="s">
        <v>2453</v>
      </c>
      <c r="H108" s="327">
        <v>0</v>
      </c>
      <c r="I108" s="327" t="s">
        <v>2730</v>
      </c>
      <c r="J108" s="327" t="s">
        <v>15696</v>
      </c>
      <c r="K108" s="327"/>
      <c r="L108" s="327"/>
      <c r="M108" s="327"/>
      <c r="N108" s="327"/>
      <c r="O108" s="327"/>
      <c r="P108" s="327" t="s">
        <v>775</v>
      </c>
      <c r="Q108" s="327" t="s">
        <v>15553</v>
      </c>
      <c r="R108" s="260" t="str">
        <f ca="1">IF(ISERROR($V108),"",OFFSET('Smelter Look-up'!$C$4,$V108-4,0)&amp;"")</f>
        <v>Cooperativa Metalurgica de Rondonia Ltda.</v>
      </c>
      <c r="S108" s="276" t="str">
        <f t="shared" ca="1" si="3"/>
        <v>BR</v>
      </c>
      <c r="T108" s="276" t="str">
        <f ca="1">IF(B108="","",IF(ISERROR(MATCH($J108,SorP!$B$1:$B$6230,0)),"",INDIRECT("'SorP'!$A$"&amp;MATCH($J108,SorP!$B$1:$B$6230,0))))</f>
        <v/>
      </c>
      <c r="U108" s="318"/>
      <c r="V108" s="319">
        <f>IF(C108="",NA(),MATCH($B108&amp;$C108,'Smelter Look-up'!$J:$J,0))</f>
        <v>364</v>
      </c>
      <c r="W108" s="320"/>
      <c r="X108" s="320">
        <f t="shared" si="4"/>
        <v>0</v>
      </c>
      <c r="Y108" s="320"/>
      <c r="Z108" s="320"/>
      <c r="AB108" s="321" t="str">
        <f t="shared" si="5"/>
        <v>TinCooperativa Metalurgica de Rondônia Ltda.</v>
      </c>
    </row>
    <row r="109" spans="1:28" s="321" customFormat="1" ht="25.5">
      <c r="A109" s="259"/>
      <c r="B109" s="327" t="s">
        <v>1828</v>
      </c>
      <c r="C109" s="327" t="s">
        <v>2729</v>
      </c>
      <c r="D109" s="327" t="s">
        <v>2729</v>
      </c>
      <c r="E109" s="327" t="s">
        <v>1687</v>
      </c>
      <c r="F109" s="327" t="s">
        <v>1169</v>
      </c>
      <c r="G109" s="327" t="s">
        <v>2453</v>
      </c>
      <c r="H109" s="327">
        <v>0</v>
      </c>
      <c r="I109" s="327" t="s">
        <v>2730</v>
      </c>
      <c r="J109" s="327" t="s">
        <v>15696</v>
      </c>
      <c r="K109" s="327"/>
      <c r="L109" s="327"/>
      <c r="M109" s="327" t="s">
        <v>15692</v>
      </c>
      <c r="N109" s="327"/>
      <c r="O109" s="327"/>
      <c r="P109" s="327"/>
      <c r="Q109" s="327"/>
      <c r="R109" s="260" t="str">
        <f ca="1">IF(ISERROR($V109),"",OFFSET('Smelter Look-up'!$C$4,$V109-4,0)&amp;"")</f>
        <v>Cooperativa Metalurgica de Rondonia Ltda.</v>
      </c>
      <c r="S109" s="276" t="str">
        <f t="shared" ca="1" si="3"/>
        <v>BR</v>
      </c>
      <c r="T109" s="276" t="str">
        <f ca="1">IF(B109="","",IF(ISERROR(MATCH($J109,SorP!$B$1:$B$6230,0)),"",INDIRECT("'SorP'!$A$"&amp;MATCH($J109,SorP!$B$1:$B$6230,0))))</f>
        <v/>
      </c>
      <c r="U109" s="318"/>
      <c r="V109" s="319">
        <f>IF(C109="",NA(),MATCH($B109&amp;$C109,'Smelter Look-up'!$J:$J,0))</f>
        <v>364</v>
      </c>
      <c r="W109" s="320"/>
      <c r="X109" s="320">
        <f t="shared" si="4"/>
        <v>0</v>
      </c>
      <c r="Y109" s="320"/>
      <c r="Z109" s="320"/>
      <c r="AB109" s="321" t="str">
        <f t="shared" si="5"/>
        <v>TinCooperativa Metalurgica de Rondônia Ltda.</v>
      </c>
    </row>
    <row r="110" spans="1:28" s="321" customFormat="1" ht="25.5">
      <c r="A110" s="259"/>
      <c r="B110" s="327" t="s">
        <v>1828</v>
      </c>
      <c r="C110" s="327" t="s">
        <v>3344</v>
      </c>
      <c r="D110" s="327" t="s">
        <v>3344</v>
      </c>
      <c r="E110" s="327" t="s">
        <v>1687</v>
      </c>
      <c r="F110" s="327" t="s">
        <v>1169</v>
      </c>
      <c r="G110" s="327" t="s">
        <v>2453</v>
      </c>
      <c r="H110" s="327" t="s">
        <v>15697</v>
      </c>
      <c r="I110" s="327" t="s">
        <v>2730</v>
      </c>
      <c r="J110" s="327" t="s">
        <v>2737</v>
      </c>
      <c r="K110" s="327" t="s">
        <v>15698</v>
      </c>
      <c r="L110" s="327" t="s">
        <v>15699</v>
      </c>
      <c r="M110" s="327" t="s">
        <v>15611</v>
      </c>
      <c r="N110" s="327" t="s">
        <v>15700</v>
      </c>
      <c r="O110" s="327" t="s">
        <v>15583</v>
      </c>
      <c r="P110" s="327"/>
      <c r="Q110" s="327"/>
      <c r="R110" s="260" t="str">
        <f ca="1">IF(ISERROR($V110),"",OFFSET('Smelter Look-up'!$C$4,$V110-4,0)&amp;"")</f>
        <v>Cooperativa Metalurgica de Rondonia Ltda.</v>
      </c>
      <c r="S110" s="276" t="str">
        <f t="shared" ca="1" si="3"/>
        <v>BR</v>
      </c>
      <c r="T110" s="276" t="str">
        <f ca="1">IF(B110="","",IF(ISERROR(MATCH($J110,SorP!$B$1:$B$6230,0)),"",INDIRECT("'SorP'!$A$"&amp;MATCH($J110,SorP!$B$1:$B$6230,0))))</f>
        <v>BR-RO</v>
      </c>
      <c r="U110" s="318"/>
      <c r="V110" s="319">
        <f>IF(C110="",NA(),MATCH($B110&amp;$C110,'Smelter Look-up'!$J:$J,0))</f>
        <v>363</v>
      </c>
      <c r="W110" s="320"/>
      <c r="X110" s="320">
        <f t="shared" si="4"/>
        <v>0</v>
      </c>
      <c r="Y110" s="320"/>
      <c r="Z110" s="320"/>
      <c r="AB110" s="321" t="str">
        <f t="shared" si="5"/>
        <v>TinCooper Santa</v>
      </c>
    </row>
    <row r="111" spans="1:28" s="321" customFormat="1" ht="25.5">
      <c r="A111" s="259"/>
      <c r="B111" s="327" t="s">
        <v>1828</v>
      </c>
      <c r="C111" s="327" t="s">
        <v>3344</v>
      </c>
      <c r="D111" s="327" t="s">
        <v>3344</v>
      </c>
      <c r="E111" s="327" t="s">
        <v>1687</v>
      </c>
      <c r="F111" s="327" t="s">
        <v>1169</v>
      </c>
      <c r="G111" s="327" t="s">
        <v>2453</v>
      </c>
      <c r="H111" s="327"/>
      <c r="I111" s="327"/>
      <c r="J111" s="327"/>
      <c r="K111" s="327"/>
      <c r="L111" s="327"/>
      <c r="M111" s="327"/>
      <c r="N111" s="327"/>
      <c r="O111" s="327"/>
      <c r="P111" s="327"/>
      <c r="Q111" s="327"/>
      <c r="R111" s="260" t="str">
        <f ca="1">IF(ISERROR($V111),"",OFFSET('Smelter Look-up'!$C$4,$V111-4,0)&amp;"")</f>
        <v>Cooperativa Metalurgica de Rondonia Ltda.</v>
      </c>
      <c r="S111" s="276" t="str">
        <f t="shared" ca="1" si="3"/>
        <v>BR</v>
      </c>
      <c r="T111" s="276" t="str">
        <f ca="1">IF(B111="","",IF(ISERROR(MATCH($J111,SorP!$B$1:$B$6230,0)),"",INDIRECT("'SorP'!$A$"&amp;MATCH($J111,SorP!$B$1:$B$6230,0))))</f>
        <v/>
      </c>
      <c r="U111" s="318"/>
      <c r="V111" s="319">
        <f>IF(C111="",NA(),MATCH($B111&amp;$C111,'Smelter Look-up'!$J:$J,0))</f>
        <v>363</v>
      </c>
      <c r="W111" s="320"/>
      <c r="X111" s="320">
        <f t="shared" si="4"/>
        <v>0</v>
      </c>
      <c r="Y111" s="320"/>
      <c r="Z111" s="320"/>
      <c r="AB111" s="321" t="str">
        <f t="shared" si="5"/>
        <v>TinCooper Santa</v>
      </c>
    </row>
    <row r="112" spans="1:28" s="321" customFormat="1" ht="20.25">
      <c r="A112" s="259"/>
      <c r="B112" s="327" t="s">
        <v>1828</v>
      </c>
      <c r="C112" s="327" t="s">
        <v>15701</v>
      </c>
      <c r="D112" s="327" t="s">
        <v>3439</v>
      </c>
      <c r="E112" s="327" t="s">
        <v>1747</v>
      </c>
      <c r="F112" s="327" t="s">
        <v>2138</v>
      </c>
      <c r="G112" s="327" t="s">
        <v>2453</v>
      </c>
      <c r="H112" s="327">
        <v>0</v>
      </c>
      <c r="I112" s="327" t="s">
        <v>2732</v>
      </c>
      <c r="J112" s="327" t="s">
        <v>15702</v>
      </c>
      <c r="K112" s="327"/>
      <c r="L112" s="327"/>
      <c r="M112" s="327" t="s">
        <v>15621</v>
      </c>
      <c r="N112" s="327"/>
      <c r="O112" s="327" t="s">
        <v>15637</v>
      </c>
      <c r="P112" s="327"/>
      <c r="Q112" s="327"/>
      <c r="R112" s="260" t="str">
        <f ca="1">IF(ISERROR($V112),"",OFFSET('Smelter Look-up'!$C$4,$V112-4,0)&amp;"")</f>
        <v>PT Justindo</v>
      </c>
      <c r="S112" s="276" t="str">
        <f t="shared" ca="1" si="3"/>
        <v>ID</v>
      </c>
      <c r="T112" s="276" t="str">
        <f ca="1">IF(B112="","",IF(ISERROR(MATCH($J112,SorP!$B$1:$B$6230,0)),"",INDIRECT("'SorP'!$A$"&amp;MATCH($J112,SorP!$B$1:$B$6230,0))))</f>
        <v/>
      </c>
      <c r="U112" s="318"/>
      <c r="V112" s="319">
        <f>IF(C112="",NA(),MATCH($B112&amp;$C112,'Smelter Look-up'!$J:$J,0))</f>
        <v>449</v>
      </c>
      <c r="W112" s="320"/>
      <c r="X112" s="320">
        <f t="shared" si="4"/>
        <v>0</v>
      </c>
      <c r="Y112" s="320"/>
      <c r="Z112" s="320"/>
      <c r="AB112" s="321" t="str">
        <f t="shared" si="5"/>
        <v>TinPT JusTindo</v>
      </c>
    </row>
    <row r="113" spans="1:28" s="321" customFormat="1" ht="20.25">
      <c r="A113" s="259"/>
      <c r="B113" s="327" t="s">
        <v>1828</v>
      </c>
      <c r="C113" s="327" t="s">
        <v>15701</v>
      </c>
      <c r="D113" s="327" t="s">
        <v>3439</v>
      </c>
      <c r="E113" s="327" t="s">
        <v>1747</v>
      </c>
      <c r="F113" s="327" t="s">
        <v>2138</v>
      </c>
      <c r="G113" s="327" t="s">
        <v>2453</v>
      </c>
      <c r="H113" s="327">
        <v>0</v>
      </c>
      <c r="I113" s="327" t="s">
        <v>2732</v>
      </c>
      <c r="J113" s="327" t="s">
        <v>15702</v>
      </c>
      <c r="K113" s="327"/>
      <c r="L113" s="327"/>
      <c r="M113" s="327"/>
      <c r="N113" s="327"/>
      <c r="O113" s="327"/>
      <c r="P113" s="327"/>
      <c r="Q113" s="327" t="s">
        <v>15622</v>
      </c>
      <c r="R113" s="260" t="str">
        <f ca="1">IF(ISERROR($V113),"",OFFSET('Smelter Look-up'!$C$4,$V113-4,0)&amp;"")</f>
        <v>PT Justindo</v>
      </c>
      <c r="S113" s="276" t="str">
        <f t="shared" ca="1" si="3"/>
        <v>ID</v>
      </c>
      <c r="T113" s="276" t="str">
        <f ca="1">IF(B113="","",IF(ISERROR(MATCH($J113,SorP!$B$1:$B$6230,0)),"",INDIRECT("'SorP'!$A$"&amp;MATCH($J113,SorP!$B$1:$B$6230,0))))</f>
        <v/>
      </c>
      <c r="U113" s="318"/>
      <c r="V113" s="319">
        <f>IF(C113="",NA(),MATCH($B113&amp;$C113,'Smelter Look-up'!$J:$J,0))</f>
        <v>449</v>
      </c>
      <c r="W113" s="320"/>
      <c r="X113" s="320">
        <f t="shared" si="4"/>
        <v>0</v>
      </c>
      <c r="Y113" s="320"/>
      <c r="Z113" s="320"/>
      <c r="AB113" s="321" t="str">
        <f t="shared" si="5"/>
        <v>TinPT JusTindo</v>
      </c>
    </row>
    <row r="114" spans="1:28" s="321" customFormat="1" ht="20.25">
      <c r="A114" s="259"/>
      <c r="B114" s="327" t="s">
        <v>1828</v>
      </c>
      <c r="C114" s="327" t="s">
        <v>3862</v>
      </c>
      <c r="D114" s="327" t="s">
        <v>3862</v>
      </c>
      <c r="E114" s="327" t="s">
        <v>1747</v>
      </c>
      <c r="F114" s="327" t="s">
        <v>2138</v>
      </c>
      <c r="G114" s="327" t="s">
        <v>2453</v>
      </c>
      <c r="H114" s="327"/>
      <c r="I114" s="327"/>
      <c r="J114" s="327"/>
      <c r="K114" s="327"/>
      <c r="L114" s="327"/>
      <c r="M114" s="327" t="s">
        <v>15680</v>
      </c>
      <c r="N114" s="327" t="s">
        <v>15650</v>
      </c>
      <c r="O114" s="327" t="s">
        <v>15650</v>
      </c>
      <c r="P114" s="327"/>
      <c r="Q114" s="327" t="s">
        <v>15681</v>
      </c>
      <c r="R114" s="260" t="str">
        <f ca="1">IF(ISERROR($V114),"",OFFSET('Smelter Look-up'!$C$4,$V114-4,0)&amp;"")</f>
        <v>PT Justindo</v>
      </c>
      <c r="S114" s="276" t="str">
        <f t="shared" ca="1" si="3"/>
        <v>ID</v>
      </c>
      <c r="T114" s="276" t="str">
        <f ca="1">IF(B114="","",IF(ISERROR(MATCH($J114,SorP!$B$1:$B$6230,0)),"",INDIRECT("'SorP'!$A$"&amp;MATCH($J114,SorP!$B$1:$B$6230,0))))</f>
        <v/>
      </c>
      <c r="U114" s="318"/>
      <c r="V114" s="319">
        <f>IF(C114="",NA(),MATCH($B114&amp;$C114,'Smelter Look-up'!$J:$J,0))</f>
        <v>369</v>
      </c>
      <c r="W114" s="320"/>
      <c r="X114" s="320">
        <f t="shared" si="4"/>
        <v>0</v>
      </c>
      <c r="Y114" s="320"/>
      <c r="Z114" s="320"/>
      <c r="AB114" s="321" t="str">
        <f t="shared" si="5"/>
        <v>TinCV JusTindo</v>
      </c>
    </row>
    <row r="115" spans="1:28" s="321" customFormat="1" ht="20.25">
      <c r="A115" s="259"/>
      <c r="B115" s="327" t="s">
        <v>1828</v>
      </c>
      <c r="C115" s="327" t="s">
        <v>3468</v>
      </c>
      <c r="D115" s="327" t="s">
        <v>3468</v>
      </c>
      <c r="E115" s="327" t="s">
        <v>1747</v>
      </c>
      <c r="F115" s="327" t="s">
        <v>2139</v>
      </c>
      <c r="G115" s="327" t="s">
        <v>2453</v>
      </c>
      <c r="H115" s="327" t="s">
        <v>15703</v>
      </c>
      <c r="I115" s="327" t="s">
        <v>2732</v>
      </c>
      <c r="J115" s="327" t="s">
        <v>15702</v>
      </c>
      <c r="K115" s="327" t="s">
        <v>15704</v>
      </c>
      <c r="L115" s="327" t="s">
        <v>15705</v>
      </c>
      <c r="M115" s="327" t="s">
        <v>15577</v>
      </c>
      <c r="N115" s="327"/>
      <c r="O115" s="327"/>
      <c r="P115" s="327"/>
      <c r="Q115" s="327"/>
      <c r="R115" s="260" t="str">
        <f ca="1">IF(ISERROR($V115),"",OFFSET('Smelter Look-up'!$C$4,$V115-4,0)&amp;"")</f>
        <v>PT Aries Kencana Sejahtera</v>
      </c>
      <c r="S115" s="276" t="str">
        <f t="shared" ca="1" si="3"/>
        <v>ID</v>
      </c>
      <c r="T115" s="276" t="str">
        <f ca="1">IF(B115="","",IF(ISERROR(MATCH($J115,SorP!$B$1:$B$6230,0)),"",INDIRECT("'SorP'!$A$"&amp;MATCH($J115,SorP!$B$1:$B$6230,0))))</f>
        <v/>
      </c>
      <c r="U115" s="318"/>
      <c r="V115" s="319">
        <f>IF(C115="",NA(),MATCH($B115&amp;$C115,'Smelter Look-up'!$J:$J,0))</f>
        <v>435</v>
      </c>
      <c r="W115" s="320"/>
      <c r="X115" s="320">
        <f t="shared" si="4"/>
        <v>0</v>
      </c>
      <c r="Y115" s="320"/>
      <c r="Z115" s="320"/>
      <c r="AB115" s="321" t="str">
        <f t="shared" si="5"/>
        <v>TinPT Aries Kencana Sejahtera</v>
      </c>
    </row>
    <row r="116" spans="1:28" s="321" customFormat="1" ht="20.25">
      <c r="A116" s="259"/>
      <c r="B116" s="327" t="s">
        <v>1828</v>
      </c>
      <c r="C116" s="327" t="s">
        <v>3468</v>
      </c>
      <c r="D116" s="327" t="s">
        <v>3468</v>
      </c>
      <c r="E116" s="327" t="s">
        <v>1747</v>
      </c>
      <c r="F116" s="327" t="s">
        <v>2139</v>
      </c>
      <c r="G116" s="327" t="s">
        <v>2453</v>
      </c>
      <c r="H116" s="327">
        <v>0</v>
      </c>
      <c r="I116" s="327" t="s">
        <v>2732</v>
      </c>
      <c r="J116" s="327" t="s">
        <v>15702</v>
      </c>
      <c r="K116" s="327"/>
      <c r="L116" s="327"/>
      <c r="M116" s="327" t="s">
        <v>15548</v>
      </c>
      <c r="N116" s="327"/>
      <c r="O116" s="327" t="s">
        <v>15652</v>
      </c>
      <c r="P116" s="327"/>
      <c r="Q116" s="327"/>
      <c r="R116" s="260" t="str">
        <f ca="1">IF(ISERROR($V116),"",OFFSET('Smelter Look-up'!$C$4,$V116-4,0)&amp;"")</f>
        <v>PT Aries Kencana Sejahtera</v>
      </c>
      <c r="S116" s="276" t="str">
        <f t="shared" ca="1" si="3"/>
        <v>ID</v>
      </c>
      <c r="T116" s="276" t="str">
        <f ca="1">IF(B116="","",IF(ISERROR(MATCH($J116,SorP!$B$1:$B$6230,0)),"",INDIRECT("'SorP'!$A$"&amp;MATCH($J116,SorP!$B$1:$B$6230,0))))</f>
        <v/>
      </c>
      <c r="U116" s="318"/>
      <c r="V116" s="319">
        <f>IF(C116="",NA(),MATCH($B116&amp;$C116,'Smelter Look-up'!$J:$J,0))</f>
        <v>435</v>
      </c>
      <c r="W116" s="320"/>
      <c r="X116" s="320">
        <f t="shared" si="4"/>
        <v>0</v>
      </c>
      <c r="Y116" s="320"/>
      <c r="Z116" s="320"/>
      <c r="AB116" s="321" t="str">
        <f t="shared" si="5"/>
        <v>TinPT Aries Kencana Sejahtera</v>
      </c>
    </row>
    <row r="117" spans="1:28" s="321" customFormat="1" ht="20.25">
      <c r="A117" s="259"/>
      <c r="B117" s="327" t="s">
        <v>1828</v>
      </c>
      <c r="C117" s="327" t="s">
        <v>3468</v>
      </c>
      <c r="D117" s="327" t="s">
        <v>3468</v>
      </c>
      <c r="E117" s="327" t="s">
        <v>1747</v>
      </c>
      <c r="F117" s="327" t="s">
        <v>2139</v>
      </c>
      <c r="G117" s="327" t="s">
        <v>2453</v>
      </c>
      <c r="H117" s="327">
        <v>0</v>
      </c>
      <c r="I117" s="327" t="s">
        <v>2732</v>
      </c>
      <c r="J117" s="327" t="s">
        <v>15702</v>
      </c>
      <c r="K117" s="327"/>
      <c r="L117" s="327"/>
      <c r="M117" s="327"/>
      <c r="N117" s="327"/>
      <c r="O117" s="327"/>
      <c r="P117" s="327"/>
      <c r="Q117" s="327" t="s">
        <v>15553</v>
      </c>
      <c r="R117" s="260" t="str">
        <f ca="1">IF(ISERROR($V117),"",OFFSET('Smelter Look-up'!$C$4,$V117-4,0)&amp;"")</f>
        <v>PT Aries Kencana Sejahtera</v>
      </c>
      <c r="S117" s="276" t="str">
        <f t="shared" ca="1" si="3"/>
        <v>ID</v>
      </c>
      <c r="T117" s="276" t="str">
        <f ca="1">IF(B117="","",IF(ISERROR(MATCH($J117,SorP!$B$1:$B$6230,0)),"",INDIRECT("'SorP'!$A$"&amp;MATCH($J117,SorP!$B$1:$B$6230,0))))</f>
        <v/>
      </c>
      <c r="U117" s="318"/>
      <c r="V117" s="319">
        <f>IF(C117="",NA(),MATCH($B117&amp;$C117,'Smelter Look-up'!$J:$J,0))</f>
        <v>435</v>
      </c>
      <c r="W117" s="320"/>
      <c r="X117" s="320">
        <f t="shared" si="4"/>
        <v>0</v>
      </c>
      <c r="Y117" s="320"/>
      <c r="Z117" s="320"/>
      <c r="AB117" s="321" t="str">
        <f t="shared" si="5"/>
        <v>TinPT Aries Kencana Sejahtera</v>
      </c>
    </row>
    <row r="118" spans="1:28" s="321" customFormat="1" ht="20.25">
      <c r="A118" s="259"/>
      <c r="B118" s="327" t="s">
        <v>1828</v>
      </c>
      <c r="C118" s="327" t="s">
        <v>3468</v>
      </c>
      <c r="D118" s="327" t="s">
        <v>15706</v>
      </c>
      <c r="E118" s="327" t="s">
        <v>1747</v>
      </c>
      <c r="F118" s="327" t="s">
        <v>2139</v>
      </c>
      <c r="G118" s="327" t="s">
        <v>2453</v>
      </c>
      <c r="H118" s="327" t="s">
        <v>15703</v>
      </c>
      <c r="I118" s="327" t="s">
        <v>2732</v>
      </c>
      <c r="J118" s="327" t="s">
        <v>15702</v>
      </c>
      <c r="K118" s="327"/>
      <c r="L118" s="327"/>
      <c r="M118" s="327" t="s">
        <v>15692</v>
      </c>
      <c r="N118" s="327"/>
      <c r="O118" s="327"/>
      <c r="P118" s="327"/>
      <c r="Q118" s="327"/>
      <c r="R118" s="260" t="str">
        <f ca="1">IF(ISERROR($V118),"",OFFSET('Smelter Look-up'!$C$4,$V118-4,0)&amp;"")</f>
        <v>PT Aries Kencana Sejahtera</v>
      </c>
      <c r="S118" s="276" t="str">
        <f t="shared" ca="1" si="3"/>
        <v>ID</v>
      </c>
      <c r="T118" s="276" t="str">
        <f ca="1">IF(B118="","",IF(ISERROR(MATCH($J118,SorP!$B$1:$B$6230,0)),"",INDIRECT("'SorP'!$A$"&amp;MATCH($J118,SorP!$B$1:$B$6230,0))))</f>
        <v/>
      </c>
      <c r="U118" s="318"/>
      <c r="V118" s="319">
        <f>IF(C118="",NA(),MATCH($B118&amp;$C118,'Smelter Look-up'!$J:$J,0))</f>
        <v>435</v>
      </c>
      <c r="W118" s="320"/>
      <c r="X118" s="320">
        <f t="shared" si="4"/>
        <v>0</v>
      </c>
      <c r="Y118" s="320"/>
      <c r="Z118" s="320"/>
      <c r="AB118" s="321" t="str">
        <f t="shared" si="5"/>
        <v>TinPT Aries Kencana Sejahtera</v>
      </c>
    </row>
    <row r="119" spans="1:28" s="321" customFormat="1" ht="20.25">
      <c r="A119" s="259"/>
      <c r="B119" s="327" t="s">
        <v>1828</v>
      </c>
      <c r="C119" s="327" t="s">
        <v>3343</v>
      </c>
      <c r="D119" s="327" t="s">
        <v>3343</v>
      </c>
      <c r="E119" s="327" t="s">
        <v>1747</v>
      </c>
      <c r="F119" s="327" t="s">
        <v>2139</v>
      </c>
      <c r="G119" s="327" t="s">
        <v>2453</v>
      </c>
      <c r="H119" s="327"/>
      <c r="I119" s="327"/>
      <c r="J119" s="327"/>
      <c r="K119" s="327"/>
      <c r="L119" s="327"/>
      <c r="M119" s="327" t="s">
        <v>15707</v>
      </c>
      <c r="N119" s="327" t="s">
        <v>15650</v>
      </c>
      <c r="O119" s="327" t="s">
        <v>15650</v>
      </c>
      <c r="P119" s="327"/>
      <c r="Q119" s="327"/>
      <c r="R119" s="260" t="str">
        <f ca="1">IF(ISERROR($V119),"",OFFSET('Smelter Look-up'!$C$4,$V119-4,0)&amp;"")</f>
        <v>PT Aries Kencana Sejahtera</v>
      </c>
      <c r="S119" s="276" t="str">
        <f t="shared" ca="1" si="3"/>
        <v>ID</v>
      </c>
      <c r="T119" s="276" t="str">
        <f ca="1">IF(B119="","",IF(ISERROR(MATCH($J119,SorP!$B$1:$B$6230,0)),"",INDIRECT("'SorP'!$A$"&amp;MATCH($J119,SorP!$B$1:$B$6230,0))))</f>
        <v/>
      </c>
      <c r="U119" s="318"/>
      <c r="V119" s="319">
        <f>IF(C119="",NA(),MATCH($B119&amp;$C119,'Smelter Look-up'!$J:$J,0))</f>
        <v>370</v>
      </c>
      <c r="W119" s="320"/>
      <c r="X119" s="320">
        <f t="shared" si="4"/>
        <v>0</v>
      </c>
      <c r="Y119" s="320"/>
      <c r="Z119" s="320"/>
      <c r="AB119" s="321" t="str">
        <f t="shared" si="5"/>
        <v>TinCV Nurjanah</v>
      </c>
    </row>
    <row r="120" spans="1:28" s="321" customFormat="1" ht="20.25">
      <c r="A120" s="259"/>
      <c r="B120" s="327" t="s">
        <v>1828</v>
      </c>
      <c r="C120" s="327" t="s">
        <v>3468</v>
      </c>
      <c r="D120" s="327" t="s">
        <v>3468</v>
      </c>
      <c r="E120" s="327" t="s">
        <v>1747</v>
      </c>
      <c r="F120" s="327" t="s">
        <v>2139</v>
      </c>
      <c r="G120" s="327" t="s">
        <v>2453</v>
      </c>
      <c r="H120" s="327">
        <v>0</v>
      </c>
      <c r="I120" s="327" t="s">
        <v>2732</v>
      </c>
      <c r="J120" s="327" t="s">
        <v>15702</v>
      </c>
      <c r="K120" s="327"/>
      <c r="L120" s="327"/>
      <c r="M120" s="327"/>
      <c r="N120" s="327"/>
      <c r="O120" s="327"/>
      <c r="P120" s="327"/>
      <c r="Q120" s="327"/>
      <c r="R120" s="260" t="str">
        <f ca="1">IF(ISERROR($V120),"",OFFSET('Smelter Look-up'!$C$4,$V120-4,0)&amp;"")</f>
        <v>PT Aries Kencana Sejahtera</v>
      </c>
      <c r="S120" s="276" t="str">
        <f t="shared" ca="1" si="3"/>
        <v>ID</v>
      </c>
      <c r="T120" s="276" t="str">
        <f ca="1">IF(B120="","",IF(ISERROR(MATCH($J120,SorP!$B$1:$B$6230,0)),"",INDIRECT("'SorP'!$A$"&amp;MATCH($J120,SorP!$B$1:$B$6230,0))))</f>
        <v/>
      </c>
      <c r="U120" s="318"/>
      <c r="V120" s="319">
        <f>IF(C120="",NA(),MATCH($B120&amp;$C120,'Smelter Look-up'!$J:$J,0))</f>
        <v>435</v>
      </c>
      <c r="W120" s="320"/>
      <c r="X120" s="320">
        <f t="shared" si="4"/>
        <v>0</v>
      </c>
      <c r="Y120" s="320"/>
      <c r="Z120" s="320"/>
      <c r="AB120" s="321" t="str">
        <f t="shared" si="5"/>
        <v>TinPT Aries Kencana Sejahtera</v>
      </c>
    </row>
    <row r="121" spans="1:28" s="321" customFormat="1" ht="20.25">
      <c r="A121" s="259"/>
      <c r="B121" s="327" t="s">
        <v>1828</v>
      </c>
      <c r="C121" s="327" t="s">
        <v>1292</v>
      </c>
      <c r="D121" s="327" t="s">
        <v>1292</v>
      </c>
      <c r="E121" s="327" t="s">
        <v>1747</v>
      </c>
      <c r="F121" s="327" t="s">
        <v>1170</v>
      </c>
      <c r="G121" s="327" t="s">
        <v>2453</v>
      </c>
      <c r="H121" s="327">
        <v>0</v>
      </c>
      <c r="I121" s="327" t="s">
        <v>2733</v>
      </c>
      <c r="J121" s="327" t="s">
        <v>15702</v>
      </c>
      <c r="K121" s="327"/>
      <c r="L121" s="327"/>
      <c r="M121" s="327" t="s">
        <v>15621</v>
      </c>
      <c r="N121" s="327"/>
      <c r="O121" s="327" t="s">
        <v>15652</v>
      </c>
      <c r="P121" s="327"/>
      <c r="Q121" s="327"/>
      <c r="R121" s="260" t="str">
        <f ca="1">IF(ISERROR($V121),"",OFFSET('Smelter Look-up'!$C$4,$V121-4,0)&amp;"")</f>
        <v>CV Serumpun Sebalai</v>
      </c>
      <c r="S121" s="276" t="str">
        <f t="shared" ca="1" si="3"/>
        <v>ID</v>
      </c>
      <c r="T121" s="276" t="str">
        <f ca="1">IF(B121="","",IF(ISERROR(MATCH($J121,SorP!$B$1:$B$6230,0)),"",INDIRECT("'SorP'!$A$"&amp;MATCH($J121,SorP!$B$1:$B$6230,0))))</f>
        <v/>
      </c>
      <c r="U121" s="318"/>
      <c r="V121" s="319">
        <f>IF(C121="",NA(),MATCH($B121&amp;$C121,'Smelter Look-up'!$J:$J,0))</f>
        <v>371</v>
      </c>
      <c r="W121" s="320"/>
      <c r="X121" s="320">
        <f t="shared" si="4"/>
        <v>0</v>
      </c>
      <c r="Y121" s="320"/>
      <c r="Z121" s="320"/>
      <c r="AB121" s="321" t="str">
        <f t="shared" si="5"/>
        <v>TinCV Serumpun Sebalai</v>
      </c>
    </row>
    <row r="122" spans="1:28" s="321" customFormat="1" ht="20.25">
      <c r="A122" s="259"/>
      <c r="B122" s="327" t="s">
        <v>1828</v>
      </c>
      <c r="C122" s="327" t="s">
        <v>1292</v>
      </c>
      <c r="D122" s="327" t="s">
        <v>1292</v>
      </c>
      <c r="E122" s="327" t="s">
        <v>1747</v>
      </c>
      <c r="F122" s="327" t="s">
        <v>1170</v>
      </c>
      <c r="G122" s="327" t="s">
        <v>2453</v>
      </c>
      <c r="H122" s="327">
        <v>0</v>
      </c>
      <c r="I122" s="327" t="s">
        <v>2733</v>
      </c>
      <c r="J122" s="327" t="s">
        <v>15702</v>
      </c>
      <c r="K122" s="327"/>
      <c r="L122" s="327"/>
      <c r="M122" s="327"/>
      <c r="N122" s="327"/>
      <c r="O122" s="327"/>
      <c r="P122" s="327"/>
      <c r="Q122" s="327" t="s">
        <v>15622</v>
      </c>
      <c r="R122" s="260" t="str">
        <f ca="1">IF(ISERROR($V122),"",OFFSET('Smelter Look-up'!$C$4,$V122-4,0)&amp;"")</f>
        <v>CV Serumpun Sebalai</v>
      </c>
      <c r="S122" s="276" t="str">
        <f t="shared" ca="1" si="3"/>
        <v>ID</v>
      </c>
      <c r="T122" s="276" t="str">
        <f ca="1">IF(B122="","",IF(ISERROR(MATCH($J122,SorP!$B$1:$B$6230,0)),"",INDIRECT("'SorP'!$A$"&amp;MATCH($J122,SorP!$B$1:$B$6230,0))))</f>
        <v/>
      </c>
      <c r="U122" s="318"/>
      <c r="V122" s="319">
        <f>IF(C122="",NA(),MATCH($B122&amp;$C122,'Smelter Look-up'!$J:$J,0))</f>
        <v>371</v>
      </c>
      <c r="W122" s="320"/>
      <c r="X122" s="320">
        <f t="shared" si="4"/>
        <v>0</v>
      </c>
      <c r="Y122" s="320"/>
      <c r="Z122" s="320"/>
      <c r="AB122" s="321" t="str">
        <f t="shared" si="5"/>
        <v>TinCV Serumpun Sebalai</v>
      </c>
    </row>
    <row r="123" spans="1:28" s="321" customFormat="1" ht="20.25">
      <c r="A123" s="259"/>
      <c r="B123" s="327" t="s">
        <v>1828</v>
      </c>
      <c r="C123" s="327" t="s">
        <v>1293</v>
      </c>
      <c r="D123" s="327" t="s">
        <v>1293</v>
      </c>
      <c r="E123" s="327" t="s">
        <v>1747</v>
      </c>
      <c r="F123" s="327" t="s">
        <v>1171</v>
      </c>
      <c r="G123" s="327" t="s">
        <v>2453</v>
      </c>
      <c r="H123" s="327" t="s">
        <v>15708</v>
      </c>
      <c r="I123" s="327" t="s">
        <v>15709</v>
      </c>
      <c r="J123" s="327" t="s">
        <v>2734</v>
      </c>
      <c r="K123" s="327" t="s">
        <v>15710</v>
      </c>
      <c r="L123" s="327" t="s">
        <v>15711</v>
      </c>
      <c r="M123" s="327" t="s">
        <v>15577</v>
      </c>
      <c r="N123" s="327" t="s">
        <v>15712</v>
      </c>
      <c r="O123" s="327" t="s">
        <v>15713</v>
      </c>
      <c r="P123" s="327" t="s">
        <v>775</v>
      </c>
      <c r="Q123" s="327" t="s">
        <v>15714</v>
      </c>
      <c r="R123" s="260" t="str">
        <f ca="1">IF(ISERROR($V123),"",OFFSET('Smelter Look-up'!$C$4,$V123-4,0)&amp;"")</f>
        <v>CV United Smelting</v>
      </c>
      <c r="S123" s="276" t="str">
        <f t="shared" ca="1" si="3"/>
        <v>ID</v>
      </c>
      <c r="T123" s="276" t="str">
        <f ca="1">IF(B123="","",IF(ISERROR(MATCH($J123,SorP!$B$1:$B$6230,0)),"",INDIRECT("'SorP'!$A$"&amp;MATCH($J123,SorP!$B$1:$B$6230,0))))</f>
        <v/>
      </c>
      <c r="U123" s="318"/>
      <c r="V123" s="319">
        <f>IF(C123="",NA(),MATCH($B123&amp;$C123,'Smelter Look-up'!$J:$J,0))</f>
        <v>373</v>
      </c>
      <c r="W123" s="320"/>
      <c r="X123" s="320">
        <f t="shared" si="4"/>
        <v>0</v>
      </c>
      <c r="Y123" s="320"/>
      <c r="Z123" s="320"/>
      <c r="AB123" s="321" t="str">
        <f t="shared" si="5"/>
        <v>TinCV United Smelting</v>
      </c>
    </row>
    <row r="124" spans="1:28" s="321" customFormat="1" ht="20.25">
      <c r="A124" s="259"/>
      <c r="B124" s="327" t="s">
        <v>1828</v>
      </c>
      <c r="C124" s="327" t="s">
        <v>1293</v>
      </c>
      <c r="D124" s="327" t="s">
        <v>1293</v>
      </c>
      <c r="E124" s="327" t="s">
        <v>1747</v>
      </c>
      <c r="F124" s="327" t="s">
        <v>1171</v>
      </c>
      <c r="G124" s="327" t="s">
        <v>2453</v>
      </c>
      <c r="H124" s="327">
        <v>0</v>
      </c>
      <c r="I124" s="327" t="s">
        <v>15709</v>
      </c>
      <c r="J124" s="327" t="s">
        <v>2734</v>
      </c>
      <c r="K124" s="327"/>
      <c r="L124" s="327"/>
      <c r="M124" s="327"/>
      <c r="N124" s="327"/>
      <c r="O124" s="327"/>
      <c r="P124" s="327"/>
      <c r="Q124" s="327"/>
      <c r="R124" s="260" t="str">
        <f ca="1">IF(ISERROR($V124),"",OFFSET('Smelter Look-up'!$C$4,$V124-4,0)&amp;"")</f>
        <v>CV United Smelting</v>
      </c>
      <c r="S124" s="276" t="str">
        <f t="shared" ca="1" si="3"/>
        <v>ID</v>
      </c>
      <c r="T124" s="276" t="str">
        <f ca="1">IF(B124="","",IF(ISERROR(MATCH($J124,SorP!$B$1:$B$6230,0)),"",INDIRECT("'SorP'!$A$"&amp;MATCH($J124,SorP!$B$1:$B$6230,0))))</f>
        <v/>
      </c>
      <c r="U124" s="318"/>
      <c r="V124" s="319">
        <f>IF(C124="",NA(),MATCH($B124&amp;$C124,'Smelter Look-up'!$J:$J,0))</f>
        <v>373</v>
      </c>
      <c r="W124" s="320"/>
      <c r="X124" s="320">
        <f t="shared" si="4"/>
        <v>0</v>
      </c>
      <c r="Y124" s="320"/>
      <c r="Z124" s="320"/>
      <c r="AB124" s="321" t="str">
        <f t="shared" si="5"/>
        <v>TinCV United Smelting</v>
      </c>
    </row>
    <row r="125" spans="1:28" s="321" customFormat="1" ht="20.25">
      <c r="A125" s="259"/>
      <c r="B125" s="327" t="s">
        <v>1828</v>
      </c>
      <c r="C125" s="327" t="s">
        <v>1293</v>
      </c>
      <c r="D125" s="327" t="s">
        <v>1293</v>
      </c>
      <c r="E125" s="327" t="s">
        <v>1747</v>
      </c>
      <c r="F125" s="327" t="s">
        <v>1171</v>
      </c>
      <c r="G125" s="327" t="s">
        <v>2453</v>
      </c>
      <c r="H125" s="327">
        <v>0</v>
      </c>
      <c r="I125" s="327" t="s">
        <v>2734</v>
      </c>
      <c r="J125" s="327" t="s">
        <v>15702</v>
      </c>
      <c r="K125" s="327"/>
      <c r="L125" s="327"/>
      <c r="M125" s="327" t="s">
        <v>15548</v>
      </c>
      <c r="N125" s="327"/>
      <c r="O125" s="327" t="s">
        <v>15652</v>
      </c>
      <c r="P125" s="327"/>
      <c r="Q125" s="327"/>
      <c r="R125" s="260" t="str">
        <f ca="1">IF(ISERROR($V125),"",OFFSET('Smelter Look-up'!$C$4,$V125-4,0)&amp;"")</f>
        <v>CV United Smelting</v>
      </c>
      <c r="S125" s="276" t="str">
        <f t="shared" ca="1" si="3"/>
        <v>ID</v>
      </c>
      <c r="T125" s="276" t="str">
        <f ca="1">IF(B125="","",IF(ISERROR(MATCH($J125,SorP!$B$1:$B$6230,0)),"",INDIRECT("'SorP'!$A$"&amp;MATCH($J125,SorP!$B$1:$B$6230,0))))</f>
        <v/>
      </c>
      <c r="U125" s="318"/>
      <c r="V125" s="319">
        <f>IF(C125="",NA(),MATCH($B125&amp;$C125,'Smelter Look-up'!$J:$J,0))</f>
        <v>373</v>
      </c>
      <c r="W125" s="320"/>
      <c r="X125" s="320">
        <f t="shared" si="4"/>
        <v>0</v>
      </c>
      <c r="Y125" s="320"/>
      <c r="Z125" s="320"/>
      <c r="AB125" s="321" t="str">
        <f t="shared" si="5"/>
        <v>TinCV United Smelting</v>
      </c>
    </row>
    <row r="126" spans="1:28" s="321" customFormat="1" ht="20.25">
      <c r="A126" s="259"/>
      <c r="B126" s="327" t="s">
        <v>1828</v>
      </c>
      <c r="C126" s="327" t="s">
        <v>1293</v>
      </c>
      <c r="D126" s="327" t="s">
        <v>1293</v>
      </c>
      <c r="E126" s="327" t="s">
        <v>1747</v>
      </c>
      <c r="F126" s="327" t="s">
        <v>1171</v>
      </c>
      <c r="G126" s="327" t="s">
        <v>2453</v>
      </c>
      <c r="H126" s="327">
        <v>0</v>
      </c>
      <c r="I126" s="327" t="s">
        <v>15709</v>
      </c>
      <c r="J126" s="327" t="s">
        <v>2734</v>
      </c>
      <c r="K126" s="327"/>
      <c r="L126" s="327"/>
      <c r="M126" s="327"/>
      <c r="N126" s="327"/>
      <c r="O126" s="327"/>
      <c r="P126" s="327" t="s">
        <v>775</v>
      </c>
      <c r="Q126" s="327" t="s">
        <v>15553</v>
      </c>
      <c r="R126" s="260" t="str">
        <f ca="1">IF(ISERROR($V126),"",OFFSET('Smelter Look-up'!$C$4,$V126-4,0)&amp;"")</f>
        <v>CV United Smelting</v>
      </c>
      <c r="S126" s="276" t="str">
        <f t="shared" ca="1" si="3"/>
        <v>ID</v>
      </c>
      <c r="T126" s="276" t="str">
        <f ca="1">IF(B126="","",IF(ISERROR(MATCH($J126,SorP!$B$1:$B$6230,0)),"",INDIRECT("'SorP'!$A$"&amp;MATCH($J126,SorP!$B$1:$B$6230,0))))</f>
        <v/>
      </c>
      <c r="U126" s="318"/>
      <c r="V126" s="319">
        <f>IF(C126="",NA(),MATCH($B126&amp;$C126,'Smelter Look-up'!$J:$J,0))</f>
        <v>373</v>
      </c>
      <c r="W126" s="320"/>
      <c r="X126" s="320">
        <f t="shared" si="4"/>
        <v>0</v>
      </c>
      <c r="Y126" s="320"/>
      <c r="Z126" s="320"/>
      <c r="AB126" s="321" t="str">
        <f t="shared" si="5"/>
        <v>TinCV United Smelting</v>
      </c>
    </row>
    <row r="127" spans="1:28" s="321" customFormat="1" ht="20.25">
      <c r="A127" s="259"/>
      <c r="B127" s="327" t="s">
        <v>1828</v>
      </c>
      <c r="C127" s="327" t="s">
        <v>1293</v>
      </c>
      <c r="D127" s="327" t="s">
        <v>1293</v>
      </c>
      <c r="E127" s="327" t="s">
        <v>1747</v>
      </c>
      <c r="F127" s="327" t="s">
        <v>1171</v>
      </c>
      <c r="G127" s="327" t="s">
        <v>2453</v>
      </c>
      <c r="H127" s="327" t="s">
        <v>15715</v>
      </c>
      <c r="I127" s="327" t="s">
        <v>15709</v>
      </c>
      <c r="J127" s="327" t="s">
        <v>2734</v>
      </c>
      <c r="K127" s="327" t="s">
        <v>15716</v>
      </c>
      <c r="L127" s="327" t="s">
        <v>15717</v>
      </c>
      <c r="M127" s="327" t="s">
        <v>15692</v>
      </c>
      <c r="N127" s="327"/>
      <c r="O127" s="327"/>
      <c r="P127" s="327"/>
      <c r="Q127" s="327"/>
      <c r="R127" s="260" t="str">
        <f ca="1">IF(ISERROR($V127),"",OFFSET('Smelter Look-up'!$C$4,$V127-4,0)&amp;"")</f>
        <v>CV United Smelting</v>
      </c>
      <c r="S127" s="276" t="str">
        <f t="shared" ca="1" si="3"/>
        <v>ID</v>
      </c>
      <c r="T127" s="276" t="str">
        <f ca="1">IF(B127="","",IF(ISERROR(MATCH($J127,SorP!$B$1:$B$6230,0)),"",INDIRECT("'SorP'!$A$"&amp;MATCH($J127,SorP!$B$1:$B$6230,0))))</f>
        <v/>
      </c>
      <c r="U127" s="318"/>
      <c r="V127" s="319">
        <f>IF(C127="",NA(),MATCH($B127&amp;$C127,'Smelter Look-up'!$J:$J,0))</f>
        <v>373</v>
      </c>
      <c r="W127" s="320"/>
      <c r="X127" s="320">
        <f t="shared" si="4"/>
        <v>0</v>
      </c>
      <c r="Y127" s="320"/>
      <c r="Z127" s="320"/>
      <c r="AB127" s="321" t="str">
        <f t="shared" si="5"/>
        <v>TinCV United Smelting</v>
      </c>
    </row>
    <row r="128" spans="1:28" s="321" customFormat="1" ht="20.25">
      <c r="A128" s="259"/>
      <c r="B128" s="327" t="s">
        <v>1828</v>
      </c>
      <c r="C128" s="327" t="s">
        <v>1293</v>
      </c>
      <c r="D128" s="327" t="s">
        <v>1293</v>
      </c>
      <c r="E128" s="327" t="s">
        <v>1747</v>
      </c>
      <c r="F128" s="327" t="s">
        <v>1171</v>
      </c>
      <c r="G128" s="327" t="s">
        <v>2453</v>
      </c>
      <c r="H128" s="327" t="s">
        <v>15718</v>
      </c>
      <c r="I128" s="327" t="s">
        <v>2734</v>
      </c>
      <c r="J128" s="327" t="s">
        <v>15702</v>
      </c>
      <c r="K128" s="327" t="s">
        <v>15716</v>
      </c>
      <c r="L128" s="327" t="s">
        <v>15717</v>
      </c>
      <c r="M128" s="327" t="s">
        <v>15572</v>
      </c>
      <c r="N128" s="327" t="s">
        <v>15636</v>
      </c>
      <c r="O128" s="327" t="s">
        <v>15719</v>
      </c>
      <c r="P128" s="327" t="s">
        <v>775</v>
      </c>
      <c r="Q128" s="327" t="s">
        <v>15683</v>
      </c>
      <c r="R128" s="260" t="str">
        <f ca="1">IF(ISERROR($V128),"",OFFSET('Smelter Look-up'!$C$4,$V128-4,0)&amp;"")</f>
        <v>CV United Smelting</v>
      </c>
      <c r="S128" s="276" t="str">
        <f t="shared" ca="1" si="3"/>
        <v>ID</v>
      </c>
      <c r="T128" s="276" t="str">
        <f ca="1">IF(B128="","",IF(ISERROR(MATCH($J128,SorP!$B$1:$B$6230,0)),"",INDIRECT("'SorP'!$A$"&amp;MATCH($J128,SorP!$B$1:$B$6230,0))))</f>
        <v/>
      </c>
      <c r="U128" s="318"/>
      <c r="V128" s="319">
        <f>IF(C128="",NA(),MATCH($B128&amp;$C128,'Smelter Look-up'!$J:$J,0))</f>
        <v>373</v>
      </c>
      <c r="W128" s="320"/>
      <c r="X128" s="320">
        <f t="shared" si="4"/>
        <v>0</v>
      </c>
      <c r="Y128" s="320"/>
      <c r="Z128" s="320"/>
      <c r="AB128" s="321" t="str">
        <f t="shared" si="5"/>
        <v>TinCV United Smelting</v>
      </c>
    </row>
    <row r="129" spans="1:28" s="321" customFormat="1" ht="20.25">
      <c r="A129" s="259"/>
      <c r="B129" s="327" t="s">
        <v>1830</v>
      </c>
      <c r="C129" s="327" t="s">
        <v>1255</v>
      </c>
      <c r="D129" s="327" t="s">
        <v>1255</v>
      </c>
      <c r="E129" s="327" t="s">
        <v>1698</v>
      </c>
      <c r="F129" s="327" t="s">
        <v>1214</v>
      </c>
      <c r="G129" s="327" t="s">
        <v>2453</v>
      </c>
      <c r="H129" s="327">
        <v>0</v>
      </c>
      <c r="I129" s="327" t="s">
        <v>2741</v>
      </c>
      <c r="J129" s="327" t="s">
        <v>2520</v>
      </c>
      <c r="K129" s="327"/>
      <c r="L129" s="327"/>
      <c r="M129" s="327" t="s">
        <v>15720</v>
      </c>
      <c r="N129" s="327"/>
      <c r="O129" s="327" t="s">
        <v>15652</v>
      </c>
      <c r="P129" s="327"/>
      <c r="Q129" s="327"/>
      <c r="R129" s="260" t="str">
        <f ca="1">IF(ISERROR($V129),"",OFFSET('Smelter Look-up'!$C$4,$V129-4,0)&amp;"")</f>
        <v>Dayu Weiliang Tungsten Co., Ltd.</v>
      </c>
      <c r="S129" s="276" t="str">
        <f t="shared" ca="1" si="3"/>
        <v>CN</v>
      </c>
      <c r="T129" s="276" t="str">
        <f ca="1">IF(B129="","",IF(ISERROR(MATCH($J129,SorP!$B$1:$B$6230,0)),"",INDIRECT("'SorP'!$A$"&amp;MATCH($J129,SorP!$B$1:$B$6230,0))))</f>
        <v>CN-36</v>
      </c>
      <c r="U129" s="318"/>
      <c r="V129" s="319">
        <f>IF(C129="",NA(),MATCH($B129&amp;$C129,'Smelter Look-up'!$J:$J,0))</f>
        <v>517</v>
      </c>
      <c r="W129" s="320"/>
      <c r="X129" s="320">
        <f t="shared" si="4"/>
        <v>0</v>
      </c>
      <c r="Y129" s="320"/>
      <c r="Z129" s="320"/>
      <c r="AB129" s="321" t="str">
        <f t="shared" si="5"/>
        <v>TungstenDayu Weiliang Tungsten Co., Ltd.</v>
      </c>
    </row>
    <row r="130" spans="1:28" s="321" customFormat="1" ht="20.25">
      <c r="A130" s="259"/>
      <c r="B130" s="327" t="s">
        <v>1827</v>
      </c>
      <c r="C130" s="327" t="s">
        <v>15721</v>
      </c>
      <c r="D130" s="327" t="s">
        <v>992</v>
      </c>
      <c r="E130" s="327" t="s">
        <v>1765</v>
      </c>
      <c r="F130" s="327" t="s">
        <v>1060</v>
      </c>
      <c r="G130" s="327" t="s">
        <v>2453</v>
      </c>
      <c r="H130" s="327" t="s">
        <v>15722</v>
      </c>
      <c r="I130" s="327" t="s">
        <v>15723</v>
      </c>
      <c r="J130" s="327" t="s">
        <v>15724</v>
      </c>
      <c r="K130" s="327"/>
      <c r="L130" s="327" t="s">
        <v>15725</v>
      </c>
      <c r="M130" s="327" t="s">
        <v>15726</v>
      </c>
      <c r="N130" s="327" t="s">
        <v>15636</v>
      </c>
      <c r="O130" s="327" t="s">
        <v>15727</v>
      </c>
      <c r="P130" s="327" t="s">
        <v>775</v>
      </c>
      <c r="Q130" s="327"/>
      <c r="R130" s="260" t="str">
        <f ca="1">IF(ISERROR($V130),"",OFFSET('Smelter Look-up'!$C$4,$V130-4,0)&amp;"")</f>
        <v>DSC (Do Sung Corporation)</v>
      </c>
      <c r="S130" s="276" t="str">
        <f t="shared" ca="1" si="3"/>
        <v>KR</v>
      </c>
      <c r="T130" s="276" t="str">
        <f ca="1">IF(B130="","",IF(ISERROR(MATCH($J130,SorP!$B$1:$B$6230,0)),"",INDIRECT("'SorP'!$A$"&amp;MATCH($J130,SorP!$B$1:$B$6230,0))))</f>
        <v/>
      </c>
      <c r="U130" s="318"/>
      <c r="V130" s="319">
        <f>IF(C130="",NA(),MATCH($B130&amp;$C130,'Smelter Look-up'!$J:$J,0))</f>
        <v>53</v>
      </c>
      <c r="W130" s="320"/>
      <c r="X130" s="320">
        <f t="shared" si="4"/>
        <v>0</v>
      </c>
      <c r="Y130" s="320"/>
      <c r="Z130" s="320"/>
      <c r="AB130" s="321" t="str">
        <f t="shared" si="5"/>
        <v>GoldDO SUNG CORPORATION</v>
      </c>
    </row>
    <row r="131" spans="1:28" s="321" customFormat="1" ht="20.25">
      <c r="A131" s="259"/>
      <c r="B131" s="327" t="s">
        <v>1827</v>
      </c>
      <c r="C131" s="327" t="s">
        <v>992</v>
      </c>
      <c r="D131" s="327" t="s">
        <v>992</v>
      </c>
      <c r="E131" s="327" t="s">
        <v>1765</v>
      </c>
      <c r="F131" s="327" t="s">
        <v>1060</v>
      </c>
      <c r="G131" s="327" t="s">
        <v>2453</v>
      </c>
      <c r="H131" s="327"/>
      <c r="I131" s="327"/>
      <c r="J131" s="327"/>
      <c r="K131" s="327"/>
      <c r="L131" s="327"/>
      <c r="M131" s="327"/>
      <c r="N131" s="327"/>
      <c r="O131" s="327"/>
      <c r="P131" s="327"/>
      <c r="Q131" s="327"/>
      <c r="R131" s="260" t="str">
        <f ca="1">IF(ISERROR($V131),"",OFFSET('Smelter Look-up'!$C$4,$V131-4,0)&amp;"")</f>
        <v>DSC (Do Sung Corporation)</v>
      </c>
      <c r="S131" s="276" t="str">
        <f t="shared" ca="1" si="3"/>
        <v>KR</v>
      </c>
      <c r="T131" s="276" t="str">
        <f ca="1">IF(B131="","",IF(ISERROR(MATCH($J131,SorP!$B$1:$B$6230,0)),"",INDIRECT("'SorP'!$A$"&amp;MATCH($J131,SorP!$B$1:$B$6230,0))))</f>
        <v/>
      </c>
      <c r="U131" s="318"/>
      <c r="V131" s="319">
        <f>IF(C131="",NA(),MATCH($B131&amp;$C131,'Smelter Look-up'!$J:$J,0))</f>
        <v>53</v>
      </c>
      <c r="W131" s="320"/>
      <c r="X131" s="320">
        <f t="shared" si="4"/>
        <v>0</v>
      </c>
      <c r="Y131" s="320"/>
      <c r="Z131" s="320"/>
      <c r="AB131" s="321" t="str">
        <f t="shared" si="5"/>
        <v>GoldDo Sung Corporation</v>
      </c>
    </row>
    <row r="132" spans="1:28" s="321" customFormat="1" ht="20.25">
      <c r="A132" s="259"/>
      <c r="B132" s="327" t="s">
        <v>1827</v>
      </c>
      <c r="C132" s="327" t="s">
        <v>1414</v>
      </c>
      <c r="D132" s="327" t="s">
        <v>1414</v>
      </c>
      <c r="E132" s="327" t="s">
        <v>1758</v>
      </c>
      <c r="F132" s="327" t="s">
        <v>1063</v>
      </c>
      <c r="G132" s="327" t="s">
        <v>2453</v>
      </c>
      <c r="H132" s="327">
        <v>0</v>
      </c>
      <c r="I132" s="327" t="s">
        <v>2492</v>
      </c>
      <c r="J132" s="327" t="s">
        <v>2493</v>
      </c>
      <c r="K132" s="327"/>
      <c r="L132" s="327"/>
      <c r="M132" s="327"/>
      <c r="N132" s="327"/>
      <c r="O132" s="327"/>
      <c r="P132" s="327"/>
      <c r="Q132" s="327" t="s">
        <v>15728</v>
      </c>
      <c r="R132" s="260" t="str">
        <f ca="1">IF(ISERROR($V132),"",OFFSET('Smelter Look-up'!$C$4,$V132-4,0)&amp;"")</f>
        <v>Dowa</v>
      </c>
      <c r="S132" s="276" t="str">
        <f t="shared" ca="1" si="3"/>
        <v>JP</v>
      </c>
      <c r="T132" s="276" t="str">
        <f ca="1">IF(B132="","",IF(ISERROR(MATCH($J132,SorP!$B$1:$B$6230,0)),"",INDIRECT("'SorP'!$A$"&amp;MATCH($J132,SorP!$B$1:$B$6230,0))))</f>
        <v>JP-05</v>
      </c>
      <c r="U132" s="318"/>
      <c r="V132" s="319">
        <f>IF(C132="",NA(),MATCH($B132&amp;$C132,'Smelter Look-up'!$J:$J,0))</f>
        <v>57</v>
      </c>
      <c r="W132" s="320"/>
      <c r="X132" s="320">
        <f t="shared" si="4"/>
        <v>0</v>
      </c>
      <c r="Y132" s="320"/>
      <c r="Z132" s="320"/>
      <c r="AB132" s="321" t="str">
        <f t="shared" si="5"/>
        <v>GoldDowa</v>
      </c>
    </row>
    <row r="133" spans="1:28" s="321" customFormat="1" ht="20.25">
      <c r="A133" s="259"/>
      <c r="B133" s="327" t="s">
        <v>1827</v>
      </c>
      <c r="C133" s="327" t="s">
        <v>1414</v>
      </c>
      <c r="D133" s="327" t="s">
        <v>1414</v>
      </c>
      <c r="E133" s="327" t="s">
        <v>1758</v>
      </c>
      <c r="F133" s="327" t="s">
        <v>1063</v>
      </c>
      <c r="G133" s="327" t="s">
        <v>2453</v>
      </c>
      <c r="H133" s="327">
        <v>0</v>
      </c>
      <c r="I133" s="327" t="s">
        <v>2492</v>
      </c>
      <c r="J133" s="327" t="s">
        <v>2493</v>
      </c>
      <c r="K133" s="327"/>
      <c r="L133" s="327"/>
      <c r="M133" s="327" t="s">
        <v>15577</v>
      </c>
      <c r="N133" s="327"/>
      <c r="O133" s="327"/>
      <c r="P133" s="327"/>
      <c r="Q133" s="327" t="s">
        <v>15578</v>
      </c>
      <c r="R133" s="260" t="str">
        <f ca="1">IF(ISERROR($V133),"",OFFSET('Smelter Look-up'!$C$4,$V133-4,0)&amp;"")</f>
        <v>Dowa</v>
      </c>
      <c r="S133" s="276" t="str">
        <f t="shared" ref="S133:S196" ca="1" si="6">IF(B133="","",IF(ISERROR(MATCH($E133,CL,0)),"Unknown",INDIRECT("'C'!$B$"&amp;MATCH($E133,CL,0)+1)))</f>
        <v>JP</v>
      </c>
      <c r="T133" s="276" t="str">
        <f ca="1">IF(B133="","",IF(ISERROR(MATCH($J133,SorP!$B$1:$B$6230,0)),"",INDIRECT("'SorP'!$A$"&amp;MATCH($J133,SorP!$B$1:$B$6230,0))))</f>
        <v>JP-05</v>
      </c>
      <c r="U133" s="318"/>
      <c r="V133" s="319">
        <f>IF(C133="",NA(),MATCH($B133&amp;$C133,'Smelter Look-up'!$J:$J,0))</f>
        <v>57</v>
      </c>
      <c r="W133" s="320"/>
      <c r="X133" s="320">
        <f t="shared" si="4"/>
        <v>0</v>
      </c>
      <c r="Y133" s="320"/>
      <c r="Z133" s="320"/>
      <c r="AB133" s="321" t="str">
        <f t="shared" si="5"/>
        <v>GoldDowa</v>
      </c>
    </row>
    <row r="134" spans="1:28" s="321" customFormat="1" ht="20.25">
      <c r="A134" s="259"/>
      <c r="B134" s="327" t="s">
        <v>1827</v>
      </c>
      <c r="C134" s="327" t="s">
        <v>2496</v>
      </c>
      <c r="D134" s="327" t="s">
        <v>1414</v>
      </c>
      <c r="E134" s="327" t="s">
        <v>1758</v>
      </c>
      <c r="F134" s="327" t="s">
        <v>1063</v>
      </c>
      <c r="G134" s="327" t="s">
        <v>2453</v>
      </c>
      <c r="H134" s="327">
        <v>0</v>
      </c>
      <c r="I134" s="327" t="s">
        <v>2492</v>
      </c>
      <c r="J134" s="327" t="s">
        <v>2493</v>
      </c>
      <c r="K134" s="327"/>
      <c r="L134" s="327"/>
      <c r="M134" s="327"/>
      <c r="N134" s="327"/>
      <c r="O134" s="327"/>
      <c r="P134" s="327"/>
      <c r="Q134" s="327"/>
      <c r="R134" s="260" t="str">
        <f ca="1">IF(ISERROR($V134),"",OFFSET('Smelter Look-up'!$C$4,$V134-4,0)&amp;"")</f>
        <v>Dowa</v>
      </c>
      <c r="S134" s="276" t="str">
        <f t="shared" ca="1" si="6"/>
        <v>JP</v>
      </c>
      <c r="T134" s="276" t="str">
        <f ca="1">IF(B134="","",IF(ISERROR(MATCH($J134,SorP!$B$1:$B$6230,0)),"",INDIRECT("'SorP'!$A$"&amp;MATCH($J134,SorP!$B$1:$B$6230,0))))</f>
        <v>JP-05</v>
      </c>
      <c r="U134" s="318"/>
      <c r="V134" s="319">
        <f>IF(C134="",NA(),MATCH($B134&amp;$C134,'Smelter Look-up'!$J:$J,0))</f>
        <v>60</v>
      </c>
      <c r="W134" s="320"/>
      <c r="X134" s="320">
        <f t="shared" ref="X134:X197" si="7">IF(AND(C134="Smelter not listed",OR(LEN(D134)=0,LEN(E134)=0)),1,0)</f>
        <v>0</v>
      </c>
      <c r="Y134" s="320"/>
      <c r="Z134" s="320"/>
      <c r="AB134" s="321" t="str">
        <f t="shared" ref="AB134:AB197" si="8">B134&amp;C134</f>
        <v>GoldDowa Metals &amp; Mining Co. Ltd</v>
      </c>
    </row>
    <row r="135" spans="1:28" s="321" customFormat="1" ht="20.25">
      <c r="A135" s="259"/>
      <c r="B135" s="327" t="s">
        <v>1827</v>
      </c>
      <c r="C135" s="327" t="s">
        <v>1414</v>
      </c>
      <c r="D135" s="327" t="s">
        <v>1414</v>
      </c>
      <c r="E135" s="327" t="s">
        <v>1758</v>
      </c>
      <c r="F135" s="327" t="s">
        <v>1063</v>
      </c>
      <c r="G135" s="327" t="s">
        <v>2453</v>
      </c>
      <c r="H135" s="327">
        <v>0</v>
      </c>
      <c r="I135" s="327" t="s">
        <v>2492</v>
      </c>
      <c r="J135" s="327" t="s">
        <v>2493</v>
      </c>
      <c r="K135" s="327"/>
      <c r="L135" s="327"/>
      <c r="M135" s="327" t="s">
        <v>15548</v>
      </c>
      <c r="N135" s="327"/>
      <c r="O135" s="327" t="s">
        <v>15549</v>
      </c>
      <c r="P135" s="327"/>
      <c r="Q135" s="327"/>
      <c r="R135" s="260" t="str">
        <f ca="1">IF(ISERROR($V135),"",OFFSET('Smelter Look-up'!$C$4,$V135-4,0)&amp;"")</f>
        <v>Dowa</v>
      </c>
      <c r="S135" s="276" t="str">
        <f t="shared" ca="1" si="6"/>
        <v>JP</v>
      </c>
      <c r="T135" s="276" t="str">
        <f ca="1">IF(B135="","",IF(ISERROR(MATCH($J135,SorP!$B$1:$B$6230,0)),"",INDIRECT("'SorP'!$A$"&amp;MATCH($J135,SorP!$B$1:$B$6230,0))))</f>
        <v>JP-05</v>
      </c>
      <c r="U135" s="318"/>
      <c r="V135" s="319">
        <f>IF(C135="",NA(),MATCH($B135&amp;$C135,'Smelter Look-up'!$J:$J,0))</f>
        <v>57</v>
      </c>
      <c r="W135" s="320"/>
      <c r="X135" s="320">
        <f t="shared" si="7"/>
        <v>0</v>
      </c>
      <c r="Y135" s="320"/>
      <c r="Z135" s="320"/>
      <c r="AB135" s="321" t="str">
        <f t="shared" si="8"/>
        <v>GoldDowa</v>
      </c>
    </row>
    <row r="136" spans="1:28" s="321" customFormat="1" ht="20.25">
      <c r="A136" s="259"/>
      <c r="B136" s="327" t="s">
        <v>1827</v>
      </c>
      <c r="C136" s="327" t="s">
        <v>2496</v>
      </c>
      <c r="D136" s="327" t="s">
        <v>1414</v>
      </c>
      <c r="E136" s="327" t="s">
        <v>1758</v>
      </c>
      <c r="F136" s="327" t="s">
        <v>1063</v>
      </c>
      <c r="G136" s="327" t="s">
        <v>2453</v>
      </c>
      <c r="H136" s="327">
        <v>0</v>
      </c>
      <c r="I136" s="327" t="s">
        <v>2492</v>
      </c>
      <c r="J136" s="327" t="s">
        <v>2493</v>
      </c>
      <c r="K136" s="327"/>
      <c r="L136" s="327"/>
      <c r="M136" s="327"/>
      <c r="N136" s="327" t="s">
        <v>15552</v>
      </c>
      <c r="O136" s="327" t="s">
        <v>15552</v>
      </c>
      <c r="P136" s="327" t="s">
        <v>775</v>
      </c>
      <c r="Q136" s="327" t="s">
        <v>15553</v>
      </c>
      <c r="R136" s="260" t="str">
        <f ca="1">IF(ISERROR($V136),"",OFFSET('Smelter Look-up'!$C$4,$V136-4,0)&amp;"")</f>
        <v>Dowa</v>
      </c>
      <c r="S136" s="276" t="str">
        <f t="shared" ca="1" si="6"/>
        <v>JP</v>
      </c>
      <c r="T136" s="276" t="str">
        <f ca="1">IF(B136="","",IF(ISERROR(MATCH($J136,SorP!$B$1:$B$6230,0)),"",INDIRECT("'SorP'!$A$"&amp;MATCH($J136,SorP!$B$1:$B$6230,0))))</f>
        <v>JP-05</v>
      </c>
      <c r="U136" s="318"/>
      <c r="V136" s="319">
        <f>IF(C136="",NA(),MATCH($B136&amp;$C136,'Smelter Look-up'!$J:$J,0))</f>
        <v>60</v>
      </c>
      <c r="W136" s="320"/>
      <c r="X136" s="320">
        <f t="shared" si="7"/>
        <v>0</v>
      </c>
      <c r="Y136" s="320"/>
      <c r="Z136" s="320"/>
      <c r="AB136" s="321" t="str">
        <f t="shared" si="8"/>
        <v>GoldDowa Metals &amp; Mining Co. Ltd</v>
      </c>
    </row>
    <row r="137" spans="1:28" s="321" customFormat="1" ht="20.25">
      <c r="A137" s="259"/>
      <c r="B137" s="327" t="s">
        <v>1827</v>
      </c>
      <c r="C137" s="327" t="s">
        <v>2496</v>
      </c>
      <c r="D137" s="327" t="s">
        <v>1414</v>
      </c>
      <c r="E137" s="327" t="s">
        <v>1758</v>
      </c>
      <c r="F137" s="327" t="s">
        <v>1063</v>
      </c>
      <c r="G137" s="327" t="s">
        <v>2453</v>
      </c>
      <c r="H137" s="327" t="s">
        <v>15729</v>
      </c>
      <c r="I137" s="327" t="s">
        <v>2492</v>
      </c>
      <c r="J137" s="327" t="s">
        <v>2493</v>
      </c>
      <c r="K137" s="327"/>
      <c r="L137" s="327"/>
      <c r="M137" s="327"/>
      <c r="N137" s="327" t="s">
        <v>15730</v>
      </c>
      <c r="O137" s="327" t="s">
        <v>15731</v>
      </c>
      <c r="P137" s="327" t="s">
        <v>775</v>
      </c>
      <c r="Q137" s="327"/>
      <c r="R137" s="260" t="str">
        <f ca="1">IF(ISERROR($V137),"",OFFSET('Smelter Look-up'!$C$4,$V137-4,0)&amp;"")</f>
        <v>Dowa</v>
      </c>
      <c r="S137" s="276" t="str">
        <f t="shared" ca="1" si="6"/>
        <v>JP</v>
      </c>
      <c r="T137" s="276" t="str">
        <f ca="1">IF(B137="","",IF(ISERROR(MATCH($J137,SorP!$B$1:$B$6230,0)),"",INDIRECT("'SorP'!$A$"&amp;MATCH($J137,SorP!$B$1:$B$6230,0))))</f>
        <v>JP-05</v>
      </c>
      <c r="U137" s="318"/>
      <c r="V137" s="319">
        <f>IF(C137="",NA(),MATCH($B137&amp;$C137,'Smelter Look-up'!$J:$J,0))</f>
        <v>60</v>
      </c>
      <c r="W137" s="320"/>
      <c r="X137" s="320">
        <f t="shared" si="7"/>
        <v>0</v>
      </c>
      <c r="Y137" s="320"/>
      <c r="Z137" s="320"/>
      <c r="AB137" s="321" t="str">
        <f t="shared" si="8"/>
        <v>GoldDowa Metals &amp; Mining Co. Ltd</v>
      </c>
    </row>
    <row r="138" spans="1:28" s="321" customFormat="1" ht="20.25">
      <c r="A138" s="259"/>
      <c r="B138" s="327" t="s">
        <v>1827</v>
      </c>
      <c r="C138" s="327" t="s">
        <v>1414</v>
      </c>
      <c r="D138" s="327" t="s">
        <v>1414</v>
      </c>
      <c r="E138" s="327" t="s">
        <v>1758</v>
      </c>
      <c r="F138" s="327" t="s">
        <v>1063</v>
      </c>
      <c r="G138" s="327" t="s">
        <v>2453</v>
      </c>
      <c r="H138" s="327" t="s">
        <v>15732</v>
      </c>
      <c r="I138" s="327" t="s">
        <v>15733</v>
      </c>
      <c r="J138" s="327" t="s">
        <v>2493</v>
      </c>
      <c r="K138" s="327"/>
      <c r="L138" s="327" t="s">
        <v>15734</v>
      </c>
      <c r="M138" s="327" t="s">
        <v>15572</v>
      </c>
      <c r="N138" s="327" t="s">
        <v>15637</v>
      </c>
      <c r="O138" s="327" t="s">
        <v>15735</v>
      </c>
      <c r="P138" s="327" t="s">
        <v>775</v>
      </c>
      <c r="Q138" s="327"/>
      <c r="R138" s="260" t="str">
        <f ca="1">IF(ISERROR($V138),"",OFFSET('Smelter Look-up'!$C$4,$V138-4,0)&amp;"")</f>
        <v>Dowa</v>
      </c>
      <c r="S138" s="276" t="str">
        <f t="shared" ca="1" si="6"/>
        <v>JP</v>
      </c>
      <c r="T138" s="276" t="str">
        <f ca="1">IF(B138="","",IF(ISERROR(MATCH($J138,SorP!$B$1:$B$6230,0)),"",INDIRECT("'SorP'!$A$"&amp;MATCH($J138,SorP!$B$1:$B$6230,0))))</f>
        <v>JP-05</v>
      </c>
      <c r="U138" s="318"/>
      <c r="V138" s="319">
        <f>IF(C138="",NA(),MATCH($B138&amp;$C138,'Smelter Look-up'!$J:$J,0))</f>
        <v>57</v>
      </c>
      <c r="W138" s="320"/>
      <c r="X138" s="320">
        <f t="shared" si="7"/>
        <v>0</v>
      </c>
      <c r="Y138" s="320"/>
      <c r="Z138" s="320"/>
      <c r="AB138" s="321" t="str">
        <f t="shared" si="8"/>
        <v>GoldDowa</v>
      </c>
    </row>
    <row r="139" spans="1:28" s="321" customFormat="1" ht="20.25">
      <c r="A139" s="259"/>
      <c r="B139" s="327" t="s">
        <v>1827</v>
      </c>
      <c r="C139" s="327" t="s">
        <v>1414</v>
      </c>
      <c r="D139" s="327" t="s">
        <v>1414</v>
      </c>
      <c r="E139" s="327" t="s">
        <v>1758</v>
      </c>
      <c r="F139" s="327" t="s">
        <v>1063</v>
      </c>
      <c r="G139" s="327" t="s">
        <v>2453</v>
      </c>
      <c r="H139" s="327"/>
      <c r="I139" s="327"/>
      <c r="J139" s="327"/>
      <c r="K139" s="327"/>
      <c r="L139" s="327"/>
      <c r="M139" s="327"/>
      <c r="N139" s="327"/>
      <c r="O139" s="327"/>
      <c r="P139" s="327"/>
      <c r="Q139" s="327" t="s">
        <v>15578</v>
      </c>
      <c r="R139" s="260" t="str">
        <f ca="1">IF(ISERROR($V139),"",OFFSET('Smelter Look-up'!$C$4,$V139-4,0)&amp;"")</f>
        <v>Dowa</v>
      </c>
      <c r="S139" s="276" t="str">
        <f t="shared" ca="1" si="6"/>
        <v>JP</v>
      </c>
      <c r="T139" s="276" t="str">
        <f ca="1">IF(B139="","",IF(ISERROR(MATCH($J139,SorP!$B$1:$B$6230,0)),"",INDIRECT("'SorP'!$A$"&amp;MATCH($J139,SorP!$B$1:$B$6230,0))))</f>
        <v/>
      </c>
      <c r="U139" s="318"/>
      <c r="V139" s="319">
        <f>IF(C139="",NA(),MATCH($B139&amp;$C139,'Smelter Look-up'!$J:$J,0))</f>
        <v>57</v>
      </c>
      <c r="W139" s="320"/>
      <c r="X139" s="320">
        <f t="shared" si="7"/>
        <v>0</v>
      </c>
      <c r="Y139" s="320"/>
      <c r="Z139" s="320"/>
      <c r="AB139" s="321" t="str">
        <f t="shared" si="8"/>
        <v>GoldDowa</v>
      </c>
    </row>
    <row r="140" spans="1:28" s="321" customFormat="1" ht="20.25">
      <c r="A140" s="259"/>
      <c r="B140" s="327" t="s">
        <v>1827</v>
      </c>
      <c r="C140" s="327" t="s">
        <v>1414</v>
      </c>
      <c r="D140" s="327" t="s">
        <v>1414</v>
      </c>
      <c r="E140" s="327" t="s">
        <v>1758</v>
      </c>
      <c r="F140" s="327" t="s">
        <v>1063</v>
      </c>
      <c r="G140" s="327" t="s">
        <v>2453</v>
      </c>
      <c r="H140" s="327">
        <v>0</v>
      </c>
      <c r="I140" s="327" t="s">
        <v>2492</v>
      </c>
      <c r="J140" s="327" t="s">
        <v>2493</v>
      </c>
      <c r="K140" s="327"/>
      <c r="L140" s="327"/>
      <c r="M140" s="327"/>
      <c r="N140" s="327"/>
      <c r="O140" s="327"/>
      <c r="P140" s="327"/>
      <c r="Q140" s="327"/>
      <c r="R140" s="260" t="str">
        <f ca="1">IF(ISERROR($V140),"",OFFSET('Smelter Look-up'!$C$4,$V140-4,0)&amp;"")</f>
        <v>Dowa</v>
      </c>
      <c r="S140" s="276" t="str">
        <f t="shared" ca="1" si="6"/>
        <v>JP</v>
      </c>
      <c r="T140" s="276" t="str">
        <f ca="1">IF(B140="","",IF(ISERROR(MATCH($J140,SorP!$B$1:$B$6230,0)),"",INDIRECT("'SorP'!$A$"&amp;MATCH($J140,SorP!$B$1:$B$6230,0))))</f>
        <v>JP-05</v>
      </c>
      <c r="U140" s="318"/>
      <c r="V140" s="319">
        <f>IF(C140="",NA(),MATCH($B140&amp;$C140,'Smelter Look-up'!$J:$J,0))</f>
        <v>57</v>
      </c>
      <c r="W140" s="320"/>
      <c r="X140" s="320">
        <f t="shared" si="7"/>
        <v>0</v>
      </c>
      <c r="Y140" s="320"/>
      <c r="Z140" s="320"/>
      <c r="AB140" s="321" t="str">
        <f t="shared" si="8"/>
        <v>GoldDowa</v>
      </c>
    </row>
    <row r="141" spans="1:28" s="321" customFormat="1" ht="20.25">
      <c r="A141" s="259"/>
      <c r="B141" s="327" t="s">
        <v>1828</v>
      </c>
      <c r="C141" s="327" t="s">
        <v>1414</v>
      </c>
      <c r="D141" s="327" t="s">
        <v>1414</v>
      </c>
      <c r="E141" s="327" t="s">
        <v>1758</v>
      </c>
      <c r="F141" s="327" t="s">
        <v>2182</v>
      </c>
      <c r="G141" s="327" t="s">
        <v>2453</v>
      </c>
      <c r="H141" s="327">
        <v>0</v>
      </c>
      <c r="I141" s="327" t="s">
        <v>2492</v>
      </c>
      <c r="J141" s="327" t="s">
        <v>2493</v>
      </c>
      <c r="K141" s="327"/>
      <c r="L141" s="327"/>
      <c r="M141" s="327" t="s">
        <v>15548</v>
      </c>
      <c r="N141" s="327"/>
      <c r="O141" s="327" t="s">
        <v>15652</v>
      </c>
      <c r="P141" s="327"/>
      <c r="Q141" s="327"/>
      <c r="R141" s="260" t="str">
        <f ca="1">IF(ISERROR($V141),"",OFFSET('Smelter Look-up'!$C$4,$V141-4,0)&amp;"")</f>
        <v>Dowa</v>
      </c>
      <c r="S141" s="276" t="str">
        <f t="shared" ca="1" si="6"/>
        <v>JP</v>
      </c>
      <c r="T141" s="276" t="str">
        <f ca="1">IF(B141="","",IF(ISERROR(MATCH($J141,SorP!$B$1:$B$6230,0)),"",INDIRECT("'SorP'!$A$"&amp;MATCH($J141,SorP!$B$1:$B$6230,0))))</f>
        <v>JP-05</v>
      </c>
      <c r="U141" s="318"/>
      <c r="V141" s="319">
        <f>IF(C141="",NA(),MATCH($B141&amp;$C141,'Smelter Look-up'!$J:$J,0))</f>
        <v>376</v>
      </c>
      <c r="W141" s="320"/>
      <c r="X141" s="320">
        <f t="shared" si="7"/>
        <v>0</v>
      </c>
      <c r="Y141" s="320"/>
      <c r="Z141" s="320"/>
      <c r="AB141" s="321" t="str">
        <f t="shared" si="8"/>
        <v>TinDowa</v>
      </c>
    </row>
    <row r="142" spans="1:28" s="321" customFormat="1" ht="20.25">
      <c r="A142" s="259"/>
      <c r="B142" s="327" t="s">
        <v>1828</v>
      </c>
      <c r="C142" s="327" t="s">
        <v>1414</v>
      </c>
      <c r="D142" s="327" t="s">
        <v>1414</v>
      </c>
      <c r="E142" s="327" t="s">
        <v>1758</v>
      </c>
      <c r="F142" s="327" t="s">
        <v>2182</v>
      </c>
      <c r="G142" s="327" t="s">
        <v>2453</v>
      </c>
      <c r="H142" s="327">
        <v>0</v>
      </c>
      <c r="I142" s="327" t="s">
        <v>2492</v>
      </c>
      <c r="J142" s="327" t="s">
        <v>2493</v>
      </c>
      <c r="K142" s="327"/>
      <c r="L142" s="327"/>
      <c r="M142" s="327"/>
      <c r="N142" s="327"/>
      <c r="O142" s="327"/>
      <c r="P142" s="327" t="s">
        <v>775</v>
      </c>
      <c r="Q142" s="327" t="s">
        <v>15553</v>
      </c>
      <c r="R142" s="260" t="str">
        <f ca="1">IF(ISERROR($V142),"",OFFSET('Smelter Look-up'!$C$4,$V142-4,0)&amp;"")</f>
        <v>Dowa</v>
      </c>
      <c r="S142" s="276" t="str">
        <f t="shared" ca="1" si="6"/>
        <v>JP</v>
      </c>
      <c r="T142" s="276" t="str">
        <f ca="1">IF(B142="","",IF(ISERROR(MATCH($J142,SorP!$B$1:$B$6230,0)),"",INDIRECT("'SorP'!$A$"&amp;MATCH($J142,SorP!$B$1:$B$6230,0))))</f>
        <v>JP-05</v>
      </c>
      <c r="U142" s="318"/>
      <c r="V142" s="319">
        <f>IF(C142="",NA(),MATCH($B142&amp;$C142,'Smelter Look-up'!$J:$J,0))</f>
        <v>376</v>
      </c>
      <c r="W142" s="320"/>
      <c r="X142" s="320">
        <f t="shared" si="7"/>
        <v>0</v>
      </c>
      <c r="Y142" s="320"/>
      <c r="Z142" s="320"/>
      <c r="AB142" s="321" t="str">
        <f t="shared" si="8"/>
        <v>TinDowa</v>
      </c>
    </row>
    <row r="143" spans="1:28" s="321" customFormat="1" ht="20.25">
      <c r="A143" s="259"/>
      <c r="B143" s="327" t="s">
        <v>1829</v>
      </c>
      <c r="C143" s="327" t="s">
        <v>1870</v>
      </c>
      <c r="D143" s="327" t="s">
        <v>1870</v>
      </c>
      <c r="E143" s="327" t="s">
        <v>1698</v>
      </c>
      <c r="F143" s="327" t="s">
        <v>1144</v>
      </c>
      <c r="G143" s="327" t="s">
        <v>2453</v>
      </c>
      <c r="H143" s="327">
        <v>0</v>
      </c>
      <c r="I143" s="327" t="s">
        <v>2662</v>
      </c>
      <c r="J143" s="327" t="s">
        <v>2633</v>
      </c>
      <c r="K143" s="327"/>
      <c r="L143" s="327"/>
      <c r="M143" s="327"/>
      <c r="N143" s="327"/>
      <c r="O143" s="327"/>
      <c r="P143" s="327"/>
      <c r="Q143" s="327"/>
      <c r="R143" s="260" t="str">
        <f ca="1">IF(ISERROR($V143),"",OFFSET('Smelter Look-up'!$C$4,$V143-4,0)&amp;"")</f>
        <v>Duoluoshan</v>
      </c>
      <c r="S143" s="276" t="str">
        <f t="shared" ca="1" si="6"/>
        <v>CN</v>
      </c>
      <c r="T143" s="276" t="str">
        <f ca="1">IF(B143="","",IF(ISERROR(MATCH($J143,SorP!$B$1:$B$6230,0)),"",INDIRECT("'SorP'!$A$"&amp;MATCH($J143,SorP!$B$1:$B$6230,0))))</f>
        <v>CN-44</v>
      </c>
      <c r="U143" s="318"/>
      <c r="V143" s="319">
        <f>IF(C143="",NA(),MATCH($B143&amp;$C143,'Smelter Look-up'!$J:$J,0))</f>
        <v>279</v>
      </c>
      <c r="W143" s="320"/>
      <c r="X143" s="320">
        <f t="shared" si="7"/>
        <v>0</v>
      </c>
      <c r="Y143" s="320"/>
      <c r="Z143" s="320"/>
      <c r="AB143" s="321" t="str">
        <f t="shared" si="8"/>
        <v>TantalumDuoluoshan</v>
      </c>
    </row>
    <row r="144" spans="1:28" s="321" customFormat="1" ht="20.25">
      <c r="A144" s="259"/>
      <c r="B144" s="327" t="s">
        <v>1829</v>
      </c>
      <c r="C144" s="327" t="s">
        <v>1870</v>
      </c>
      <c r="D144" s="327" t="s">
        <v>1870</v>
      </c>
      <c r="E144" s="327" t="s">
        <v>1698</v>
      </c>
      <c r="F144" s="327" t="s">
        <v>1144</v>
      </c>
      <c r="G144" s="327" t="s">
        <v>2453</v>
      </c>
      <c r="H144" s="327">
        <v>0</v>
      </c>
      <c r="I144" s="327" t="s">
        <v>2662</v>
      </c>
      <c r="J144" s="327" t="s">
        <v>2633</v>
      </c>
      <c r="K144" s="327"/>
      <c r="L144" s="327"/>
      <c r="M144" s="327" t="s">
        <v>15548</v>
      </c>
      <c r="N144" s="327"/>
      <c r="O144" s="327" t="s">
        <v>15736</v>
      </c>
      <c r="P144" s="327"/>
      <c r="Q144" s="327" t="s">
        <v>15683</v>
      </c>
      <c r="R144" s="260" t="str">
        <f ca="1">IF(ISERROR($V144),"",OFFSET('Smelter Look-up'!$C$4,$V144-4,0)&amp;"")</f>
        <v>Duoluoshan</v>
      </c>
      <c r="S144" s="276" t="str">
        <f t="shared" ca="1" si="6"/>
        <v>CN</v>
      </c>
      <c r="T144" s="276" t="str">
        <f ca="1">IF(B144="","",IF(ISERROR(MATCH($J144,SorP!$B$1:$B$6230,0)),"",INDIRECT("'SorP'!$A$"&amp;MATCH($J144,SorP!$B$1:$B$6230,0))))</f>
        <v>CN-44</v>
      </c>
      <c r="U144" s="318"/>
      <c r="V144" s="319">
        <f>IF(C144="",NA(),MATCH($B144&amp;$C144,'Smelter Look-up'!$J:$J,0))</f>
        <v>279</v>
      </c>
      <c r="W144" s="320"/>
      <c r="X144" s="320">
        <f t="shared" si="7"/>
        <v>0</v>
      </c>
      <c r="Y144" s="320"/>
      <c r="Z144" s="320"/>
      <c r="AB144" s="321" t="str">
        <f t="shared" si="8"/>
        <v>TantalumDuoluoshan</v>
      </c>
    </row>
    <row r="145" spans="1:28" s="321" customFormat="1" ht="20.25">
      <c r="A145" s="259"/>
      <c r="B145" s="327" t="s">
        <v>1829</v>
      </c>
      <c r="C145" s="327" t="s">
        <v>1870</v>
      </c>
      <c r="D145" s="327" t="s">
        <v>1870</v>
      </c>
      <c r="E145" s="327" t="s">
        <v>1698</v>
      </c>
      <c r="F145" s="327" t="s">
        <v>1144</v>
      </c>
      <c r="G145" s="327" t="s">
        <v>2453</v>
      </c>
      <c r="H145" s="327" t="s">
        <v>15737</v>
      </c>
      <c r="I145" s="327" t="s">
        <v>15738</v>
      </c>
      <c r="J145" s="327" t="s">
        <v>15739</v>
      </c>
      <c r="K145" s="327"/>
      <c r="L145" s="327"/>
      <c r="M145" s="327" t="s">
        <v>15572</v>
      </c>
      <c r="N145" s="327" t="s">
        <v>15650</v>
      </c>
      <c r="O145" s="327" t="s">
        <v>15740</v>
      </c>
      <c r="P145" s="327" t="s">
        <v>775</v>
      </c>
      <c r="Q145" s="327" t="s">
        <v>15683</v>
      </c>
      <c r="R145" s="260" t="str">
        <f ca="1">IF(ISERROR($V145),"",OFFSET('Smelter Look-up'!$C$4,$V145-4,0)&amp;"")</f>
        <v>Duoluoshan</v>
      </c>
      <c r="S145" s="276" t="str">
        <f t="shared" ca="1" si="6"/>
        <v>CN</v>
      </c>
      <c r="T145" s="276" t="str">
        <f ca="1">IF(B145="","",IF(ISERROR(MATCH($J145,SorP!$B$1:$B$6230,0)),"",INDIRECT("'SorP'!$A$"&amp;MATCH($J145,SorP!$B$1:$B$6230,0))))</f>
        <v/>
      </c>
      <c r="U145" s="318"/>
      <c r="V145" s="319">
        <f>IF(C145="",NA(),MATCH($B145&amp;$C145,'Smelter Look-up'!$J:$J,0))</f>
        <v>279</v>
      </c>
      <c r="W145" s="320"/>
      <c r="X145" s="320">
        <f t="shared" si="7"/>
        <v>0</v>
      </c>
      <c r="Y145" s="320"/>
      <c r="Z145" s="320"/>
      <c r="AB145" s="321" t="str">
        <f t="shared" si="8"/>
        <v>TantalumDuoluoshan</v>
      </c>
    </row>
    <row r="146" spans="1:28" s="321" customFormat="1" ht="20.25">
      <c r="A146" s="259"/>
      <c r="B146" s="327" t="s">
        <v>1827</v>
      </c>
      <c r="C146" s="327" t="s">
        <v>611</v>
      </c>
      <c r="D146" s="327" t="s">
        <v>611</v>
      </c>
      <c r="E146" s="327" t="s">
        <v>1758</v>
      </c>
      <c r="F146" s="327" t="s">
        <v>612</v>
      </c>
      <c r="G146" s="327" t="s">
        <v>2453</v>
      </c>
      <c r="H146" s="327">
        <v>0</v>
      </c>
      <c r="I146" s="327" t="s">
        <v>2497</v>
      </c>
      <c r="J146" s="327" t="s">
        <v>2498</v>
      </c>
      <c r="K146" s="327"/>
      <c r="L146" s="327"/>
      <c r="M146" s="327" t="s">
        <v>15548</v>
      </c>
      <c r="N146" s="327"/>
      <c r="O146" s="327" t="s">
        <v>15554</v>
      </c>
      <c r="P146" s="327"/>
      <c r="Q146" s="327"/>
      <c r="R146" s="260" t="str">
        <f ca="1">IF(ISERROR($V146),"",OFFSET('Smelter Look-up'!$C$4,$V146-4,0)&amp;"")</f>
        <v>Eco-System Recycling Co., Ltd.</v>
      </c>
      <c r="S146" s="276" t="str">
        <f t="shared" ca="1" si="6"/>
        <v>JP</v>
      </c>
      <c r="T146" s="276" t="str">
        <f ca="1">IF(B146="","",IF(ISERROR(MATCH($J146,SorP!$B$1:$B$6230,0)),"",INDIRECT("'SorP'!$A$"&amp;MATCH($J146,SorP!$B$1:$B$6230,0))))</f>
        <v>JP-11</v>
      </c>
      <c r="U146" s="318"/>
      <c r="V146" s="319">
        <f>IF(C146="",NA(),MATCH($B146&amp;$C146,'Smelter Look-up'!$J:$J,0))</f>
        <v>62</v>
      </c>
      <c r="W146" s="320"/>
      <c r="X146" s="320">
        <f t="shared" si="7"/>
        <v>0</v>
      </c>
      <c r="Y146" s="320"/>
      <c r="Z146" s="320"/>
      <c r="AB146" s="321" t="str">
        <f t="shared" si="8"/>
        <v>GoldEco-System Recycling Co., Ltd.</v>
      </c>
    </row>
    <row r="147" spans="1:28" s="321" customFormat="1" ht="20.25">
      <c r="A147" s="259"/>
      <c r="B147" s="327" t="s">
        <v>1827</v>
      </c>
      <c r="C147" s="327" t="s">
        <v>611</v>
      </c>
      <c r="D147" s="327" t="s">
        <v>611</v>
      </c>
      <c r="E147" s="327" t="s">
        <v>1758</v>
      </c>
      <c r="F147" s="327" t="s">
        <v>612</v>
      </c>
      <c r="G147" s="327" t="s">
        <v>2453</v>
      </c>
      <c r="H147" s="327">
        <v>0</v>
      </c>
      <c r="I147" s="327" t="s">
        <v>2497</v>
      </c>
      <c r="J147" s="327" t="s">
        <v>2498</v>
      </c>
      <c r="K147" s="327"/>
      <c r="L147" s="327"/>
      <c r="M147" s="327"/>
      <c r="N147" s="327" t="s">
        <v>15555</v>
      </c>
      <c r="O147" s="327" t="s">
        <v>15555</v>
      </c>
      <c r="P147" s="327" t="s">
        <v>774</v>
      </c>
      <c r="Q147" s="327" t="s">
        <v>15553</v>
      </c>
      <c r="R147" s="260" t="str">
        <f ca="1">IF(ISERROR($V147),"",OFFSET('Smelter Look-up'!$C$4,$V147-4,0)&amp;"")</f>
        <v>Eco-System Recycling Co., Ltd.</v>
      </c>
      <c r="S147" s="276" t="str">
        <f t="shared" ca="1" si="6"/>
        <v>JP</v>
      </c>
      <c r="T147" s="276" t="str">
        <f ca="1">IF(B147="","",IF(ISERROR(MATCH($J147,SorP!$B$1:$B$6230,0)),"",INDIRECT("'SorP'!$A$"&amp;MATCH($J147,SorP!$B$1:$B$6230,0))))</f>
        <v>JP-11</v>
      </c>
      <c r="U147" s="318"/>
      <c r="V147" s="319">
        <f>IF(C147="",NA(),MATCH($B147&amp;$C147,'Smelter Look-up'!$J:$J,0))</f>
        <v>62</v>
      </c>
      <c r="W147" s="320"/>
      <c r="X147" s="320">
        <f t="shared" si="7"/>
        <v>0</v>
      </c>
      <c r="Y147" s="320"/>
      <c r="Z147" s="320"/>
      <c r="AB147" s="321" t="str">
        <f t="shared" si="8"/>
        <v>GoldEco-System Recycling Co., Ltd.</v>
      </c>
    </row>
    <row r="148" spans="1:28" s="321" customFormat="1" ht="20.25">
      <c r="A148" s="259"/>
      <c r="B148" s="327" t="s">
        <v>1827</v>
      </c>
      <c r="C148" s="327" t="s">
        <v>611</v>
      </c>
      <c r="D148" s="327" t="s">
        <v>611</v>
      </c>
      <c r="E148" s="327" t="s">
        <v>1758</v>
      </c>
      <c r="F148" s="327" t="s">
        <v>612</v>
      </c>
      <c r="G148" s="327" t="s">
        <v>2453</v>
      </c>
      <c r="H148" s="327" t="s">
        <v>15741</v>
      </c>
      <c r="I148" s="327" t="s">
        <v>2497</v>
      </c>
      <c r="J148" s="327" t="s">
        <v>2498</v>
      </c>
      <c r="K148" s="327"/>
      <c r="L148" s="327" t="s">
        <v>15742</v>
      </c>
      <c r="M148" s="327" t="s">
        <v>15572</v>
      </c>
      <c r="N148" s="327" t="s">
        <v>15554</v>
      </c>
      <c r="O148" s="327" t="s">
        <v>15743</v>
      </c>
      <c r="P148" s="327" t="s">
        <v>774</v>
      </c>
      <c r="Q148" s="327"/>
      <c r="R148" s="260" t="str">
        <f ca="1">IF(ISERROR($V148),"",OFFSET('Smelter Look-up'!$C$4,$V148-4,0)&amp;"")</f>
        <v>Eco-System Recycling Co., Ltd.</v>
      </c>
      <c r="S148" s="276" t="str">
        <f t="shared" ca="1" si="6"/>
        <v>JP</v>
      </c>
      <c r="T148" s="276" t="str">
        <f ca="1">IF(B148="","",IF(ISERROR(MATCH($J148,SorP!$B$1:$B$6230,0)),"",INDIRECT("'SorP'!$A$"&amp;MATCH($J148,SorP!$B$1:$B$6230,0))))</f>
        <v>JP-11</v>
      </c>
      <c r="U148" s="318"/>
      <c r="V148" s="319">
        <f>IF(C148="",NA(),MATCH($B148&amp;$C148,'Smelter Look-up'!$J:$J,0))</f>
        <v>62</v>
      </c>
      <c r="W148" s="320"/>
      <c r="X148" s="320">
        <f t="shared" si="7"/>
        <v>0</v>
      </c>
      <c r="Y148" s="320"/>
      <c r="Z148" s="320"/>
      <c r="AB148" s="321" t="str">
        <f t="shared" si="8"/>
        <v>GoldEco-System Recycling Co., Ltd.</v>
      </c>
    </row>
    <row r="149" spans="1:28" s="321" customFormat="1" ht="20.25">
      <c r="A149" s="259"/>
      <c r="B149" s="327" t="s">
        <v>1828</v>
      </c>
      <c r="C149" s="327" t="s">
        <v>1560</v>
      </c>
      <c r="D149" s="327" t="s">
        <v>1294</v>
      </c>
      <c r="E149" s="327" t="s">
        <v>15744</v>
      </c>
      <c r="F149" s="327" t="s">
        <v>1172</v>
      </c>
      <c r="G149" s="327" t="s">
        <v>2453</v>
      </c>
      <c r="H149" s="327" t="s">
        <v>15745</v>
      </c>
      <c r="I149" s="327" t="s">
        <v>2736</v>
      </c>
      <c r="J149" s="327" t="s">
        <v>15746</v>
      </c>
      <c r="K149" s="327" t="s">
        <v>15747</v>
      </c>
      <c r="L149" s="327" t="s">
        <v>15748</v>
      </c>
      <c r="M149" s="327" t="s">
        <v>15577</v>
      </c>
      <c r="N149" s="327" t="s">
        <v>15749</v>
      </c>
      <c r="O149" s="327" t="s">
        <v>15750</v>
      </c>
      <c r="P149" s="327" t="s">
        <v>775</v>
      </c>
      <c r="Q149" s="327" t="s">
        <v>15751</v>
      </c>
      <c r="R149" s="260" t="str">
        <f ca="1">IF(ISERROR($V149),"",OFFSET('Smelter Look-up'!$C$4,$V149-4,0)&amp;"")</f>
        <v>EM Vinto</v>
      </c>
      <c r="S149" s="276" t="str">
        <f t="shared" ca="1" si="6"/>
        <v>Unknown</v>
      </c>
      <c r="T149" s="276" t="str">
        <f ca="1">IF(B149="","",IF(ISERROR(MATCH($J149,SorP!$B$1:$B$6230,0)),"",INDIRECT("'SorP'!$A$"&amp;MATCH($J149,SorP!$B$1:$B$6230,0))))</f>
        <v/>
      </c>
      <c r="U149" s="318"/>
      <c r="V149" s="319">
        <f>IF(C149="",NA(),MATCH($B149&amp;$C149,'Smelter Look-up'!$J:$J,0))</f>
        <v>382</v>
      </c>
      <c r="W149" s="320"/>
      <c r="X149" s="320">
        <f t="shared" si="7"/>
        <v>0</v>
      </c>
      <c r="Y149" s="320"/>
      <c r="Z149" s="320"/>
      <c r="AB149" s="321" t="str">
        <f t="shared" si="8"/>
        <v>TinEmpressa Nacional de Fundiciones (ENAF)</v>
      </c>
    </row>
    <row r="150" spans="1:28" s="321" customFormat="1" ht="20.25">
      <c r="A150" s="259"/>
      <c r="B150" s="327" t="s">
        <v>1828</v>
      </c>
      <c r="C150" s="327" t="s">
        <v>1294</v>
      </c>
      <c r="D150" s="327" t="s">
        <v>1294</v>
      </c>
      <c r="E150" s="327" t="s">
        <v>15744</v>
      </c>
      <c r="F150" s="327" t="s">
        <v>1172</v>
      </c>
      <c r="G150" s="327" t="s">
        <v>2453</v>
      </c>
      <c r="H150" s="327">
        <v>0</v>
      </c>
      <c r="I150" s="327" t="s">
        <v>2736</v>
      </c>
      <c r="J150" s="327" t="s">
        <v>15746</v>
      </c>
      <c r="K150" s="327"/>
      <c r="L150" s="327"/>
      <c r="M150" s="327"/>
      <c r="N150" s="327"/>
      <c r="O150" s="327"/>
      <c r="P150" s="327"/>
      <c r="Q150" s="327"/>
      <c r="R150" s="260" t="str">
        <f ca="1">IF(ISERROR($V150),"",OFFSET('Smelter Look-up'!$C$4,$V150-4,0)&amp;"")</f>
        <v>EM Vinto</v>
      </c>
      <c r="S150" s="276" t="str">
        <f t="shared" ca="1" si="6"/>
        <v>Unknown</v>
      </c>
      <c r="T150" s="276" t="str">
        <f ca="1">IF(B150="","",IF(ISERROR(MATCH($J150,SorP!$B$1:$B$6230,0)),"",INDIRECT("'SorP'!$A$"&amp;MATCH($J150,SorP!$B$1:$B$6230,0))))</f>
        <v/>
      </c>
      <c r="U150" s="318"/>
      <c r="V150" s="319">
        <f>IF(C150="",NA(),MATCH($B150&amp;$C150,'Smelter Look-up'!$J:$J,0))</f>
        <v>380</v>
      </c>
      <c r="W150" s="320"/>
      <c r="X150" s="320">
        <f t="shared" si="7"/>
        <v>0</v>
      </c>
      <c r="Y150" s="320"/>
      <c r="Z150" s="320"/>
      <c r="AB150" s="321" t="str">
        <f t="shared" si="8"/>
        <v>TinEM Vinto</v>
      </c>
    </row>
    <row r="151" spans="1:28" s="321" customFormat="1" ht="20.25">
      <c r="A151" s="259"/>
      <c r="B151" s="327" t="s">
        <v>1828</v>
      </c>
      <c r="C151" s="327" t="s">
        <v>1294</v>
      </c>
      <c r="D151" s="327" t="s">
        <v>1294</v>
      </c>
      <c r="E151" s="327" t="s">
        <v>15744</v>
      </c>
      <c r="F151" s="327" t="s">
        <v>1172</v>
      </c>
      <c r="G151" s="327" t="s">
        <v>2453</v>
      </c>
      <c r="H151" s="327">
        <v>0</v>
      </c>
      <c r="I151" s="327" t="s">
        <v>2736</v>
      </c>
      <c r="J151" s="327" t="s">
        <v>15746</v>
      </c>
      <c r="K151" s="327"/>
      <c r="L151" s="327"/>
      <c r="M151" s="327" t="s">
        <v>15548</v>
      </c>
      <c r="N151" s="327"/>
      <c r="O151" s="327" t="s">
        <v>15652</v>
      </c>
      <c r="P151" s="327"/>
      <c r="Q151" s="327"/>
      <c r="R151" s="260" t="str">
        <f ca="1">IF(ISERROR($V151),"",OFFSET('Smelter Look-up'!$C$4,$V151-4,0)&amp;"")</f>
        <v>EM Vinto</v>
      </c>
      <c r="S151" s="276" t="str">
        <f t="shared" ca="1" si="6"/>
        <v>Unknown</v>
      </c>
      <c r="T151" s="276" t="str">
        <f ca="1">IF(B151="","",IF(ISERROR(MATCH($J151,SorP!$B$1:$B$6230,0)),"",INDIRECT("'SorP'!$A$"&amp;MATCH($J151,SorP!$B$1:$B$6230,0))))</f>
        <v/>
      </c>
      <c r="U151" s="318"/>
      <c r="V151" s="319">
        <f>IF(C151="",NA(),MATCH($B151&amp;$C151,'Smelter Look-up'!$J:$J,0))</f>
        <v>380</v>
      </c>
      <c r="W151" s="320"/>
      <c r="X151" s="320">
        <f t="shared" si="7"/>
        <v>0</v>
      </c>
      <c r="Y151" s="320"/>
      <c r="Z151" s="320"/>
      <c r="AB151" s="321" t="str">
        <f t="shared" si="8"/>
        <v>TinEM Vinto</v>
      </c>
    </row>
    <row r="152" spans="1:28" s="321" customFormat="1" ht="20.25">
      <c r="A152" s="259"/>
      <c r="B152" s="327" t="s">
        <v>1828</v>
      </c>
      <c r="C152" s="327" t="s">
        <v>1294</v>
      </c>
      <c r="D152" s="327" t="s">
        <v>1294</v>
      </c>
      <c r="E152" s="327" t="s">
        <v>15744</v>
      </c>
      <c r="F152" s="327" t="s">
        <v>1172</v>
      </c>
      <c r="G152" s="327" t="s">
        <v>2453</v>
      </c>
      <c r="H152" s="327">
        <v>0</v>
      </c>
      <c r="I152" s="327" t="s">
        <v>2736</v>
      </c>
      <c r="J152" s="327" t="s">
        <v>15746</v>
      </c>
      <c r="K152" s="327"/>
      <c r="L152" s="327"/>
      <c r="M152" s="327"/>
      <c r="N152" s="327"/>
      <c r="O152" s="327"/>
      <c r="P152" s="327" t="s">
        <v>775</v>
      </c>
      <c r="Q152" s="327" t="s">
        <v>15553</v>
      </c>
      <c r="R152" s="260" t="str">
        <f ca="1">IF(ISERROR($V152),"",OFFSET('Smelter Look-up'!$C$4,$V152-4,0)&amp;"")</f>
        <v>EM Vinto</v>
      </c>
      <c r="S152" s="276" t="str">
        <f t="shared" ca="1" si="6"/>
        <v>Unknown</v>
      </c>
      <c r="T152" s="276" t="str">
        <f ca="1">IF(B152="","",IF(ISERROR(MATCH($J152,SorP!$B$1:$B$6230,0)),"",INDIRECT("'SorP'!$A$"&amp;MATCH($J152,SorP!$B$1:$B$6230,0))))</f>
        <v/>
      </c>
      <c r="U152" s="318"/>
      <c r="V152" s="319">
        <f>IF(C152="",NA(),MATCH($B152&amp;$C152,'Smelter Look-up'!$J:$J,0))</f>
        <v>380</v>
      </c>
      <c r="W152" s="320"/>
      <c r="X152" s="320">
        <f t="shared" si="7"/>
        <v>0</v>
      </c>
      <c r="Y152" s="320"/>
      <c r="Z152" s="320"/>
      <c r="AB152" s="321" t="str">
        <f t="shared" si="8"/>
        <v>TinEM Vinto</v>
      </c>
    </row>
    <row r="153" spans="1:28" s="321" customFormat="1" ht="20.25">
      <c r="A153" s="259"/>
      <c r="B153" s="327" t="s">
        <v>1828</v>
      </c>
      <c r="C153" s="327" t="s">
        <v>1294</v>
      </c>
      <c r="D153" s="327" t="s">
        <v>1294</v>
      </c>
      <c r="E153" s="327" t="s">
        <v>15744</v>
      </c>
      <c r="F153" s="327" t="s">
        <v>1172</v>
      </c>
      <c r="G153" s="327" t="s">
        <v>2453</v>
      </c>
      <c r="H153" s="327" t="s">
        <v>15752</v>
      </c>
      <c r="I153" s="327" t="s">
        <v>2736</v>
      </c>
      <c r="J153" s="327" t="s">
        <v>15746</v>
      </c>
      <c r="K153" s="327" t="s">
        <v>15753</v>
      </c>
      <c r="L153" s="327" t="s">
        <v>15754</v>
      </c>
      <c r="M153" s="327" t="s">
        <v>15692</v>
      </c>
      <c r="N153" s="327"/>
      <c r="O153" s="327"/>
      <c r="P153" s="327"/>
      <c r="Q153" s="327"/>
      <c r="R153" s="260" t="str">
        <f ca="1">IF(ISERROR($V153),"",OFFSET('Smelter Look-up'!$C$4,$V153-4,0)&amp;"")</f>
        <v>EM Vinto</v>
      </c>
      <c r="S153" s="276" t="str">
        <f t="shared" ca="1" si="6"/>
        <v>Unknown</v>
      </c>
      <c r="T153" s="276" t="str">
        <f ca="1">IF(B153="","",IF(ISERROR(MATCH($J153,SorP!$B$1:$B$6230,0)),"",INDIRECT("'SorP'!$A$"&amp;MATCH($J153,SorP!$B$1:$B$6230,0))))</f>
        <v/>
      </c>
      <c r="U153" s="318"/>
      <c r="V153" s="319">
        <f>IF(C153="",NA(),MATCH($B153&amp;$C153,'Smelter Look-up'!$J:$J,0))</f>
        <v>380</v>
      </c>
      <c r="W153" s="320"/>
      <c r="X153" s="320">
        <f t="shared" si="7"/>
        <v>0</v>
      </c>
      <c r="Y153" s="320"/>
      <c r="Z153" s="320"/>
      <c r="AB153" s="321" t="str">
        <f t="shared" si="8"/>
        <v>TinEM Vinto</v>
      </c>
    </row>
    <row r="154" spans="1:28" s="321" customFormat="1" ht="20.25">
      <c r="A154" s="259"/>
      <c r="B154" s="327" t="s">
        <v>1828</v>
      </c>
      <c r="C154" s="327" t="s">
        <v>1294</v>
      </c>
      <c r="D154" s="327" t="s">
        <v>1294</v>
      </c>
      <c r="E154" s="327" t="s">
        <v>15744</v>
      </c>
      <c r="F154" s="327" t="s">
        <v>1172</v>
      </c>
      <c r="G154" s="327" t="s">
        <v>2453</v>
      </c>
      <c r="H154" s="327" t="s">
        <v>15755</v>
      </c>
      <c r="I154" s="327" t="s">
        <v>2736</v>
      </c>
      <c r="J154" s="327" t="s">
        <v>15756</v>
      </c>
      <c r="K154" s="327" t="s">
        <v>15753</v>
      </c>
      <c r="L154" s="327" t="s">
        <v>15757</v>
      </c>
      <c r="M154" s="327" t="s">
        <v>15611</v>
      </c>
      <c r="N154" s="327" t="s">
        <v>15758</v>
      </c>
      <c r="O154" s="327" t="s">
        <v>15750</v>
      </c>
      <c r="P154" s="327" t="s">
        <v>775</v>
      </c>
      <c r="Q154" s="327"/>
      <c r="R154" s="260" t="str">
        <f ca="1">IF(ISERROR($V154),"",OFFSET('Smelter Look-up'!$C$4,$V154-4,0)&amp;"")</f>
        <v>EM Vinto</v>
      </c>
      <c r="S154" s="276" t="str">
        <f t="shared" ca="1" si="6"/>
        <v>Unknown</v>
      </c>
      <c r="T154" s="276" t="str">
        <f ca="1">IF(B154="","",IF(ISERROR(MATCH($J154,SorP!$B$1:$B$6230,0)),"",INDIRECT("'SorP'!$A$"&amp;MATCH($J154,SorP!$B$1:$B$6230,0))))</f>
        <v/>
      </c>
      <c r="U154" s="318"/>
      <c r="V154" s="319">
        <f>IF(C154="",NA(),MATCH($B154&amp;$C154,'Smelter Look-up'!$J:$J,0))</f>
        <v>380</v>
      </c>
      <c r="W154" s="320"/>
      <c r="X154" s="320">
        <f t="shared" si="7"/>
        <v>0</v>
      </c>
      <c r="Y154" s="320"/>
      <c r="Z154" s="320"/>
      <c r="AB154" s="321" t="str">
        <f t="shared" si="8"/>
        <v>TinEM Vinto</v>
      </c>
    </row>
    <row r="155" spans="1:28" s="321" customFormat="1" ht="20.25">
      <c r="A155" s="259"/>
      <c r="B155" s="327" t="s">
        <v>1828</v>
      </c>
      <c r="C155" s="327" t="s">
        <v>1294</v>
      </c>
      <c r="D155" s="327" t="s">
        <v>1294</v>
      </c>
      <c r="E155" s="327" t="s">
        <v>15744</v>
      </c>
      <c r="F155" s="327" t="s">
        <v>1172</v>
      </c>
      <c r="G155" s="327" t="s">
        <v>2453</v>
      </c>
      <c r="H155" s="327"/>
      <c r="I155" s="327"/>
      <c r="J155" s="327"/>
      <c r="K155" s="327"/>
      <c r="L155" s="327"/>
      <c r="M155" s="327"/>
      <c r="N155" s="327"/>
      <c r="O155" s="327"/>
      <c r="P155" s="327"/>
      <c r="Q155" s="327"/>
      <c r="R155" s="260" t="str">
        <f ca="1">IF(ISERROR($V155),"",OFFSET('Smelter Look-up'!$C$4,$V155-4,0)&amp;"")</f>
        <v>EM Vinto</v>
      </c>
      <c r="S155" s="276" t="str">
        <f t="shared" ca="1" si="6"/>
        <v>Unknown</v>
      </c>
      <c r="T155" s="276" t="str">
        <f ca="1">IF(B155="","",IF(ISERROR(MATCH($J155,SorP!$B$1:$B$6230,0)),"",INDIRECT("'SorP'!$A$"&amp;MATCH($J155,SorP!$B$1:$B$6230,0))))</f>
        <v/>
      </c>
      <c r="U155" s="318"/>
      <c r="V155" s="319">
        <f>IF(C155="",NA(),MATCH($B155&amp;$C155,'Smelter Look-up'!$J:$J,0))</f>
        <v>380</v>
      </c>
      <c r="W155" s="320"/>
      <c r="X155" s="320">
        <f t="shared" si="7"/>
        <v>0</v>
      </c>
      <c r="Y155" s="320"/>
      <c r="Z155" s="320"/>
      <c r="AB155" s="321" t="str">
        <f t="shared" si="8"/>
        <v>TinEM Vinto</v>
      </c>
    </row>
    <row r="156" spans="1:28" s="321" customFormat="1" ht="20.25">
      <c r="A156" s="259"/>
      <c r="B156" s="327" t="s">
        <v>1828</v>
      </c>
      <c r="C156" s="327" t="s">
        <v>3486</v>
      </c>
      <c r="D156" s="327" t="s">
        <v>1294</v>
      </c>
      <c r="E156" s="327" t="s">
        <v>15744</v>
      </c>
      <c r="F156" s="327" t="s">
        <v>1172</v>
      </c>
      <c r="G156" s="327" t="s">
        <v>2453</v>
      </c>
      <c r="H156" s="327">
        <v>0</v>
      </c>
      <c r="I156" s="327" t="s">
        <v>2736</v>
      </c>
      <c r="J156" s="327" t="s">
        <v>15746</v>
      </c>
      <c r="K156" s="327"/>
      <c r="L156" s="327"/>
      <c r="M156" s="327"/>
      <c r="N156" s="327"/>
      <c r="O156" s="327"/>
      <c r="P156" s="327"/>
      <c r="Q156" s="327"/>
      <c r="R156" s="260" t="str">
        <f ca="1">IF(ISERROR($V156),"",OFFSET('Smelter Look-up'!$C$4,$V156-4,0)&amp;"")</f>
        <v>EM Vinto</v>
      </c>
      <c r="S156" s="276" t="str">
        <f t="shared" ca="1" si="6"/>
        <v>Unknown</v>
      </c>
      <c r="T156" s="276" t="str">
        <f ca="1">IF(B156="","",IF(ISERROR(MATCH($J156,SorP!$B$1:$B$6230,0)),"",INDIRECT("'SorP'!$A$"&amp;MATCH($J156,SorP!$B$1:$B$6230,0))))</f>
        <v/>
      </c>
      <c r="U156" s="318"/>
      <c r="V156" s="319">
        <f>IF(C156="",NA(),MATCH($B156&amp;$C156,'Smelter Look-up'!$J:$J,0))</f>
        <v>381</v>
      </c>
      <c r="W156" s="320"/>
      <c r="X156" s="320">
        <f t="shared" si="7"/>
        <v>0</v>
      </c>
      <c r="Y156" s="320"/>
      <c r="Z156" s="320"/>
      <c r="AB156" s="321" t="str">
        <f t="shared" si="8"/>
        <v>TinEmpresa Metalúrgica Vinto</v>
      </c>
    </row>
    <row r="157" spans="1:28" s="321" customFormat="1" ht="20.25">
      <c r="A157" s="259"/>
      <c r="B157" s="327" t="s">
        <v>1829</v>
      </c>
      <c r="C157" s="327" t="s">
        <v>1812</v>
      </c>
      <c r="D157" s="327" t="s">
        <v>1812</v>
      </c>
      <c r="E157" s="327" t="s">
        <v>15620</v>
      </c>
      <c r="F157" s="327" t="s">
        <v>1145</v>
      </c>
      <c r="G157" s="327" t="s">
        <v>2453</v>
      </c>
      <c r="H157" s="327">
        <v>0</v>
      </c>
      <c r="I157" s="327" t="s">
        <v>2663</v>
      </c>
      <c r="J157" s="327" t="s">
        <v>2640</v>
      </c>
      <c r="K157" s="327"/>
      <c r="L157" s="327"/>
      <c r="M157" s="327"/>
      <c r="N157" s="327"/>
      <c r="O157" s="327"/>
      <c r="P157" s="327"/>
      <c r="Q157" s="327"/>
      <c r="R157" s="260" t="str">
        <f ca="1">IF(ISERROR($V157),"",OFFSET('Smelter Look-up'!$C$4,$V157-4,0)&amp;"")</f>
        <v>Exotech Inc.</v>
      </c>
      <c r="S157" s="276" t="str">
        <f t="shared" ca="1" si="6"/>
        <v>Unknown</v>
      </c>
      <c r="T157" s="276" t="str">
        <f ca="1">IF(B157="","",IF(ISERROR(MATCH($J157,SorP!$B$1:$B$6230,0)),"",INDIRECT("'SorP'!$A$"&amp;MATCH($J157,SorP!$B$1:$B$6230,0))))</f>
        <v>US-FL</v>
      </c>
      <c r="U157" s="318"/>
      <c r="V157" s="319">
        <f>IF(C157="",NA(),MATCH($B157&amp;$C157,'Smelter Look-up'!$J:$J,0))</f>
        <v>280</v>
      </c>
      <c r="W157" s="320"/>
      <c r="X157" s="320">
        <f t="shared" si="7"/>
        <v>0</v>
      </c>
      <c r="Y157" s="320"/>
      <c r="Z157" s="320"/>
      <c r="AB157" s="321" t="str">
        <f t="shared" si="8"/>
        <v>TantalumExotech Inc.</v>
      </c>
    </row>
    <row r="158" spans="1:28" s="321" customFormat="1" ht="20.25">
      <c r="A158" s="259"/>
      <c r="B158" s="327" t="s">
        <v>1829</v>
      </c>
      <c r="C158" s="327" t="s">
        <v>1812</v>
      </c>
      <c r="D158" s="327" t="s">
        <v>1812</v>
      </c>
      <c r="E158" s="327" t="s">
        <v>15620</v>
      </c>
      <c r="F158" s="327" t="s">
        <v>1145</v>
      </c>
      <c r="G158" s="327" t="s">
        <v>2453</v>
      </c>
      <c r="H158" s="327">
        <v>0</v>
      </c>
      <c r="I158" s="327" t="s">
        <v>2663</v>
      </c>
      <c r="J158" s="327" t="s">
        <v>2640</v>
      </c>
      <c r="K158" s="327"/>
      <c r="L158" s="327"/>
      <c r="M158" s="327" t="s">
        <v>15548</v>
      </c>
      <c r="N158" s="327"/>
      <c r="O158" s="327" t="s">
        <v>15549</v>
      </c>
      <c r="P158" s="327"/>
      <c r="Q158" s="327"/>
      <c r="R158" s="260" t="str">
        <f ca="1">IF(ISERROR($V158),"",OFFSET('Smelter Look-up'!$C$4,$V158-4,0)&amp;"")</f>
        <v>Exotech Inc.</v>
      </c>
      <c r="S158" s="276" t="str">
        <f t="shared" ca="1" si="6"/>
        <v>Unknown</v>
      </c>
      <c r="T158" s="276" t="str">
        <f ca="1">IF(B158="","",IF(ISERROR(MATCH($J158,SorP!$B$1:$B$6230,0)),"",INDIRECT("'SorP'!$A$"&amp;MATCH($J158,SorP!$B$1:$B$6230,0))))</f>
        <v>US-FL</v>
      </c>
      <c r="U158" s="318"/>
      <c r="V158" s="319">
        <f>IF(C158="",NA(),MATCH($B158&amp;$C158,'Smelter Look-up'!$J:$J,0))</f>
        <v>280</v>
      </c>
      <c r="W158" s="320"/>
      <c r="X158" s="320">
        <f t="shared" si="7"/>
        <v>0</v>
      </c>
      <c r="Y158" s="320"/>
      <c r="Z158" s="320"/>
      <c r="AB158" s="321" t="str">
        <f t="shared" si="8"/>
        <v>TantalumExotech Inc.</v>
      </c>
    </row>
    <row r="159" spans="1:28" s="321" customFormat="1" ht="20.25">
      <c r="A159" s="259"/>
      <c r="B159" s="327" t="s">
        <v>1829</v>
      </c>
      <c r="C159" s="327" t="s">
        <v>1812</v>
      </c>
      <c r="D159" s="327" t="s">
        <v>1812</v>
      </c>
      <c r="E159" s="327" t="s">
        <v>15620</v>
      </c>
      <c r="F159" s="327" t="s">
        <v>1145</v>
      </c>
      <c r="G159" s="327" t="s">
        <v>2453</v>
      </c>
      <c r="H159" s="327" t="s">
        <v>15759</v>
      </c>
      <c r="I159" s="327" t="s">
        <v>2663</v>
      </c>
      <c r="J159" s="327" t="s">
        <v>2640</v>
      </c>
      <c r="K159" s="327" t="s">
        <v>15760</v>
      </c>
      <c r="L159" s="327" t="s">
        <v>15761</v>
      </c>
      <c r="M159" s="327" t="s">
        <v>15572</v>
      </c>
      <c r="N159" s="327" t="s">
        <v>15554</v>
      </c>
      <c r="O159" s="327" t="s">
        <v>15743</v>
      </c>
      <c r="P159" s="327" t="s">
        <v>774</v>
      </c>
      <c r="Q159" s="327"/>
      <c r="R159" s="260" t="str">
        <f ca="1">IF(ISERROR($V159),"",OFFSET('Smelter Look-up'!$C$4,$V159-4,0)&amp;"")</f>
        <v>Exotech Inc.</v>
      </c>
      <c r="S159" s="276" t="str">
        <f t="shared" ca="1" si="6"/>
        <v>Unknown</v>
      </c>
      <c r="T159" s="276" t="str">
        <f ca="1">IF(B159="","",IF(ISERROR(MATCH($J159,SorP!$B$1:$B$6230,0)),"",INDIRECT("'SorP'!$A$"&amp;MATCH($J159,SorP!$B$1:$B$6230,0))))</f>
        <v>US-FL</v>
      </c>
      <c r="U159" s="318"/>
      <c r="V159" s="319">
        <f>IF(C159="",NA(),MATCH($B159&amp;$C159,'Smelter Look-up'!$J:$J,0))</f>
        <v>280</v>
      </c>
      <c r="W159" s="320"/>
      <c r="X159" s="320">
        <f t="shared" si="7"/>
        <v>0</v>
      </c>
      <c r="Y159" s="320"/>
      <c r="Z159" s="320"/>
      <c r="AB159" s="321" t="str">
        <f t="shared" si="8"/>
        <v>TantalumExotech Inc.</v>
      </c>
    </row>
    <row r="160" spans="1:28" s="321" customFormat="1" ht="20.25">
      <c r="A160" s="259"/>
      <c r="B160" s="327" t="s">
        <v>1829</v>
      </c>
      <c r="C160" s="327" t="s">
        <v>54</v>
      </c>
      <c r="D160" s="327" t="s">
        <v>54</v>
      </c>
      <c r="E160" s="327" t="s">
        <v>1698</v>
      </c>
      <c r="F160" s="327" t="s">
        <v>1146</v>
      </c>
      <c r="G160" s="327" t="s">
        <v>2453</v>
      </c>
      <c r="H160" s="327">
        <v>0</v>
      </c>
      <c r="I160" s="327" t="s">
        <v>2664</v>
      </c>
      <c r="J160" s="327" t="s">
        <v>2633</v>
      </c>
      <c r="K160" s="327"/>
      <c r="L160" s="327"/>
      <c r="M160" s="327"/>
      <c r="N160" s="327"/>
      <c r="O160" s="327"/>
      <c r="P160" s="327"/>
      <c r="Q160" s="327"/>
      <c r="R160" s="260" t="str">
        <f ca="1">IF(ISERROR($V160),"",OFFSET('Smelter Look-up'!$C$4,$V160-4,0)&amp;"")</f>
        <v>F&amp;X Electro-Materials Ltd.</v>
      </c>
      <c r="S160" s="276" t="str">
        <f t="shared" ca="1" si="6"/>
        <v>CN</v>
      </c>
      <c r="T160" s="276" t="str">
        <f ca="1">IF(B160="","",IF(ISERROR(MATCH($J160,SorP!$B$1:$B$6230,0)),"",INDIRECT("'SorP'!$A$"&amp;MATCH($J160,SorP!$B$1:$B$6230,0))))</f>
        <v>CN-44</v>
      </c>
      <c r="U160" s="318"/>
      <c r="V160" s="319">
        <f>IF(C160="",NA(),MATCH($B160&amp;$C160,'Smelter Look-up'!$J:$J,0))</f>
        <v>282</v>
      </c>
      <c r="W160" s="320"/>
      <c r="X160" s="320">
        <f t="shared" si="7"/>
        <v>0</v>
      </c>
      <c r="Y160" s="320"/>
      <c r="Z160" s="320"/>
      <c r="AB160" s="321" t="str">
        <f t="shared" si="8"/>
        <v>TantalumF&amp;X Electro-Materials Ltd.</v>
      </c>
    </row>
    <row r="161" spans="1:28" s="321" customFormat="1" ht="20.25">
      <c r="A161" s="259"/>
      <c r="B161" s="327" t="s">
        <v>1829</v>
      </c>
      <c r="C161" s="327" t="s">
        <v>54</v>
      </c>
      <c r="D161" s="327" t="s">
        <v>54</v>
      </c>
      <c r="E161" s="327" t="s">
        <v>1698</v>
      </c>
      <c r="F161" s="327" t="s">
        <v>1146</v>
      </c>
      <c r="G161" s="327" t="s">
        <v>2453</v>
      </c>
      <c r="H161" s="327">
        <v>0</v>
      </c>
      <c r="I161" s="327" t="s">
        <v>2664</v>
      </c>
      <c r="J161" s="327" t="s">
        <v>2633</v>
      </c>
      <c r="K161" s="327"/>
      <c r="L161" s="327"/>
      <c r="M161" s="327" t="s">
        <v>15548</v>
      </c>
      <c r="N161" s="327"/>
      <c r="O161" s="327" t="s">
        <v>15762</v>
      </c>
      <c r="P161" s="327"/>
      <c r="Q161" s="327" t="s">
        <v>15683</v>
      </c>
      <c r="R161" s="260" t="str">
        <f ca="1">IF(ISERROR($V161),"",OFFSET('Smelter Look-up'!$C$4,$V161-4,0)&amp;"")</f>
        <v>F&amp;X Electro-Materials Ltd.</v>
      </c>
      <c r="S161" s="276" t="str">
        <f t="shared" ca="1" si="6"/>
        <v>CN</v>
      </c>
      <c r="T161" s="276" t="str">
        <f ca="1">IF(B161="","",IF(ISERROR(MATCH($J161,SorP!$B$1:$B$6230,0)),"",INDIRECT("'SorP'!$A$"&amp;MATCH($J161,SorP!$B$1:$B$6230,0))))</f>
        <v>CN-44</v>
      </c>
      <c r="U161" s="318"/>
      <c r="V161" s="319">
        <f>IF(C161="",NA(),MATCH($B161&amp;$C161,'Smelter Look-up'!$J:$J,0))</f>
        <v>282</v>
      </c>
      <c r="W161" s="320"/>
      <c r="X161" s="320">
        <f t="shared" si="7"/>
        <v>0</v>
      </c>
      <c r="Y161" s="320"/>
      <c r="Z161" s="320"/>
      <c r="AB161" s="321" t="str">
        <f t="shared" si="8"/>
        <v>TantalumF&amp;X Electro-Materials Ltd.</v>
      </c>
    </row>
    <row r="162" spans="1:28" s="321" customFormat="1" ht="20.25">
      <c r="A162" s="259"/>
      <c r="B162" s="327" t="s">
        <v>1829</v>
      </c>
      <c r="C162" s="327" t="s">
        <v>54</v>
      </c>
      <c r="D162" s="327" t="s">
        <v>54</v>
      </c>
      <c r="E162" s="327" t="s">
        <v>1698</v>
      </c>
      <c r="F162" s="327" t="s">
        <v>1146</v>
      </c>
      <c r="G162" s="327" t="s">
        <v>2453</v>
      </c>
      <c r="H162" s="327" t="s">
        <v>15763</v>
      </c>
      <c r="I162" s="327" t="s">
        <v>2664</v>
      </c>
      <c r="J162" s="327" t="s">
        <v>2633</v>
      </c>
      <c r="K162" s="327" t="s">
        <v>15764</v>
      </c>
      <c r="L162" s="327" t="s">
        <v>15765</v>
      </c>
      <c r="M162" s="327" t="s">
        <v>15572</v>
      </c>
      <c r="N162" s="327" t="s">
        <v>15636</v>
      </c>
      <c r="O162" s="327" t="s">
        <v>15766</v>
      </c>
      <c r="P162" s="327" t="s">
        <v>775</v>
      </c>
      <c r="Q162" s="327" t="s">
        <v>15683</v>
      </c>
      <c r="R162" s="260" t="str">
        <f ca="1">IF(ISERROR($V162),"",OFFSET('Smelter Look-up'!$C$4,$V162-4,0)&amp;"")</f>
        <v>F&amp;X Electro-Materials Ltd.</v>
      </c>
      <c r="S162" s="276" t="str">
        <f t="shared" ca="1" si="6"/>
        <v>CN</v>
      </c>
      <c r="T162" s="276" t="str">
        <f ca="1">IF(B162="","",IF(ISERROR(MATCH($J162,SorP!$B$1:$B$6230,0)),"",INDIRECT("'SorP'!$A$"&amp;MATCH($J162,SorP!$B$1:$B$6230,0))))</f>
        <v>CN-44</v>
      </c>
      <c r="U162" s="318"/>
      <c r="V162" s="319">
        <f>IF(C162="",NA(),MATCH($B162&amp;$C162,'Smelter Look-up'!$J:$J,0))</f>
        <v>282</v>
      </c>
      <c r="W162" s="320"/>
      <c r="X162" s="320">
        <f t="shared" si="7"/>
        <v>0</v>
      </c>
      <c r="Y162" s="320"/>
      <c r="Z162" s="320"/>
      <c r="AB162" s="321" t="str">
        <f t="shared" si="8"/>
        <v>TantalumF&amp;X Electro-Materials Ltd.</v>
      </c>
    </row>
    <row r="163" spans="1:28" s="321" customFormat="1" ht="20.25">
      <c r="A163" s="259"/>
      <c r="B163" s="327" t="s">
        <v>1829</v>
      </c>
      <c r="C163" s="327" t="s">
        <v>2665</v>
      </c>
      <c r="D163" s="327" t="s">
        <v>54</v>
      </c>
      <c r="E163" s="327" t="s">
        <v>1698</v>
      </c>
      <c r="F163" s="327" t="s">
        <v>1146</v>
      </c>
      <c r="G163" s="327" t="s">
        <v>2453</v>
      </c>
      <c r="H163" s="327">
        <v>0</v>
      </c>
      <c r="I163" s="327" t="s">
        <v>2664</v>
      </c>
      <c r="J163" s="327" t="s">
        <v>2633</v>
      </c>
      <c r="K163" s="327"/>
      <c r="L163" s="327"/>
      <c r="M163" s="327"/>
      <c r="N163" s="327"/>
      <c r="O163" s="327"/>
      <c r="P163" s="327"/>
      <c r="Q163" s="327"/>
      <c r="R163" s="260" t="str">
        <f ca="1">IF(ISERROR($V163),"",OFFSET('Smelter Look-up'!$C$4,$V163-4,0)&amp;"")</f>
        <v>F&amp;X Electro-Materials Ltd.</v>
      </c>
      <c r="S163" s="276" t="str">
        <f t="shared" ca="1" si="6"/>
        <v>CN</v>
      </c>
      <c r="T163" s="276" t="str">
        <f ca="1">IF(B163="","",IF(ISERROR(MATCH($J163,SorP!$B$1:$B$6230,0)),"",INDIRECT("'SorP'!$A$"&amp;MATCH($J163,SorP!$B$1:$B$6230,0))))</f>
        <v>CN-44</v>
      </c>
      <c r="U163" s="318"/>
      <c r="V163" s="319">
        <f>IF(C163="",NA(),MATCH($B163&amp;$C163,'Smelter Look-up'!$J:$J,0))</f>
        <v>281</v>
      </c>
      <c r="W163" s="320"/>
      <c r="X163" s="320">
        <f t="shared" si="7"/>
        <v>0</v>
      </c>
      <c r="Y163" s="320"/>
      <c r="Z163" s="320"/>
      <c r="AB163" s="321" t="str">
        <f t="shared" si="8"/>
        <v>TantalumF &amp; X</v>
      </c>
    </row>
    <row r="164" spans="1:28" s="321" customFormat="1" ht="20.25">
      <c r="A164" s="259"/>
      <c r="B164" s="327" t="s">
        <v>1828</v>
      </c>
      <c r="C164" s="327" t="s">
        <v>1254</v>
      </c>
      <c r="D164" s="327" t="s">
        <v>1254</v>
      </c>
      <c r="E164" s="327" t="s">
        <v>1348</v>
      </c>
      <c r="F164" s="327" t="s">
        <v>1174</v>
      </c>
      <c r="G164" s="327" t="s">
        <v>2453</v>
      </c>
      <c r="H164" s="327" t="s">
        <v>15767</v>
      </c>
      <c r="I164" s="327" t="s">
        <v>2739</v>
      </c>
      <c r="J164" s="327" t="s">
        <v>15768</v>
      </c>
      <c r="K164" s="327" t="s">
        <v>15769</v>
      </c>
      <c r="L164" s="327" t="s">
        <v>15770</v>
      </c>
      <c r="M164" s="327" t="s">
        <v>15577</v>
      </c>
      <c r="N164" s="327"/>
      <c r="O164" s="327"/>
      <c r="P164" s="327"/>
      <c r="Q164" s="327"/>
      <c r="R164" s="260" t="str">
        <f ca="1">IF(ISERROR($V164),"",OFFSET('Smelter Look-up'!$C$4,$V164-4,0)&amp;"")</f>
        <v>Fenix Metals</v>
      </c>
      <c r="S164" s="276" t="str">
        <f t="shared" ca="1" si="6"/>
        <v>PL</v>
      </c>
      <c r="T164" s="276" t="str">
        <f ca="1">IF(B164="","",IF(ISERROR(MATCH($J164,SorP!$B$1:$B$6230,0)),"",INDIRECT("'SorP'!$A$"&amp;MATCH($J164,SorP!$B$1:$B$6230,0))))</f>
        <v/>
      </c>
      <c r="U164" s="318"/>
      <c r="V164" s="319">
        <f>IF(C164="",NA(),MATCH($B164&amp;$C164,'Smelter Look-up'!$J:$J,0))</f>
        <v>386</v>
      </c>
      <c r="W164" s="320"/>
      <c r="X164" s="320">
        <f t="shared" si="7"/>
        <v>0</v>
      </c>
      <c r="Y164" s="320"/>
      <c r="Z164" s="320"/>
      <c r="AB164" s="321" t="str">
        <f t="shared" si="8"/>
        <v>TinFenix Metals</v>
      </c>
    </row>
    <row r="165" spans="1:28" s="321" customFormat="1" ht="20.25">
      <c r="A165" s="259"/>
      <c r="B165" s="327" t="s">
        <v>1828</v>
      </c>
      <c r="C165" s="327" t="s">
        <v>1254</v>
      </c>
      <c r="D165" s="327" t="s">
        <v>1254</v>
      </c>
      <c r="E165" s="327" t="s">
        <v>1348</v>
      </c>
      <c r="F165" s="327" t="s">
        <v>1174</v>
      </c>
      <c r="G165" s="327" t="s">
        <v>2453</v>
      </c>
      <c r="H165" s="327">
        <v>0</v>
      </c>
      <c r="I165" s="327" t="s">
        <v>2739</v>
      </c>
      <c r="J165" s="327" t="s">
        <v>15768</v>
      </c>
      <c r="K165" s="327"/>
      <c r="L165" s="327"/>
      <c r="M165" s="327" t="s">
        <v>15548</v>
      </c>
      <c r="N165" s="327"/>
      <c r="O165" s="327" t="s">
        <v>15554</v>
      </c>
      <c r="P165" s="327"/>
      <c r="Q165" s="327"/>
      <c r="R165" s="260" t="str">
        <f ca="1">IF(ISERROR($V165),"",OFFSET('Smelter Look-up'!$C$4,$V165-4,0)&amp;"")</f>
        <v>Fenix Metals</v>
      </c>
      <c r="S165" s="276" t="str">
        <f t="shared" ca="1" si="6"/>
        <v>PL</v>
      </c>
      <c r="T165" s="276" t="str">
        <f ca="1">IF(B165="","",IF(ISERROR(MATCH($J165,SorP!$B$1:$B$6230,0)),"",INDIRECT("'SorP'!$A$"&amp;MATCH($J165,SorP!$B$1:$B$6230,0))))</f>
        <v/>
      </c>
      <c r="U165" s="318"/>
      <c r="V165" s="319">
        <f>IF(C165="",NA(),MATCH($B165&amp;$C165,'Smelter Look-up'!$J:$J,0))</f>
        <v>386</v>
      </c>
      <c r="W165" s="320"/>
      <c r="X165" s="320">
        <f t="shared" si="7"/>
        <v>0</v>
      </c>
      <c r="Y165" s="320"/>
      <c r="Z165" s="320"/>
      <c r="AB165" s="321" t="str">
        <f t="shared" si="8"/>
        <v>TinFenix Metals</v>
      </c>
    </row>
    <row r="166" spans="1:28" s="321" customFormat="1" ht="20.25">
      <c r="A166" s="259"/>
      <c r="B166" s="327" t="s">
        <v>1828</v>
      </c>
      <c r="C166" s="327" t="s">
        <v>1254</v>
      </c>
      <c r="D166" s="327" t="s">
        <v>1254</v>
      </c>
      <c r="E166" s="327" t="s">
        <v>1348</v>
      </c>
      <c r="F166" s="327" t="s">
        <v>1174</v>
      </c>
      <c r="G166" s="327" t="s">
        <v>2453</v>
      </c>
      <c r="H166" s="327">
        <v>0</v>
      </c>
      <c r="I166" s="327" t="s">
        <v>2739</v>
      </c>
      <c r="J166" s="327" t="s">
        <v>15768</v>
      </c>
      <c r="K166" s="327"/>
      <c r="L166" s="327"/>
      <c r="M166" s="327"/>
      <c r="N166" s="327" t="s">
        <v>15771</v>
      </c>
      <c r="O166" s="327" t="s">
        <v>15771</v>
      </c>
      <c r="P166" s="327" t="s">
        <v>774</v>
      </c>
      <c r="Q166" s="327" t="s">
        <v>15553</v>
      </c>
      <c r="R166" s="260" t="str">
        <f ca="1">IF(ISERROR($V166),"",OFFSET('Smelter Look-up'!$C$4,$V166-4,0)&amp;"")</f>
        <v>Fenix Metals</v>
      </c>
      <c r="S166" s="276" t="str">
        <f t="shared" ca="1" si="6"/>
        <v>PL</v>
      </c>
      <c r="T166" s="276" t="str">
        <f ca="1">IF(B166="","",IF(ISERROR(MATCH($J166,SorP!$B$1:$B$6230,0)),"",INDIRECT("'SorP'!$A$"&amp;MATCH($J166,SorP!$B$1:$B$6230,0))))</f>
        <v/>
      </c>
      <c r="U166" s="318"/>
      <c r="V166" s="319">
        <f>IF(C166="",NA(),MATCH($B166&amp;$C166,'Smelter Look-up'!$J:$J,0))</f>
        <v>386</v>
      </c>
      <c r="W166" s="320"/>
      <c r="X166" s="320">
        <f t="shared" si="7"/>
        <v>0</v>
      </c>
      <c r="Y166" s="320"/>
      <c r="Z166" s="320"/>
      <c r="AB166" s="321" t="str">
        <f t="shared" si="8"/>
        <v>TinFenix Metals</v>
      </c>
    </row>
    <row r="167" spans="1:28" s="321" customFormat="1" ht="20.25">
      <c r="A167" s="259"/>
      <c r="B167" s="327" t="s">
        <v>1828</v>
      </c>
      <c r="C167" s="327" t="s">
        <v>1254</v>
      </c>
      <c r="D167" s="327" t="s">
        <v>1254</v>
      </c>
      <c r="E167" s="327" t="s">
        <v>1348</v>
      </c>
      <c r="F167" s="327" t="s">
        <v>1174</v>
      </c>
      <c r="G167" s="327" t="s">
        <v>2453</v>
      </c>
      <c r="H167" s="327">
        <v>0</v>
      </c>
      <c r="I167" s="327" t="s">
        <v>2739</v>
      </c>
      <c r="J167" s="327" t="s">
        <v>15768</v>
      </c>
      <c r="K167" s="327"/>
      <c r="L167" s="327"/>
      <c r="M167" s="327" t="s">
        <v>15692</v>
      </c>
      <c r="N167" s="327"/>
      <c r="O167" s="327"/>
      <c r="P167" s="327"/>
      <c r="Q167" s="327"/>
      <c r="R167" s="260" t="str">
        <f ca="1">IF(ISERROR($V167),"",OFFSET('Smelter Look-up'!$C$4,$V167-4,0)&amp;"")</f>
        <v>Fenix Metals</v>
      </c>
      <c r="S167" s="276" t="str">
        <f t="shared" ca="1" si="6"/>
        <v>PL</v>
      </c>
      <c r="T167" s="276" t="str">
        <f ca="1">IF(B167="","",IF(ISERROR(MATCH($J167,SorP!$B$1:$B$6230,0)),"",INDIRECT("'SorP'!$A$"&amp;MATCH($J167,SorP!$B$1:$B$6230,0))))</f>
        <v/>
      </c>
      <c r="U167" s="318"/>
      <c r="V167" s="319">
        <f>IF(C167="",NA(),MATCH($B167&amp;$C167,'Smelter Look-up'!$J:$J,0))</f>
        <v>386</v>
      </c>
      <c r="W167" s="320"/>
      <c r="X167" s="320">
        <f t="shared" si="7"/>
        <v>0</v>
      </c>
      <c r="Y167" s="320"/>
      <c r="Z167" s="320"/>
      <c r="AB167" s="321" t="str">
        <f t="shared" si="8"/>
        <v>TinFenix Metals</v>
      </c>
    </row>
    <row r="168" spans="1:28" s="321" customFormat="1" ht="20.25">
      <c r="A168" s="259"/>
      <c r="B168" s="327" t="s">
        <v>1828</v>
      </c>
      <c r="C168" s="327" t="s">
        <v>1254</v>
      </c>
      <c r="D168" s="327" t="s">
        <v>1254</v>
      </c>
      <c r="E168" s="327" t="s">
        <v>1348</v>
      </c>
      <c r="F168" s="327" t="s">
        <v>1174</v>
      </c>
      <c r="G168" s="327" t="s">
        <v>2453</v>
      </c>
      <c r="H168" s="327">
        <v>0</v>
      </c>
      <c r="I168" s="327" t="s">
        <v>2739</v>
      </c>
      <c r="J168" s="327" t="s">
        <v>15768</v>
      </c>
      <c r="K168" s="327"/>
      <c r="L168" s="327"/>
      <c r="M168" s="327"/>
      <c r="N168" s="327"/>
      <c r="O168" s="327"/>
      <c r="P168" s="327"/>
      <c r="Q168" s="327"/>
      <c r="R168" s="260" t="str">
        <f ca="1">IF(ISERROR($V168),"",OFFSET('Smelter Look-up'!$C$4,$V168-4,0)&amp;"")</f>
        <v>Fenix Metals</v>
      </c>
      <c r="S168" s="276" t="str">
        <f t="shared" ca="1" si="6"/>
        <v>PL</v>
      </c>
      <c r="T168" s="276" t="str">
        <f ca="1">IF(B168="","",IF(ISERROR(MATCH($J168,SorP!$B$1:$B$6230,0)),"",INDIRECT("'SorP'!$A$"&amp;MATCH($J168,SorP!$B$1:$B$6230,0))))</f>
        <v/>
      </c>
      <c r="U168" s="318"/>
      <c r="V168" s="319">
        <f>IF(C168="",NA(),MATCH($B168&amp;$C168,'Smelter Look-up'!$J:$J,0))</f>
        <v>386</v>
      </c>
      <c r="W168" s="320"/>
      <c r="X168" s="320">
        <f t="shared" si="7"/>
        <v>0</v>
      </c>
      <c r="Y168" s="320"/>
      <c r="Z168" s="320"/>
      <c r="AB168" s="321" t="str">
        <f t="shared" si="8"/>
        <v>TinFenix Metals</v>
      </c>
    </row>
    <row r="169" spans="1:28" s="321" customFormat="1" ht="20.25">
      <c r="A169" s="259"/>
      <c r="B169" s="327" t="s">
        <v>1828</v>
      </c>
      <c r="C169" s="327" t="s">
        <v>1254</v>
      </c>
      <c r="D169" s="327" t="s">
        <v>1254</v>
      </c>
      <c r="E169" s="327" t="s">
        <v>1348</v>
      </c>
      <c r="F169" s="327" t="s">
        <v>1174</v>
      </c>
      <c r="G169" s="327" t="s">
        <v>2453</v>
      </c>
      <c r="H169" s="327" t="s">
        <v>15772</v>
      </c>
      <c r="I169" s="327" t="s">
        <v>15773</v>
      </c>
      <c r="J169" s="327" t="s">
        <v>15773</v>
      </c>
      <c r="K169" s="327" t="s">
        <v>15774</v>
      </c>
      <c r="L169" s="327" t="s">
        <v>15775</v>
      </c>
      <c r="M169" s="327" t="s">
        <v>15611</v>
      </c>
      <c r="N169" s="327" t="s">
        <v>15637</v>
      </c>
      <c r="O169" s="327" t="s">
        <v>15637</v>
      </c>
      <c r="P169" s="327"/>
      <c r="Q169" s="327"/>
      <c r="R169" s="260" t="str">
        <f ca="1">IF(ISERROR($V169),"",OFFSET('Smelter Look-up'!$C$4,$V169-4,0)&amp;"")</f>
        <v>Fenix Metals</v>
      </c>
      <c r="S169" s="276" t="str">
        <f t="shared" ca="1" si="6"/>
        <v>PL</v>
      </c>
      <c r="T169" s="276" t="str">
        <f ca="1">IF(B169="","",IF(ISERROR(MATCH($J169,SorP!$B$1:$B$6230,0)),"",INDIRECT("'SorP'!$A$"&amp;MATCH($J169,SorP!$B$1:$B$6230,0))))</f>
        <v/>
      </c>
      <c r="U169" s="318"/>
      <c r="V169" s="319">
        <f>IF(C169="",NA(),MATCH($B169&amp;$C169,'Smelter Look-up'!$J:$J,0))</f>
        <v>386</v>
      </c>
      <c r="W169" s="320"/>
      <c r="X169" s="320">
        <f t="shared" si="7"/>
        <v>0</v>
      </c>
      <c r="Y169" s="320"/>
      <c r="Z169" s="320"/>
      <c r="AB169" s="321" t="str">
        <f t="shared" si="8"/>
        <v>TinFenix Metals</v>
      </c>
    </row>
    <row r="170" spans="1:28" s="321" customFormat="1" ht="20.25">
      <c r="A170" s="259"/>
      <c r="B170" s="327" t="s">
        <v>1827</v>
      </c>
      <c r="C170" s="327" t="s">
        <v>1415</v>
      </c>
      <c r="D170" s="327" t="s">
        <v>1415</v>
      </c>
      <c r="E170" s="327" t="s">
        <v>1355</v>
      </c>
      <c r="F170" s="327" t="s">
        <v>1064</v>
      </c>
      <c r="G170" s="327" t="s">
        <v>2453</v>
      </c>
      <c r="H170" s="327"/>
      <c r="I170" s="327"/>
      <c r="J170" s="327"/>
      <c r="K170" s="327"/>
      <c r="L170" s="327"/>
      <c r="M170" s="327"/>
      <c r="N170" s="327"/>
      <c r="O170" s="327"/>
      <c r="P170" s="327"/>
      <c r="Q170" s="327"/>
      <c r="R170" s="260" t="str">
        <f ca="1">IF(ISERROR($V170),"",OFFSET('Smelter Look-up'!$C$4,$V170-4,0)&amp;"")</f>
        <v>OJSC Novosibirsk Refinery</v>
      </c>
      <c r="S170" s="276" t="str">
        <f t="shared" ca="1" si="6"/>
        <v>RU</v>
      </c>
      <c r="T170" s="276" t="str">
        <f ca="1">IF(B170="","",IF(ISERROR(MATCH($J170,SorP!$B$1:$B$6230,0)),"",INDIRECT("'SorP'!$A$"&amp;MATCH($J170,SorP!$B$1:$B$6230,0))))</f>
        <v/>
      </c>
      <c r="U170" s="318"/>
      <c r="V170" s="319">
        <f>IF(C170="",NA(),MATCH($B170&amp;$C170,'Smelter Look-up'!$J:$J,0))</f>
        <v>67</v>
      </c>
      <c r="W170" s="320"/>
      <c r="X170" s="320">
        <f t="shared" si="7"/>
        <v>0</v>
      </c>
      <c r="Y170" s="320"/>
      <c r="Z170" s="320"/>
      <c r="AB170" s="321" t="str">
        <f t="shared" si="8"/>
        <v>GoldFSE Novosibirsk Refinery</v>
      </c>
    </row>
    <row r="171" spans="1:28" s="321" customFormat="1" ht="20.25">
      <c r="A171" s="259"/>
      <c r="B171" s="327" t="s">
        <v>1830</v>
      </c>
      <c r="C171" s="327" t="s">
        <v>1256</v>
      </c>
      <c r="D171" s="327" t="s">
        <v>1256</v>
      </c>
      <c r="E171" s="327" t="s">
        <v>1698</v>
      </c>
      <c r="F171" s="327" t="s">
        <v>1215</v>
      </c>
      <c r="G171" s="327" t="s">
        <v>2453</v>
      </c>
      <c r="H171" s="327">
        <v>0</v>
      </c>
      <c r="I171" s="327" t="s">
        <v>2811</v>
      </c>
      <c r="J171" s="327" t="s">
        <v>2630</v>
      </c>
      <c r="K171" s="327"/>
      <c r="L171" s="327"/>
      <c r="M171" s="327" t="s">
        <v>15548</v>
      </c>
      <c r="N171" s="327"/>
      <c r="O171" s="327" t="s">
        <v>15652</v>
      </c>
      <c r="P171" s="327"/>
      <c r="Q171" s="327"/>
      <c r="R171" s="260" t="str">
        <f ca="1">IF(ISERROR($V171),"",OFFSET('Smelter Look-up'!$C$4,$V171-4,0)&amp;"")</f>
        <v>Fujian Jinxin Tungsten Co., Ltd.</v>
      </c>
      <c r="S171" s="276" t="str">
        <f t="shared" ca="1" si="6"/>
        <v>CN</v>
      </c>
      <c r="T171" s="276" t="str">
        <f ca="1">IF(B171="","",IF(ISERROR(MATCH($J171,SorP!$B$1:$B$6230,0)),"",INDIRECT("'SorP'!$A$"&amp;MATCH($J171,SorP!$B$1:$B$6230,0))))</f>
        <v>CN-35</v>
      </c>
      <c r="U171" s="318"/>
      <c r="V171" s="319">
        <f>IF(C171="",NA(),MATCH($B171&amp;$C171,'Smelter Look-up'!$J:$J,0))</f>
        <v>518</v>
      </c>
      <c r="W171" s="320"/>
      <c r="X171" s="320">
        <f t="shared" si="7"/>
        <v>0</v>
      </c>
      <c r="Y171" s="320"/>
      <c r="Z171" s="320"/>
      <c r="AB171" s="321" t="str">
        <f t="shared" si="8"/>
        <v>TungstenFujian Jinxin Tungsten Co., Ltd.</v>
      </c>
    </row>
    <row r="172" spans="1:28" s="321" customFormat="1" ht="25.5">
      <c r="A172" s="259"/>
      <c r="B172" s="327" t="s">
        <v>1828</v>
      </c>
      <c r="C172" s="327" t="s">
        <v>3353</v>
      </c>
      <c r="D172" s="327" t="s">
        <v>3353</v>
      </c>
      <c r="E172" s="327" t="s">
        <v>1698</v>
      </c>
      <c r="F172" s="327" t="s">
        <v>1175</v>
      </c>
      <c r="G172" s="327" t="s">
        <v>2453</v>
      </c>
      <c r="H172" s="327" t="s">
        <v>15776</v>
      </c>
      <c r="I172" s="327" t="s">
        <v>15777</v>
      </c>
      <c r="J172" s="327" t="s">
        <v>2484</v>
      </c>
      <c r="K172" s="327" t="s">
        <v>15778</v>
      </c>
      <c r="L172" s="327" t="s">
        <v>15779</v>
      </c>
      <c r="M172" s="327" t="s">
        <v>15577</v>
      </c>
      <c r="N172" s="327" t="s">
        <v>15780</v>
      </c>
      <c r="O172" s="327" t="s">
        <v>15664</v>
      </c>
      <c r="P172" s="327" t="s">
        <v>775</v>
      </c>
      <c r="Q172" s="327" t="s">
        <v>15781</v>
      </c>
      <c r="R172" s="260" t="str">
        <f ca="1">IF(ISERROR($V172),"",OFFSET('Smelter Look-up'!$C$4,$V172-4,0)&amp;"")</f>
        <v>Gejiu Non-Ferrous Metal Processing Co., Ltd.</v>
      </c>
      <c r="S172" s="276" t="str">
        <f t="shared" ca="1" si="6"/>
        <v>CN</v>
      </c>
      <c r="T172" s="276" t="str">
        <f ca="1">IF(B172="","",IF(ISERROR(MATCH($J172,SorP!$B$1:$B$6230,0)),"",INDIRECT("'SorP'!$A$"&amp;MATCH($J172,SorP!$B$1:$B$6230,0))))</f>
        <v>CN-53</v>
      </c>
      <c r="U172" s="318"/>
      <c r="V172" s="319">
        <f>IF(C172="",NA(),MATCH($B172&amp;$C172,'Smelter Look-up'!$J:$J,0))</f>
        <v>392</v>
      </c>
      <c r="W172" s="320"/>
      <c r="X172" s="320">
        <f t="shared" si="7"/>
        <v>0</v>
      </c>
      <c r="Y172" s="320"/>
      <c r="Z172" s="320"/>
      <c r="AB172" s="321" t="str">
        <f t="shared" si="8"/>
        <v>TinGejiu Non-Ferrous Metal Processing Co., Ltd.</v>
      </c>
    </row>
    <row r="173" spans="1:28" s="321" customFormat="1" ht="25.5">
      <c r="A173" s="259"/>
      <c r="B173" s="327" t="s">
        <v>1828</v>
      </c>
      <c r="C173" s="327" t="s">
        <v>3353</v>
      </c>
      <c r="D173" s="327" t="s">
        <v>3353</v>
      </c>
      <c r="E173" s="327" t="s">
        <v>1698</v>
      </c>
      <c r="F173" s="327" t="s">
        <v>1175</v>
      </c>
      <c r="G173" s="327" t="s">
        <v>2453</v>
      </c>
      <c r="H173" s="327">
        <v>0</v>
      </c>
      <c r="I173" s="327" t="s">
        <v>15777</v>
      </c>
      <c r="J173" s="327" t="s">
        <v>2484</v>
      </c>
      <c r="K173" s="327"/>
      <c r="L173" s="327"/>
      <c r="M173" s="327" t="s">
        <v>15548</v>
      </c>
      <c r="N173" s="327"/>
      <c r="O173" s="327" t="s">
        <v>15652</v>
      </c>
      <c r="P173" s="327"/>
      <c r="Q173" s="327"/>
      <c r="R173" s="260" t="str">
        <f ca="1">IF(ISERROR($V173),"",OFFSET('Smelter Look-up'!$C$4,$V173-4,0)&amp;"")</f>
        <v>Gejiu Non-Ferrous Metal Processing Co., Ltd.</v>
      </c>
      <c r="S173" s="276" t="str">
        <f t="shared" ca="1" si="6"/>
        <v>CN</v>
      </c>
      <c r="T173" s="276" t="str">
        <f ca="1">IF(B173="","",IF(ISERROR(MATCH($J173,SorP!$B$1:$B$6230,0)),"",INDIRECT("'SorP'!$A$"&amp;MATCH($J173,SorP!$B$1:$B$6230,0))))</f>
        <v>CN-53</v>
      </c>
      <c r="U173" s="318"/>
      <c r="V173" s="319">
        <f>IF(C173="",NA(),MATCH($B173&amp;$C173,'Smelter Look-up'!$J:$J,0))</f>
        <v>392</v>
      </c>
      <c r="W173" s="320"/>
      <c r="X173" s="320">
        <f t="shared" si="7"/>
        <v>0</v>
      </c>
      <c r="Y173" s="320"/>
      <c r="Z173" s="320"/>
      <c r="AB173" s="321" t="str">
        <f t="shared" si="8"/>
        <v>TinGejiu Non-Ferrous Metal Processing Co., Ltd.</v>
      </c>
    </row>
    <row r="174" spans="1:28" s="321" customFormat="1" ht="25.5">
      <c r="A174" s="259"/>
      <c r="B174" s="327" t="s">
        <v>1828</v>
      </c>
      <c r="C174" s="327" t="s">
        <v>3353</v>
      </c>
      <c r="D174" s="327" t="s">
        <v>3353</v>
      </c>
      <c r="E174" s="327" t="s">
        <v>1698</v>
      </c>
      <c r="F174" s="327" t="s">
        <v>1175</v>
      </c>
      <c r="G174" s="327" t="s">
        <v>2453</v>
      </c>
      <c r="H174" s="327">
        <v>0</v>
      </c>
      <c r="I174" s="327" t="s">
        <v>15777</v>
      </c>
      <c r="J174" s="327" t="s">
        <v>2484</v>
      </c>
      <c r="K174" s="327"/>
      <c r="L174" s="327"/>
      <c r="M174" s="327"/>
      <c r="N174" s="327"/>
      <c r="O174" s="327"/>
      <c r="P174" s="327" t="s">
        <v>775</v>
      </c>
      <c r="Q174" s="327" t="s">
        <v>15553</v>
      </c>
      <c r="R174" s="260" t="str">
        <f ca="1">IF(ISERROR($V174),"",OFFSET('Smelter Look-up'!$C$4,$V174-4,0)&amp;"")</f>
        <v>Gejiu Non-Ferrous Metal Processing Co., Ltd.</v>
      </c>
      <c r="S174" s="276" t="str">
        <f t="shared" ca="1" si="6"/>
        <v>CN</v>
      </c>
      <c r="T174" s="276" t="str">
        <f ca="1">IF(B174="","",IF(ISERROR(MATCH($J174,SorP!$B$1:$B$6230,0)),"",INDIRECT("'SorP'!$A$"&amp;MATCH($J174,SorP!$B$1:$B$6230,0))))</f>
        <v>CN-53</v>
      </c>
      <c r="U174" s="318"/>
      <c r="V174" s="319">
        <f>IF(C174="",NA(),MATCH($B174&amp;$C174,'Smelter Look-up'!$J:$J,0))</f>
        <v>392</v>
      </c>
      <c r="W174" s="320"/>
      <c r="X174" s="320">
        <f t="shared" si="7"/>
        <v>0</v>
      </c>
      <c r="Y174" s="320"/>
      <c r="Z174" s="320"/>
      <c r="AB174" s="321" t="str">
        <f t="shared" si="8"/>
        <v>TinGejiu Non-Ferrous Metal Processing Co., Ltd.</v>
      </c>
    </row>
    <row r="175" spans="1:28" s="321" customFormat="1" ht="25.5">
      <c r="A175" s="259"/>
      <c r="B175" s="327" t="s">
        <v>1828</v>
      </c>
      <c r="C175" s="327" t="s">
        <v>3353</v>
      </c>
      <c r="D175" s="327" t="s">
        <v>3353</v>
      </c>
      <c r="E175" s="327" t="s">
        <v>1698</v>
      </c>
      <c r="F175" s="327" t="s">
        <v>1175</v>
      </c>
      <c r="G175" s="327" t="s">
        <v>2453</v>
      </c>
      <c r="H175" s="327" t="s">
        <v>15782</v>
      </c>
      <c r="I175" s="327" t="s">
        <v>15777</v>
      </c>
      <c r="J175" s="327" t="s">
        <v>2484</v>
      </c>
      <c r="K175" s="327" t="s">
        <v>15783</v>
      </c>
      <c r="L175" s="327" t="s">
        <v>15784</v>
      </c>
      <c r="M175" s="327" t="s">
        <v>15692</v>
      </c>
      <c r="N175" s="327"/>
      <c r="O175" s="327"/>
      <c r="P175" s="327"/>
      <c r="Q175" s="327"/>
      <c r="R175" s="260" t="str">
        <f ca="1">IF(ISERROR($V175),"",OFFSET('Smelter Look-up'!$C$4,$V175-4,0)&amp;"")</f>
        <v>Gejiu Non-Ferrous Metal Processing Co., Ltd.</v>
      </c>
      <c r="S175" s="276" t="str">
        <f t="shared" ca="1" si="6"/>
        <v>CN</v>
      </c>
      <c r="T175" s="276" t="str">
        <f ca="1">IF(B175="","",IF(ISERROR(MATCH($J175,SorP!$B$1:$B$6230,0)),"",INDIRECT("'SorP'!$A$"&amp;MATCH($J175,SorP!$B$1:$B$6230,0))))</f>
        <v>CN-53</v>
      </c>
      <c r="U175" s="318"/>
      <c r="V175" s="319">
        <f>IF(C175="",NA(),MATCH($B175&amp;$C175,'Smelter Look-up'!$J:$J,0))</f>
        <v>392</v>
      </c>
      <c r="W175" s="320"/>
      <c r="X175" s="320">
        <f t="shared" si="7"/>
        <v>0</v>
      </c>
      <c r="Y175" s="320"/>
      <c r="Z175" s="320"/>
      <c r="AB175" s="321" t="str">
        <f t="shared" si="8"/>
        <v>TinGejiu Non-Ferrous Metal Processing Co., Ltd.</v>
      </c>
    </row>
    <row r="176" spans="1:28" s="321" customFormat="1" ht="25.5">
      <c r="A176" s="259"/>
      <c r="B176" s="327" t="s">
        <v>1828</v>
      </c>
      <c r="C176" s="327" t="s">
        <v>3353</v>
      </c>
      <c r="D176" s="327" t="s">
        <v>3353</v>
      </c>
      <c r="E176" s="327" t="s">
        <v>1698</v>
      </c>
      <c r="F176" s="327" t="s">
        <v>1175</v>
      </c>
      <c r="G176" s="327" t="s">
        <v>2453</v>
      </c>
      <c r="H176" s="327">
        <v>0</v>
      </c>
      <c r="I176" s="327" t="s">
        <v>15777</v>
      </c>
      <c r="J176" s="327" t="s">
        <v>2484</v>
      </c>
      <c r="K176" s="327"/>
      <c r="L176" s="327"/>
      <c r="M176" s="327"/>
      <c r="N176" s="327"/>
      <c r="O176" s="327"/>
      <c r="P176" s="327"/>
      <c r="Q176" s="327"/>
      <c r="R176" s="260" t="str">
        <f ca="1">IF(ISERROR($V176),"",OFFSET('Smelter Look-up'!$C$4,$V176-4,0)&amp;"")</f>
        <v>Gejiu Non-Ferrous Metal Processing Co., Ltd.</v>
      </c>
      <c r="S176" s="276" t="str">
        <f t="shared" ca="1" si="6"/>
        <v>CN</v>
      </c>
      <c r="T176" s="276" t="str">
        <f ca="1">IF(B176="","",IF(ISERROR(MATCH($J176,SorP!$B$1:$B$6230,0)),"",INDIRECT("'SorP'!$A$"&amp;MATCH($J176,SorP!$B$1:$B$6230,0))))</f>
        <v>CN-53</v>
      </c>
      <c r="U176" s="318"/>
      <c r="V176" s="319">
        <f>IF(C176="",NA(),MATCH($B176&amp;$C176,'Smelter Look-up'!$J:$J,0))</f>
        <v>392</v>
      </c>
      <c r="W176" s="320"/>
      <c r="X176" s="320">
        <f t="shared" si="7"/>
        <v>0</v>
      </c>
      <c r="Y176" s="320"/>
      <c r="Z176" s="320"/>
      <c r="AB176" s="321" t="str">
        <f t="shared" si="8"/>
        <v>TinGejiu Non-Ferrous Metal Processing Co., Ltd.</v>
      </c>
    </row>
    <row r="177" spans="1:28" s="321" customFormat="1" ht="25.5">
      <c r="A177" s="259"/>
      <c r="B177" s="327" t="s">
        <v>1828</v>
      </c>
      <c r="C177" s="327" t="s">
        <v>3353</v>
      </c>
      <c r="D177" s="327" t="s">
        <v>15785</v>
      </c>
      <c r="E177" s="327" t="s">
        <v>1698</v>
      </c>
      <c r="F177" s="327" t="s">
        <v>1175</v>
      </c>
      <c r="G177" s="327" t="s">
        <v>2453</v>
      </c>
      <c r="H177" s="327"/>
      <c r="I177" s="327" t="s">
        <v>4066</v>
      </c>
      <c r="J177" s="327" t="s">
        <v>2484</v>
      </c>
      <c r="K177" s="327" t="s">
        <v>15786</v>
      </c>
      <c r="L177" s="327" t="s">
        <v>15787</v>
      </c>
      <c r="M177" s="327" t="s">
        <v>15572</v>
      </c>
      <c r="N177" s="327" t="s">
        <v>15780</v>
      </c>
      <c r="O177" s="327" t="s">
        <v>15788</v>
      </c>
      <c r="P177" s="327" t="s">
        <v>775</v>
      </c>
      <c r="Q177" s="327"/>
      <c r="R177" s="260" t="str">
        <f ca="1">IF(ISERROR($V177),"",OFFSET('Smelter Look-up'!$C$4,$V177-4,0)&amp;"")</f>
        <v>Gejiu Non-Ferrous Metal Processing Co., Ltd.</v>
      </c>
      <c r="S177" s="276" t="str">
        <f t="shared" ca="1" si="6"/>
        <v>CN</v>
      </c>
      <c r="T177" s="276" t="str">
        <f ca="1">IF(B177="","",IF(ISERROR(MATCH($J177,SorP!$B$1:$B$6230,0)),"",INDIRECT("'SorP'!$A$"&amp;MATCH($J177,SorP!$B$1:$B$6230,0))))</f>
        <v>CN-53</v>
      </c>
      <c r="U177" s="318"/>
      <c r="V177" s="319">
        <f>IF(C177="",NA(),MATCH($B177&amp;$C177,'Smelter Look-up'!$J:$J,0))</f>
        <v>392</v>
      </c>
      <c r="W177" s="320"/>
      <c r="X177" s="320">
        <f t="shared" si="7"/>
        <v>0</v>
      </c>
      <c r="Y177" s="320"/>
      <c r="Z177" s="320"/>
      <c r="AB177" s="321" t="str">
        <f t="shared" si="8"/>
        <v>TinGejiu Non-Ferrous Metal Processing Co., Ltd.</v>
      </c>
    </row>
    <row r="178" spans="1:28" s="321" customFormat="1" ht="20.25">
      <c r="A178" s="259"/>
      <c r="B178" s="327" t="s">
        <v>1830</v>
      </c>
      <c r="C178" s="327" t="s">
        <v>1</v>
      </c>
      <c r="D178" s="327" t="s">
        <v>1</v>
      </c>
      <c r="E178" s="327" t="s">
        <v>15620</v>
      </c>
      <c r="F178" s="327" t="s">
        <v>1216</v>
      </c>
      <c r="G178" s="327" t="s">
        <v>2453</v>
      </c>
      <c r="H178" s="327">
        <v>0</v>
      </c>
      <c r="I178" s="327" t="s">
        <v>2812</v>
      </c>
      <c r="J178" s="327" t="s">
        <v>2690</v>
      </c>
      <c r="K178" s="327"/>
      <c r="L178" s="327"/>
      <c r="M178" s="327"/>
      <c r="N178" s="327"/>
      <c r="O178" s="327"/>
      <c r="P178" s="327"/>
      <c r="Q178" s="327"/>
      <c r="R178" s="260" t="str">
        <f ca="1">IF(ISERROR($V178),"",OFFSET('Smelter Look-up'!$C$4,$V178-4,0)&amp;"")</f>
        <v>Global Tungsten &amp; Powders Corp.</v>
      </c>
      <c r="S178" s="276" t="str">
        <f t="shared" ca="1" si="6"/>
        <v>Unknown</v>
      </c>
      <c r="T178" s="276" t="str">
        <f ca="1">IF(B178="","",IF(ISERROR(MATCH($J178,SorP!$B$1:$B$6230,0)),"",INDIRECT("'SorP'!$A$"&amp;MATCH($J178,SorP!$B$1:$B$6230,0))))</f>
        <v>US-PA</v>
      </c>
      <c r="U178" s="318"/>
      <c r="V178" s="319">
        <f>IF(C178="",NA(),MATCH($B178&amp;$C178,'Smelter Look-up'!$J:$J,0))</f>
        <v>524</v>
      </c>
      <c r="W178" s="320"/>
      <c r="X178" s="320">
        <f t="shared" si="7"/>
        <v>0</v>
      </c>
      <c r="Y178" s="320"/>
      <c r="Z178" s="320"/>
      <c r="AB178" s="321" t="str">
        <f t="shared" si="8"/>
        <v>TungstenGlobal Tungsten &amp; Powders Corp.</v>
      </c>
    </row>
    <row r="179" spans="1:28" s="321" customFormat="1" ht="20.25">
      <c r="A179" s="259"/>
      <c r="B179" s="327" t="s">
        <v>1830</v>
      </c>
      <c r="C179" s="327" t="s">
        <v>1</v>
      </c>
      <c r="D179" s="327" t="s">
        <v>1</v>
      </c>
      <c r="E179" s="327" t="s">
        <v>15620</v>
      </c>
      <c r="F179" s="327" t="s">
        <v>1216</v>
      </c>
      <c r="G179" s="327" t="s">
        <v>2453</v>
      </c>
      <c r="H179" s="327">
        <v>0</v>
      </c>
      <c r="I179" s="327" t="s">
        <v>2812</v>
      </c>
      <c r="J179" s="327" t="s">
        <v>2690</v>
      </c>
      <c r="K179" s="327"/>
      <c r="L179" s="327"/>
      <c r="M179" s="327"/>
      <c r="N179" s="327"/>
      <c r="O179" s="327"/>
      <c r="P179" s="327"/>
      <c r="Q179" s="327" t="s">
        <v>15576</v>
      </c>
      <c r="R179" s="260" t="str">
        <f ca="1">IF(ISERROR($V179),"",OFFSET('Smelter Look-up'!$C$4,$V179-4,0)&amp;"")</f>
        <v>Global Tungsten &amp; Powders Corp.</v>
      </c>
      <c r="S179" s="276" t="str">
        <f t="shared" ca="1" si="6"/>
        <v>Unknown</v>
      </c>
      <c r="T179" s="276" t="str">
        <f ca="1">IF(B179="","",IF(ISERROR(MATCH($J179,SorP!$B$1:$B$6230,0)),"",INDIRECT("'SorP'!$A$"&amp;MATCH($J179,SorP!$B$1:$B$6230,0))))</f>
        <v>US-PA</v>
      </c>
      <c r="U179" s="318"/>
      <c r="V179" s="319">
        <f>IF(C179="",NA(),MATCH($B179&amp;$C179,'Smelter Look-up'!$J:$J,0))</f>
        <v>524</v>
      </c>
      <c r="W179" s="320"/>
      <c r="X179" s="320">
        <f t="shared" si="7"/>
        <v>0</v>
      </c>
      <c r="Y179" s="320"/>
      <c r="Z179" s="320"/>
      <c r="AB179" s="321" t="str">
        <f t="shared" si="8"/>
        <v>TungstenGlobal Tungsten &amp; Powders Corp.</v>
      </c>
    </row>
    <row r="180" spans="1:28" s="321" customFormat="1" ht="20.25">
      <c r="A180" s="259"/>
      <c r="B180" s="327" t="s">
        <v>1830</v>
      </c>
      <c r="C180" s="327" t="s">
        <v>1</v>
      </c>
      <c r="D180" s="327" t="s">
        <v>1</v>
      </c>
      <c r="E180" s="327" t="s">
        <v>15620</v>
      </c>
      <c r="F180" s="327" t="s">
        <v>1216</v>
      </c>
      <c r="G180" s="327" t="s">
        <v>2453</v>
      </c>
      <c r="H180" s="327">
        <v>0</v>
      </c>
      <c r="I180" s="327" t="s">
        <v>2812</v>
      </c>
      <c r="J180" s="327" t="s">
        <v>2690</v>
      </c>
      <c r="K180" s="327"/>
      <c r="L180" s="327"/>
      <c r="M180" s="327" t="s">
        <v>15548</v>
      </c>
      <c r="N180" s="327"/>
      <c r="O180" s="327" t="s">
        <v>15789</v>
      </c>
      <c r="P180" s="327"/>
      <c r="Q180" s="327"/>
      <c r="R180" s="260" t="str">
        <f ca="1">IF(ISERROR($V180),"",OFFSET('Smelter Look-up'!$C$4,$V180-4,0)&amp;"")</f>
        <v>Global Tungsten &amp; Powders Corp.</v>
      </c>
      <c r="S180" s="276" t="str">
        <f t="shared" ca="1" si="6"/>
        <v>Unknown</v>
      </c>
      <c r="T180" s="276" t="str">
        <f ca="1">IF(B180="","",IF(ISERROR(MATCH($J180,SorP!$B$1:$B$6230,0)),"",INDIRECT("'SorP'!$A$"&amp;MATCH($J180,SorP!$B$1:$B$6230,0))))</f>
        <v>US-PA</v>
      </c>
      <c r="U180" s="318"/>
      <c r="V180" s="319">
        <f>IF(C180="",NA(),MATCH($B180&amp;$C180,'Smelter Look-up'!$J:$J,0))</f>
        <v>524</v>
      </c>
      <c r="W180" s="320"/>
      <c r="X180" s="320">
        <f t="shared" si="7"/>
        <v>0</v>
      </c>
      <c r="Y180" s="320"/>
      <c r="Z180" s="320"/>
      <c r="AB180" s="321" t="str">
        <f t="shared" si="8"/>
        <v>TungstenGlobal Tungsten &amp; Powders Corp.</v>
      </c>
    </row>
    <row r="181" spans="1:28" s="321" customFormat="1" ht="20.25">
      <c r="A181" s="259"/>
      <c r="B181" s="327" t="s">
        <v>1830</v>
      </c>
      <c r="C181" s="327" t="s">
        <v>1</v>
      </c>
      <c r="D181" s="327" t="s">
        <v>1</v>
      </c>
      <c r="E181" s="327" t="s">
        <v>15620</v>
      </c>
      <c r="F181" s="327" t="s">
        <v>1216</v>
      </c>
      <c r="G181" s="327" t="s">
        <v>2453</v>
      </c>
      <c r="H181" s="327">
        <v>0</v>
      </c>
      <c r="I181" s="327" t="s">
        <v>2812</v>
      </c>
      <c r="J181" s="327" t="s">
        <v>2690</v>
      </c>
      <c r="K181" s="327"/>
      <c r="L181" s="327"/>
      <c r="M181" s="327"/>
      <c r="N181" s="327" t="s">
        <v>15552</v>
      </c>
      <c r="O181" s="327" t="s">
        <v>15552</v>
      </c>
      <c r="P181" s="327" t="s">
        <v>775</v>
      </c>
      <c r="Q181" s="327" t="s">
        <v>15553</v>
      </c>
      <c r="R181" s="260" t="str">
        <f ca="1">IF(ISERROR($V181),"",OFFSET('Smelter Look-up'!$C$4,$V181-4,0)&amp;"")</f>
        <v>Global Tungsten &amp; Powders Corp.</v>
      </c>
      <c r="S181" s="276" t="str">
        <f t="shared" ca="1" si="6"/>
        <v>Unknown</v>
      </c>
      <c r="T181" s="276" t="str">
        <f ca="1">IF(B181="","",IF(ISERROR(MATCH($J181,SorP!$B$1:$B$6230,0)),"",INDIRECT("'SorP'!$A$"&amp;MATCH($J181,SorP!$B$1:$B$6230,0))))</f>
        <v>US-PA</v>
      </c>
      <c r="U181" s="318"/>
      <c r="V181" s="319">
        <f>IF(C181="",NA(),MATCH($B181&amp;$C181,'Smelter Look-up'!$J:$J,0))</f>
        <v>524</v>
      </c>
      <c r="W181" s="320"/>
      <c r="X181" s="320">
        <f t="shared" si="7"/>
        <v>0</v>
      </c>
      <c r="Y181" s="320"/>
      <c r="Z181" s="320"/>
      <c r="AB181" s="321" t="str">
        <f t="shared" si="8"/>
        <v>TungstenGlobal Tungsten &amp; Powders Corp.</v>
      </c>
    </row>
    <row r="182" spans="1:28" s="321" customFormat="1" ht="25.5">
      <c r="A182" s="259"/>
      <c r="B182" s="327" t="s">
        <v>1829</v>
      </c>
      <c r="C182" s="327" t="s">
        <v>1147</v>
      </c>
      <c r="D182" s="327" t="s">
        <v>1147</v>
      </c>
      <c r="E182" s="327" t="s">
        <v>1698</v>
      </c>
      <c r="F182" s="327" t="s">
        <v>1148</v>
      </c>
      <c r="G182" s="327" t="s">
        <v>2453</v>
      </c>
      <c r="H182" s="327">
        <v>0</v>
      </c>
      <c r="I182" s="327" t="s">
        <v>2666</v>
      </c>
      <c r="J182" s="327" t="s">
        <v>2633</v>
      </c>
      <c r="K182" s="327"/>
      <c r="L182" s="327"/>
      <c r="M182" s="327"/>
      <c r="N182" s="327"/>
      <c r="O182" s="327"/>
      <c r="P182" s="327"/>
      <c r="Q182" s="327"/>
      <c r="R182" s="260" t="str">
        <f ca="1">IF(ISERROR($V182),"",OFFSET('Smelter Look-up'!$C$4,$V182-4,0)&amp;"")</f>
        <v>Guangdong Zhiyuan New Material Co., Ltd.</v>
      </c>
      <c r="S182" s="276" t="str">
        <f t="shared" ca="1" si="6"/>
        <v>CN</v>
      </c>
      <c r="T182" s="276" t="str">
        <f ca="1">IF(B182="","",IF(ISERROR(MATCH($J182,SorP!$B$1:$B$6230,0)),"",INDIRECT("'SorP'!$A$"&amp;MATCH($J182,SorP!$B$1:$B$6230,0))))</f>
        <v>CN-44</v>
      </c>
      <c r="U182" s="318"/>
      <c r="V182" s="319">
        <f>IF(C182="",NA(),MATCH($B182&amp;$C182,'Smelter Look-up'!$J:$J,0))</f>
        <v>286</v>
      </c>
      <c r="W182" s="320"/>
      <c r="X182" s="320">
        <f t="shared" si="7"/>
        <v>0</v>
      </c>
      <c r="Y182" s="320"/>
      <c r="Z182" s="320"/>
      <c r="AB182" s="321" t="str">
        <f t="shared" si="8"/>
        <v>TantalumGuangdong Zhiyuan New Material Co., Ltd.</v>
      </c>
    </row>
    <row r="183" spans="1:28" s="321" customFormat="1" ht="25.5">
      <c r="A183" s="259"/>
      <c r="B183" s="327" t="s">
        <v>1829</v>
      </c>
      <c r="C183" s="327" t="s">
        <v>1147</v>
      </c>
      <c r="D183" s="327" t="s">
        <v>1147</v>
      </c>
      <c r="E183" s="327" t="s">
        <v>1698</v>
      </c>
      <c r="F183" s="327" t="s">
        <v>1148</v>
      </c>
      <c r="G183" s="327" t="s">
        <v>2453</v>
      </c>
      <c r="H183" s="327">
        <v>0</v>
      </c>
      <c r="I183" s="327" t="s">
        <v>2666</v>
      </c>
      <c r="J183" s="327" t="s">
        <v>2633</v>
      </c>
      <c r="K183" s="327"/>
      <c r="L183" s="327"/>
      <c r="M183" s="327" t="s">
        <v>15548</v>
      </c>
      <c r="N183" s="327"/>
      <c r="O183" s="327" t="s">
        <v>15549</v>
      </c>
      <c r="P183" s="327"/>
      <c r="Q183" s="327"/>
      <c r="R183" s="260" t="str">
        <f ca="1">IF(ISERROR($V183),"",OFFSET('Smelter Look-up'!$C$4,$V183-4,0)&amp;"")</f>
        <v>Guangdong Zhiyuan New Material Co., Ltd.</v>
      </c>
      <c r="S183" s="276" t="str">
        <f t="shared" ca="1" si="6"/>
        <v>CN</v>
      </c>
      <c r="T183" s="276" t="str">
        <f ca="1">IF(B183="","",IF(ISERROR(MATCH($J183,SorP!$B$1:$B$6230,0)),"",INDIRECT("'SorP'!$A$"&amp;MATCH($J183,SorP!$B$1:$B$6230,0))))</f>
        <v>CN-44</v>
      </c>
      <c r="U183" s="318"/>
      <c r="V183" s="319">
        <f>IF(C183="",NA(),MATCH($B183&amp;$C183,'Smelter Look-up'!$J:$J,0))</f>
        <v>286</v>
      </c>
      <c r="W183" s="320"/>
      <c r="X183" s="320">
        <f t="shared" si="7"/>
        <v>0</v>
      </c>
      <c r="Y183" s="320"/>
      <c r="Z183" s="320"/>
      <c r="AB183" s="321" t="str">
        <f t="shared" si="8"/>
        <v>TantalumGuangdong Zhiyuan New Material Co., Ltd.</v>
      </c>
    </row>
    <row r="184" spans="1:28" s="321" customFormat="1" ht="25.5">
      <c r="A184" s="259"/>
      <c r="B184" s="327" t="s">
        <v>1829</v>
      </c>
      <c r="C184" s="327" t="s">
        <v>1147</v>
      </c>
      <c r="D184" s="327" t="s">
        <v>1147</v>
      </c>
      <c r="E184" s="327" t="s">
        <v>1698</v>
      </c>
      <c r="F184" s="327" t="s">
        <v>1148</v>
      </c>
      <c r="G184" s="327" t="s">
        <v>2453</v>
      </c>
      <c r="H184" s="327"/>
      <c r="I184" s="327"/>
      <c r="J184" s="327"/>
      <c r="K184" s="327"/>
      <c r="L184" s="327"/>
      <c r="M184" s="327" t="s">
        <v>15572</v>
      </c>
      <c r="N184" s="327" t="s">
        <v>15650</v>
      </c>
      <c r="O184" s="327" t="s">
        <v>15604</v>
      </c>
      <c r="P184" s="327" t="s">
        <v>775</v>
      </c>
      <c r="Q184" s="327"/>
      <c r="R184" s="260" t="str">
        <f ca="1">IF(ISERROR($V184),"",OFFSET('Smelter Look-up'!$C$4,$V184-4,0)&amp;"")</f>
        <v>Guangdong Zhiyuan New Material Co., Ltd.</v>
      </c>
      <c r="S184" s="276" t="str">
        <f t="shared" ca="1" si="6"/>
        <v>CN</v>
      </c>
      <c r="T184" s="276" t="str">
        <f ca="1">IF(B184="","",IF(ISERROR(MATCH($J184,SorP!$B$1:$B$6230,0)),"",INDIRECT("'SorP'!$A$"&amp;MATCH($J184,SorP!$B$1:$B$6230,0))))</f>
        <v/>
      </c>
      <c r="U184" s="318"/>
      <c r="V184" s="319">
        <f>IF(C184="",NA(),MATCH($B184&amp;$C184,'Smelter Look-up'!$J:$J,0))</f>
        <v>286</v>
      </c>
      <c r="W184" s="320"/>
      <c r="X184" s="320">
        <f t="shared" si="7"/>
        <v>0</v>
      </c>
      <c r="Y184" s="320"/>
      <c r="Z184" s="320"/>
      <c r="AB184" s="321" t="str">
        <f t="shared" si="8"/>
        <v>TantalumGuangdong Zhiyuan New Material Co., Ltd.</v>
      </c>
    </row>
    <row r="185" spans="1:28" s="321" customFormat="1" ht="20.25">
      <c r="A185" s="259"/>
      <c r="B185" s="327" t="s">
        <v>1827</v>
      </c>
      <c r="C185" s="327" t="s">
        <v>1578</v>
      </c>
      <c r="D185" s="327" t="s">
        <v>1578</v>
      </c>
      <c r="E185" s="327" t="s">
        <v>1710</v>
      </c>
      <c r="F185" s="327" t="s">
        <v>1068</v>
      </c>
      <c r="G185" s="327" t="s">
        <v>2453</v>
      </c>
      <c r="H185" s="327">
        <v>0</v>
      </c>
      <c r="I185" s="327" t="s">
        <v>2458</v>
      </c>
      <c r="J185" s="327" t="s">
        <v>2459</v>
      </c>
      <c r="K185" s="327"/>
      <c r="L185" s="327"/>
      <c r="M185" s="327"/>
      <c r="N185" s="327"/>
      <c r="O185" s="327"/>
      <c r="P185" s="327" t="s">
        <v>774</v>
      </c>
      <c r="Q185" s="327"/>
      <c r="R185" s="260" t="str">
        <f ca="1">IF(ISERROR($V185),"",OFFSET('Smelter Look-up'!$C$4,$V185-4,0)&amp;"")</f>
        <v>Heimerle + Meule GmbH</v>
      </c>
      <c r="S185" s="276" t="str">
        <f t="shared" ca="1" si="6"/>
        <v>DE</v>
      </c>
      <c r="T185" s="276" t="str">
        <f ca="1">IF(B185="","",IF(ISERROR(MATCH($J185,SorP!$B$1:$B$6230,0)),"",INDIRECT("'SorP'!$A$"&amp;MATCH($J185,SorP!$B$1:$B$6230,0))))</f>
        <v>DE-BW</v>
      </c>
      <c r="U185" s="318"/>
      <c r="V185" s="319">
        <f>IF(C185="",NA(),MATCH($B185&amp;$C185,'Smelter Look-up'!$J:$J,0))</f>
        <v>82</v>
      </c>
      <c r="W185" s="320"/>
      <c r="X185" s="320">
        <f t="shared" si="7"/>
        <v>0</v>
      </c>
      <c r="Y185" s="320"/>
      <c r="Z185" s="320"/>
      <c r="AB185" s="321" t="str">
        <f t="shared" si="8"/>
        <v>GoldHeimerle + Meule GmbH</v>
      </c>
    </row>
    <row r="186" spans="1:28" s="321" customFormat="1" ht="20.25">
      <c r="A186" s="259"/>
      <c r="B186" s="327" t="s">
        <v>1827</v>
      </c>
      <c r="C186" s="327" t="s">
        <v>1578</v>
      </c>
      <c r="D186" s="327" t="s">
        <v>1578</v>
      </c>
      <c r="E186" s="327" t="s">
        <v>1710</v>
      </c>
      <c r="F186" s="327" t="s">
        <v>1068</v>
      </c>
      <c r="G186" s="327" t="s">
        <v>2453</v>
      </c>
      <c r="H186" s="327">
        <v>0</v>
      </c>
      <c r="I186" s="327" t="s">
        <v>2458</v>
      </c>
      <c r="J186" s="327" t="s">
        <v>2459</v>
      </c>
      <c r="K186" s="327"/>
      <c r="L186" s="327"/>
      <c r="M186" s="327" t="s">
        <v>15548</v>
      </c>
      <c r="N186" s="327"/>
      <c r="O186" s="327" t="s">
        <v>15554</v>
      </c>
      <c r="P186" s="327"/>
      <c r="Q186" s="327"/>
      <c r="R186" s="260" t="str">
        <f ca="1">IF(ISERROR($V186),"",OFFSET('Smelter Look-up'!$C$4,$V186-4,0)&amp;"")</f>
        <v>Heimerle + Meule GmbH</v>
      </c>
      <c r="S186" s="276" t="str">
        <f t="shared" ca="1" si="6"/>
        <v>DE</v>
      </c>
      <c r="T186" s="276" t="str">
        <f ca="1">IF(B186="","",IF(ISERROR(MATCH($J186,SorP!$B$1:$B$6230,0)),"",INDIRECT("'SorP'!$A$"&amp;MATCH($J186,SorP!$B$1:$B$6230,0))))</f>
        <v>DE-BW</v>
      </c>
      <c r="U186" s="318"/>
      <c r="V186" s="319">
        <f>IF(C186="",NA(),MATCH($B186&amp;$C186,'Smelter Look-up'!$J:$J,0))</f>
        <v>82</v>
      </c>
      <c r="W186" s="320"/>
      <c r="X186" s="320">
        <f t="shared" si="7"/>
        <v>0</v>
      </c>
      <c r="Y186" s="320"/>
      <c r="Z186" s="320"/>
      <c r="AB186" s="321" t="str">
        <f t="shared" si="8"/>
        <v>GoldHeimerle + Meule GmbH</v>
      </c>
    </row>
    <row r="187" spans="1:28" s="321" customFormat="1" ht="20.25">
      <c r="A187" s="259"/>
      <c r="B187" s="327" t="s">
        <v>1827</v>
      </c>
      <c r="C187" s="327" t="s">
        <v>1578</v>
      </c>
      <c r="D187" s="327" t="s">
        <v>1578</v>
      </c>
      <c r="E187" s="327" t="s">
        <v>1710</v>
      </c>
      <c r="F187" s="327" t="s">
        <v>1068</v>
      </c>
      <c r="G187" s="327" t="s">
        <v>2453</v>
      </c>
      <c r="H187" s="327">
        <v>0</v>
      </c>
      <c r="I187" s="327" t="s">
        <v>2458</v>
      </c>
      <c r="J187" s="327" t="s">
        <v>2459</v>
      </c>
      <c r="K187" s="327"/>
      <c r="L187" s="327"/>
      <c r="M187" s="327"/>
      <c r="N187" s="327" t="s">
        <v>15555</v>
      </c>
      <c r="O187" s="327" t="s">
        <v>15555</v>
      </c>
      <c r="P187" s="327" t="s">
        <v>774</v>
      </c>
      <c r="Q187" s="327" t="s">
        <v>15553</v>
      </c>
      <c r="R187" s="260" t="str">
        <f ca="1">IF(ISERROR($V187),"",OFFSET('Smelter Look-up'!$C$4,$V187-4,0)&amp;"")</f>
        <v>Heimerle + Meule GmbH</v>
      </c>
      <c r="S187" s="276" t="str">
        <f t="shared" ca="1" si="6"/>
        <v>DE</v>
      </c>
      <c r="T187" s="276" t="str">
        <f ca="1">IF(B187="","",IF(ISERROR(MATCH($J187,SorP!$B$1:$B$6230,0)),"",INDIRECT("'SorP'!$A$"&amp;MATCH($J187,SorP!$B$1:$B$6230,0))))</f>
        <v>DE-BW</v>
      </c>
      <c r="U187" s="318"/>
      <c r="V187" s="319">
        <f>IF(C187="",NA(),MATCH($B187&amp;$C187,'Smelter Look-up'!$J:$J,0))</f>
        <v>82</v>
      </c>
      <c r="W187" s="320"/>
      <c r="X187" s="320">
        <f t="shared" si="7"/>
        <v>0</v>
      </c>
      <c r="Y187" s="320"/>
      <c r="Z187" s="320"/>
      <c r="AB187" s="321" t="str">
        <f t="shared" si="8"/>
        <v>GoldHeimerle + Meule GmbH</v>
      </c>
    </row>
    <row r="188" spans="1:28" s="321" customFormat="1" ht="20.25">
      <c r="A188" s="259"/>
      <c r="B188" s="327" t="s">
        <v>1827</v>
      </c>
      <c r="C188" s="327" t="s">
        <v>1578</v>
      </c>
      <c r="D188" s="327" t="s">
        <v>1578</v>
      </c>
      <c r="E188" s="327" t="s">
        <v>1710</v>
      </c>
      <c r="F188" s="327" t="s">
        <v>1068</v>
      </c>
      <c r="G188" s="327" t="s">
        <v>2453</v>
      </c>
      <c r="H188" s="327" t="s">
        <v>15790</v>
      </c>
      <c r="I188" s="327" t="s">
        <v>15791</v>
      </c>
      <c r="J188" s="327" t="s">
        <v>2459</v>
      </c>
      <c r="K188" s="327" t="s">
        <v>15792</v>
      </c>
      <c r="L188" s="327" t="s">
        <v>15793</v>
      </c>
      <c r="M188" s="327" t="s">
        <v>15572</v>
      </c>
      <c r="N188" s="327" t="s">
        <v>15554</v>
      </c>
      <c r="O188" s="327" t="s">
        <v>15743</v>
      </c>
      <c r="P188" s="327" t="s">
        <v>774</v>
      </c>
      <c r="Q188" s="327"/>
      <c r="R188" s="260" t="str">
        <f ca="1">IF(ISERROR($V188),"",OFFSET('Smelter Look-up'!$C$4,$V188-4,0)&amp;"")</f>
        <v>Heimerle + Meule GmbH</v>
      </c>
      <c r="S188" s="276" t="str">
        <f t="shared" ca="1" si="6"/>
        <v>DE</v>
      </c>
      <c r="T188" s="276" t="str">
        <f ca="1">IF(B188="","",IF(ISERROR(MATCH($J188,SorP!$B$1:$B$6230,0)),"",INDIRECT("'SorP'!$A$"&amp;MATCH($J188,SorP!$B$1:$B$6230,0))))</f>
        <v>DE-BW</v>
      </c>
      <c r="U188" s="318"/>
      <c r="V188" s="319">
        <f>IF(C188="",NA(),MATCH($B188&amp;$C188,'Smelter Look-up'!$J:$J,0))</f>
        <v>82</v>
      </c>
      <c r="W188" s="320"/>
      <c r="X188" s="320">
        <f t="shared" si="7"/>
        <v>0</v>
      </c>
      <c r="Y188" s="320"/>
      <c r="Z188" s="320"/>
      <c r="AB188" s="321" t="str">
        <f t="shared" si="8"/>
        <v>GoldHeimerle + Meule GmbH</v>
      </c>
    </row>
    <row r="189" spans="1:28" s="321" customFormat="1" ht="20.25">
      <c r="A189" s="259"/>
      <c r="B189" s="327" t="s">
        <v>1827</v>
      </c>
      <c r="C189" s="327" t="s">
        <v>1578</v>
      </c>
      <c r="D189" s="327" t="s">
        <v>1578</v>
      </c>
      <c r="E189" s="327" t="s">
        <v>1710</v>
      </c>
      <c r="F189" s="327" t="s">
        <v>1068</v>
      </c>
      <c r="G189" s="327" t="s">
        <v>2453</v>
      </c>
      <c r="H189" s="327"/>
      <c r="I189" s="327"/>
      <c r="J189" s="327"/>
      <c r="K189" s="327"/>
      <c r="L189" s="327"/>
      <c r="M189" s="327"/>
      <c r="N189" s="327"/>
      <c r="O189" s="327"/>
      <c r="P189" s="327"/>
      <c r="Q189" s="327"/>
      <c r="R189" s="260" t="str">
        <f ca="1">IF(ISERROR($V189),"",OFFSET('Smelter Look-up'!$C$4,$V189-4,0)&amp;"")</f>
        <v>Heimerle + Meule GmbH</v>
      </c>
      <c r="S189" s="276" t="str">
        <f t="shared" ca="1" si="6"/>
        <v>DE</v>
      </c>
      <c r="T189" s="276" t="str">
        <f ca="1">IF(B189="","",IF(ISERROR(MATCH($J189,SorP!$B$1:$B$6230,0)),"",INDIRECT("'SorP'!$A$"&amp;MATCH($J189,SorP!$B$1:$B$6230,0))))</f>
        <v/>
      </c>
      <c r="U189" s="318"/>
      <c r="V189" s="319">
        <f>IF(C189="",NA(),MATCH($B189&amp;$C189,'Smelter Look-up'!$J:$J,0))</f>
        <v>82</v>
      </c>
      <c r="W189" s="320"/>
      <c r="X189" s="320">
        <f t="shared" si="7"/>
        <v>0</v>
      </c>
      <c r="Y189" s="320"/>
      <c r="Z189" s="320"/>
      <c r="AB189" s="321" t="str">
        <f t="shared" si="8"/>
        <v>GoldHeimerle + Meule GmbH</v>
      </c>
    </row>
    <row r="190" spans="1:28" s="321" customFormat="1" ht="20.25">
      <c r="A190" s="259"/>
      <c r="B190" s="327" t="s">
        <v>1827</v>
      </c>
      <c r="C190" s="327" t="s">
        <v>63</v>
      </c>
      <c r="D190" s="327" t="s">
        <v>63</v>
      </c>
      <c r="E190" s="327" t="s">
        <v>1698</v>
      </c>
      <c r="F190" s="327" t="s">
        <v>1069</v>
      </c>
      <c r="G190" s="327" t="s">
        <v>2453</v>
      </c>
      <c r="H190" s="327">
        <v>0</v>
      </c>
      <c r="I190" s="327" t="s">
        <v>2509</v>
      </c>
      <c r="J190" s="327" t="s">
        <v>2510</v>
      </c>
      <c r="K190" s="327"/>
      <c r="L190" s="327"/>
      <c r="M190" s="327"/>
      <c r="N190" s="327"/>
      <c r="O190" s="327"/>
      <c r="P190" s="327"/>
      <c r="Q190" s="327" t="s">
        <v>15576</v>
      </c>
      <c r="R190" s="260" t="str">
        <f ca="1">IF(ISERROR($V190),"",OFFSET('Smelter Look-up'!$C$4,$V190-4,0)&amp;"")</f>
        <v>Heraeus Metals Hong Kong Ltd.</v>
      </c>
      <c r="S190" s="276" t="str">
        <f t="shared" ca="1" si="6"/>
        <v>CN</v>
      </c>
      <c r="T190" s="276" t="str">
        <f ca="1">IF(B190="","",IF(ISERROR(MATCH($J190,SorP!$B$1:$B$6230,0)),"",INDIRECT("'SorP'!$A$"&amp;MATCH($J190,SorP!$B$1:$B$6230,0))))</f>
        <v>CN-91</v>
      </c>
      <c r="U190" s="318"/>
      <c r="V190" s="319">
        <f>IF(C190="",NA(),MATCH($B190&amp;$C190,'Smelter Look-up'!$J:$J,0))</f>
        <v>86</v>
      </c>
      <c r="W190" s="320"/>
      <c r="X190" s="320">
        <f t="shared" si="7"/>
        <v>0</v>
      </c>
      <c r="Y190" s="320"/>
      <c r="Z190" s="320"/>
      <c r="AB190" s="321" t="str">
        <f t="shared" si="8"/>
        <v>GoldHeraeus Ltd. Hong Kong</v>
      </c>
    </row>
    <row r="191" spans="1:28" s="321" customFormat="1" ht="20.25">
      <c r="A191" s="259"/>
      <c r="B191" s="327" t="s">
        <v>1827</v>
      </c>
      <c r="C191" s="327" t="s">
        <v>63</v>
      </c>
      <c r="D191" s="327" t="s">
        <v>63</v>
      </c>
      <c r="E191" s="327" t="s">
        <v>1698</v>
      </c>
      <c r="F191" s="327" t="s">
        <v>1069</v>
      </c>
      <c r="G191" s="327" t="s">
        <v>2453</v>
      </c>
      <c r="H191" s="327">
        <v>0</v>
      </c>
      <c r="I191" s="327" t="s">
        <v>2509</v>
      </c>
      <c r="J191" s="327" t="s">
        <v>2510</v>
      </c>
      <c r="K191" s="327"/>
      <c r="L191" s="327"/>
      <c r="M191" s="327" t="s">
        <v>15577</v>
      </c>
      <c r="N191" s="327"/>
      <c r="O191" s="327"/>
      <c r="P191" s="327"/>
      <c r="Q191" s="327" t="s">
        <v>15578</v>
      </c>
      <c r="R191" s="260" t="str">
        <f ca="1">IF(ISERROR($V191),"",OFFSET('Smelter Look-up'!$C$4,$V191-4,0)&amp;"")</f>
        <v>Heraeus Metals Hong Kong Ltd.</v>
      </c>
      <c r="S191" s="276" t="str">
        <f t="shared" ca="1" si="6"/>
        <v>CN</v>
      </c>
      <c r="T191" s="276" t="str">
        <f ca="1">IF(B191="","",IF(ISERROR(MATCH($J191,SorP!$B$1:$B$6230,0)),"",INDIRECT("'SorP'!$A$"&amp;MATCH($J191,SorP!$B$1:$B$6230,0))))</f>
        <v>CN-91</v>
      </c>
      <c r="U191" s="318"/>
      <c r="V191" s="319">
        <f>IF(C191="",NA(),MATCH($B191&amp;$C191,'Smelter Look-up'!$J:$J,0))</f>
        <v>86</v>
      </c>
      <c r="W191" s="320"/>
      <c r="X191" s="320">
        <f t="shared" si="7"/>
        <v>0</v>
      </c>
      <c r="Y191" s="320"/>
      <c r="Z191" s="320"/>
      <c r="AB191" s="321" t="str">
        <f t="shared" si="8"/>
        <v>GoldHeraeus Ltd. Hong Kong</v>
      </c>
    </row>
    <row r="192" spans="1:28" s="321" customFormat="1" ht="20.25">
      <c r="A192" s="259"/>
      <c r="B192" s="327" t="s">
        <v>1827</v>
      </c>
      <c r="C192" s="327" t="s">
        <v>63</v>
      </c>
      <c r="D192" s="327" t="s">
        <v>63</v>
      </c>
      <c r="E192" s="327" t="s">
        <v>1698</v>
      </c>
      <c r="F192" s="327" t="s">
        <v>1069</v>
      </c>
      <c r="G192" s="327" t="s">
        <v>2453</v>
      </c>
      <c r="H192" s="327">
        <v>0</v>
      </c>
      <c r="I192" s="327" t="s">
        <v>2509</v>
      </c>
      <c r="J192" s="327" t="s">
        <v>2510</v>
      </c>
      <c r="K192" s="327"/>
      <c r="L192" s="327"/>
      <c r="M192" s="327" t="s">
        <v>15548</v>
      </c>
      <c r="N192" s="327"/>
      <c r="O192" s="327" t="s">
        <v>15613</v>
      </c>
      <c r="P192" s="327"/>
      <c r="Q192" s="327"/>
      <c r="R192" s="260" t="str">
        <f ca="1">IF(ISERROR($V192),"",OFFSET('Smelter Look-up'!$C$4,$V192-4,0)&amp;"")</f>
        <v>Heraeus Metals Hong Kong Ltd.</v>
      </c>
      <c r="S192" s="276" t="str">
        <f t="shared" ca="1" si="6"/>
        <v>CN</v>
      </c>
      <c r="T192" s="276" t="str">
        <f ca="1">IF(B192="","",IF(ISERROR(MATCH($J192,SorP!$B$1:$B$6230,0)),"",INDIRECT("'SorP'!$A$"&amp;MATCH($J192,SorP!$B$1:$B$6230,0))))</f>
        <v>CN-91</v>
      </c>
      <c r="U192" s="318"/>
      <c r="V192" s="319">
        <f>IF(C192="",NA(),MATCH($B192&amp;$C192,'Smelter Look-up'!$J:$J,0))</f>
        <v>86</v>
      </c>
      <c r="W192" s="320"/>
      <c r="X192" s="320">
        <f t="shared" si="7"/>
        <v>0</v>
      </c>
      <c r="Y192" s="320"/>
      <c r="Z192" s="320"/>
      <c r="AB192" s="321" t="str">
        <f t="shared" si="8"/>
        <v>GoldHeraeus Ltd. Hong Kong</v>
      </c>
    </row>
    <row r="193" spans="1:28" s="321" customFormat="1" ht="20.25">
      <c r="A193" s="259"/>
      <c r="B193" s="327" t="s">
        <v>1827</v>
      </c>
      <c r="C193" s="327" t="s">
        <v>63</v>
      </c>
      <c r="D193" s="327" t="s">
        <v>63</v>
      </c>
      <c r="E193" s="327" t="s">
        <v>1698</v>
      </c>
      <c r="F193" s="327" t="s">
        <v>1069</v>
      </c>
      <c r="G193" s="327" t="s">
        <v>2453</v>
      </c>
      <c r="H193" s="327">
        <v>0</v>
      </c>
      <c r="I193" s="327" t="s">
        <v>2509</v>
      </c>
      <c r="J193" s="327" t="s">
        <v>2510</v>
      </c>
      <c r="K193" s="327"/>
      <c r="L193" s="327" t="s">
        <v>15794</v>
      </c>
      <c r="M193" s="327"/>
      <c r="N193" s="327"/>
      <c r="O193" s="327"/>
      <c r="P193" s="327"/>
      <c r="Q193" s="327" t="s">
        <v>15553</v>
      </c>
      <c r="R193" s="260" t="str">
        <f ca="1">IF(ISERROR($V193),"",OFFSET('Smelter Look-up'!$C$4,$V193-4,0)&amp;"")</f>
        <v>Heraeus Metals Hong Kong Ltd.</v>
      </c>
      <c r="S193" s="276" t="str">
        <f t="shared" ca="1" si="6"/>
        <v>CN</v>
      </c>
      <c r="T193" s="276" t="str">
        <f ca="1">IF(B193="","",IF(ISERROR(MATCH($J193,SorP!$B$1:$B$6230,0)),"",INDIRECT("'SorP'!$A$"&amp;MATCH($J193,SorP!$B$1:$B$6230,0))))</f>
        <v>CN-91</v>
      </c>
      <c r="U193" s="318"/>
      <c r="V193" s="319">
        <f>IF(C193="",NA(),MATCH($B193&amp;$C193,'Smelter Look-up'!$J:$J,0))</f>
        <v>86</v>
      </c>
      <c r="W193" s="320"/>
      <c r="X193" s="320">
        <f t="shared" si="7"/>
        <v>0</v>
      </c>
      <c r="Y193" s="320"/>
      <c r="Z193" s="320"/>
      <c r="AB193" s="321" t="str">
        <f t="shared" si="8"/>
        <v>GoldHeraeus Ltd. Hong Kong</v>
      </c>
    </row>
    <row r="194" spans="1:28" s="321" customFormat="1" ht="20.25">
      <c r="A194" s="259"/>
      <c r="B194" s="327" t="s">
        <v>1827</v>
      </c>
      <c r="C194" s="327" t="s">
        <v>63</v>
      </c>
      <c r="D194" s="327" t="s">
        <v>15795</v>
      </c>
      <c r="E194" s="327" t="s">
        <v>1743</v>
      </c>
      <c r="F194" s="327" t="s">
        <v>1069</v>
      </c>
      <c r="G194" s="327" t="s">
        <v>2453</v>
      </c>
      <c r="H194" s="327"/>
      <c r="I194" s="327"/>
      <c r="J194" s="327"/>
      <c r="K194" s="327"/>
      <c r="L194" s="327"/>
      <c r="M194" s="327"/>
      <c r="N194" s="327"/>
      <c r="O194" s="327"/>
      <c r="P194" s="327"/>
      <c r="Q194" s="327"/>
      <c r="R194" s="260" t="str">
        <f ca="1">IF(ISERROR($V194),"",OFFSET('Smelter Look-up'!$C$4,$V194-4,0)&amp;"")</f>
        <v>Heraeus Metals Hong Kong Ltd.</v>
      </c>
      <c r="S194" s="276" t="str">
        <f t="shared" ca="1" si="6"/>
        <v>HK</v>
      </c>
      <c r="T194" s="276" t="str">
        <f ca="1">IF(B194="","",IF(ISERROR(MATCH($J194,SorP!$B$1:$B$6230,0)),"",INDIRECT("'SorP'!$A$"&amp;MATCH($J194,SorP!$B$1:$B$6230,0))))</f>
        <v/>
      </c>
      <c r="U194" s="318"/>
      <c r="V194" s="319">
        <f>IF(C194="",NA(),MATCH($B194&amp;$C194,'Smelter Look-up'!$J:$J,0))</f>
        <v>86</v>
      </c>
      <c r="W194" s="320"/>
      <c r="X194" s="320">
        <f t="shared" si="7"/>
        <v>0</v>
      </c>
      <c r="Y194" s="320"/>
      <c r="Z194" s="320"/>
      <c r="AB194" s="321" t="str">
        <f t="shared" si="8"/>
        <v>GoldHeraeus Ltd. Hong Kong</v>
      </c>
    </row>
    <row r="195" spans="1:28" s="321" customFormat="1" ht="20.25">
      <c r="A195" s="259"/>
      <c r="B195" s="327" t="s">
        <v>1827</v>
      </c>
      <c r="C195" s="327" t="s">
        <v>63</v>
      </c>
      <c r="D195" s="327" t="s">
        <v>63</v>
      </c>
      <c r="E195" s="327" t="s">
        <v>1698</v>
      </c>
      <c r="F195" s="327" t="s">
        <v>1069</v>
      </c>
      <c r="G195" s="327" t="s">
        <v>2453</v>
      </c>
      <c r="H195" s="327" t="s">
        <v>15796</v>
      </c>
      <c r="I195" s="327" t="s">
        <v>2509</v>
      </c>
      <c r="J195" s="327" t="s">
        <v>2510</v>
      </c>
      <c r="K195" s="327" t="s">
        <v>15797</v>
      </c>
      <c r="L195" s="327" t="s">
        <v>15798</v>
      </c>
      <c r="M195" s="327" t="s">
        <v>15799</v>
      </c>
      <c r="N195" s="327" t="s">
        <v>15800</v>
      </c>
      <c r="O195" s="327" t="s">
        <v>15801</v>
      </c>
      <c r="P195" s="327" t="s">
        <v>775</v>
      </c>
      <c r="Q195" s="327"/>
      <c r="R195" s="260" t="str">
        <f ca="1">IF(ISERROR($V195),"",OFFSET('Smelter Look-up'!$C$4,$V195-4,0)&amp;"")</f>
        <v>Heraeus Metals Hong Kong Ltd.</v>
      </c>
      <c r="S195" s="276" t="str">
        <f t="shared" ca="1" si="6"/>
        <v>CN</v>
      </c>
      <c r="T195" s="276" t="str">
        <f ca="1">IF(B195="","",IF(ISERROR(MATCH($J195,SorP!$B$1:$B$6230,0)),"",INDIRECT("'SorP'!$A$"&amp;MATCH($J195,SorP!$B$1:$B$6230,0))))</f>
        <v>CN-91</v>
      </c>
      <c r="U195" s="318"/>
      <c r="V195" s="319">
        <f>IF(C195="",NA(),MATCH($B195&amp;$C195,'Smelter Look-up'!$J:$J,0))</f>
        <v>86</v>
      </c>
      <c r="W195" s="320"/>
      <c r="X195" s="320">
        <f t="shared" si="7"/>
        <v>0</v>
      </c>
      <c r="Y195" s="320"/>
      <c r="Z195" s="320"/>
      <c r="AB195" s="321" t="str">
        <f t="shared" si="8"/>
        <v>GoldHeraeus Ltd. Hong Kong</v>
      </c>
    </row>
    <row r="196" spans="1:28" s="321" customFormat="1" ht="20.25">
      <c r="A196" s="259"/>
      <c r="B196" s="327" t="s">
        <v>1827</v>
      </c>
      <c r="C196" s="327" t="s">
        <v>63</v>
      </c>
      <c r="D196" s="327" t="s">
        <v>63</v>
      </c>
      <c r="E196" s="327" t="s">
        <v>1698</v>
      </c>
      <c r="F196" s="327" t="s">
        <v>1069</v>
      </c>
      <c r="G196" s="327" t="s">
        <v>2453</v>
      </c>
      <c r="H196" s="327">
        <v>0</v>
      </c>
      <c r="I196" s="327" t="s">
        <v>2509</v>
      </c>
      <c r="J196" s="327" t="s">
        <v>2510</v>
      </c>
      <c r="K196" s="327"/>
      <c r="L196" s="327"/>
      <c r="M196" s="327"/>
      <c r="N196" s="327"/>
      <c r="O196" s="327"/>
      <c r="P196" s="327"/>
      <c r="Q196" s="327" t="s">
        <v>15802</v>
      </c>
      <c r="R196" s="260" t="str">
        <f ca="1">IF(ISERROR($V196),"",OFFSET('Smelter Look-up'!$C$4,$V196-4,0)&amp;"")</f>
        <v>Heraeus Metals Hong Kong Ltd.</v>
      </c>
      <c r="S196" s="276" t="str">
        <f t="shared" ca="1" si="6"/>
        <v>CN</v>
      </c>
      <c r="T196" s="276" t="str">
        <f ca="1">IF(B196="","",IF(ISERROR(MATCH($J196,SorP!$B$1:$B$6230,0)),"",INDIRECT("'SorP'!$A$"&amp;MATCH($J196,SorP!$B$1:$B$6230,0))))</f>
        <v>CN-91</v>
      </c>
      <c r="U196" s="318"/>
      <c r="V196" s="319">
        <f>IF(C196="",NA(),MATCH($B196&amp;$C196,'Smelter Look-up'!$J:$J,0))</f>
        <v>86</v>
      </c>
      <c r="W196" s="320"/>
      <c r="X196" s="320">
        <f t="shared" si="7"/>
        <v>0</v>
      </c>
      <c r="Y196" s="320"/>
      <c r="Z196" s="320"/>
      <c r="AB196" s="321" t="str">
        <f t="shared" si="8"/>
        <v>GoldHeraeus Ltd. Hong Kong</v>
      </c>
    </row>
    <row r="197" spans="1:28" s="321" customFormat="1" ht="20.25">
      <c r="A197" s="259"/>
      <c r="B197" s="327" t="s">
        <v>1827</v>
      </c>
      <c r="C197" s="327" t="s">
        <v>63</v>
      </c>
      <c r="D197" s="327" t="s">
        <v>63</v>
      </c>
      <c r="E197" s="327" t="s">
        <v>1743</v>
      </c>
      <c r="F197" s="327" t="s">
        <v>1069</v>
      </c>
      <c r="G197" s="327" t="s">
        <v>2453</v>
      </c>
      <c r="H197" s="327" t="s">
        <v>15803</v>
      </c>
      <c r="I197" s="327" t="s">
        <v>15804</v>
      </c>
      <c r="J197" s="327" t="s">
        <v>15805</v>
      </c>
      <c r="K197" s="327" t="s">
        <v>15806</v>
      </c>
      <c r="L197" s="327" t="s">
        <v>15807</v>
      </c>
      <c r="M197" s="327" t="s">
        <v>15572</v>
      </c>
      <c r="N197" s="327" t="s">
        <v>15613</v>
      </c>
      <c r="O197" s="327" t="s">
        <v>15613</v>
      </c>
      <c r="P197" s="327" t="s">
        <v>775</v>
      </c>
      <c r="Q197" s="327"/>
      <c r="R197" s="260" t="str">
        <f ca="1">IF(ISERROR($V197),"",OFFSET('Smelter Look-up'!$C$4,$V197-4,0)&amp;"")</f>
        <v>Heraeus Metals Hong Kong Ltd.</v>
      </c>
      <c r="S197" s="276" t="str">
        <f t="shared" ref="S197:S260" ca="1" si="9">IF(B197="","",IF(ISERROR(MATCH($E197,CL,0)),"Unknown",INDIRECT("'C'!$B$"&amp;MATCH($E197,CL,0)+1)))</f>
        <v>HK</v>
      </c>
      <c r="T197" s="276" t="str">
        <f ca="1">IF(B197="","",IF(ISERROR(MATCH($J197,SorP!$B$1:$B$6230,0)),"",INDIRECT("'SorP'!$A$"&amp;MATCH($J197,SorP!$B$1:$B$6230,0))))</f>
        <v/>
      </c>
      <c r="U197" s="318"/>
      <c r="V197" s="319">
        <f>IF(C197="",NA(),MATCH($B197&amp;$C197,'Smelter Look-up'!$J:$J,0))</f>
        <v>86</v>
      </c>
      <c r="W197" s="320"/>
      <c r="X197" s="320">
        <f t="shared" si="7"/>
        <v>0</v>
      </c>
      <c r="Y197" s="320"/>
      <c r="Z197" s="320"/>
      <c r="AB197" s="321" t="str">
        <f t="shared" si="8"/>
        <v>GoldHeraeus Ltd. Hong Kong</v>
      </c>
    </row>
    <row r="198" spans="1:28" s="321" customFormat="1" ht="20.25">
      <c r="A198" s="259"/>
      <c r="B198" s="327" t="s">
        <v>1827</v>
      </c>
      <c r="C198" s="327" t="s">
        <v>63</v>
      </c>
      <c r="D198" s="327" t="s">
        <v>63</v>
      </c>
      <c r="E198" s="327" t="s">
        <v>1743</v>
      </c>
      <c r="F198" s="327" t="s">
        <v>1069</v>
      </c>
      <c r="G198" s="327" t="s">
        <v>2453</v>
      </c>
      <c r="H198" s="327"/>
      <c r="I198" s="327"/>
      <c r="J198" s="327"/>
      <c r="K198" s="327"/>
      <c r="L198" s="327"/>
      <c r="M198" s="327"/>
      <c r="N198" s="327"/>
      <c r="O198" s="327"/>
      <c r="P198" s="327"/>
      <c r="Q198" s="327" t="s">
        <v>15578</v>
      </c>
      <c r="R198" s="260" t="str">
        <f ca="1">IF(ISERROR($V198),"",OFFSET('Smelter Look-up'!$C$4,$V198-4,0)&amp;"")</f>
        <v>Heraeus Metals Hong Kong Ltd.</v>
      </c>
      <c r="S198" s="276" t="str">
        <f t="shared" ca="1" si="9"/>
        <v>HK</v>
      </c>
      <c r="T198" s="276" t="str">
        <f ca="1">IF(B198="","",IF(ISERROR(MATCH($J198,SorP!$B$1:$B$6230,0)),"",INDIRECT("'SorP'!$A$"&amp;MATCH($J198,SorP!$B$1:$B$6230,0))))</f>
        <v/>
      </c>
      <c r="U198" s="318"/>
      <c r="V198" s="319">
        <f>IF(C198="",NA(),MATCH($B198&amp;$C198,'Smelter Look-up'!$J:$J,0))</f>
        <v>86</v>
      </c>
      <c r="W198" s="320"/>
      <c r="X198" s="320">
        <f t="shared" ref="X198:X261" si="10">IF(AND(C198="Smelter not listed",OR(LEN(D198)=0,LEN(E198)=0)),1,0)</f>
        <v>0</v>
      </c>
      <c r="Y198" s="320"/>
      <c r="Z198" s="320"/>
      <c r="AB198" s="321" t="str">
        <f t="shared" ref="AB198:AB261" si="11">B198&amp;C198</f>
        <v>GoldHeraeus Ltd. Hong Kong</v>
      </c>
    </row>
    <row r="199" spans="1:28" s="321" customFormat="1" ht="20.25">
      <c r="A199" s="259"/>
      <c r="B199" s="327" t="s">
        <v>1827</v>
      </c>
      <c r="C199" s="327" t="s">
        <v>63</v>
      </c>
      <c r="D199" s="327" t="s">
        <v>63</v>
      </c>
      <c r="E199" s="327" t="s">
        <v>1698</v>
      </c>
      <c r="F199" s="327" t="s">
        <v>1069</v>
      </c>
      <c r="G199" s="327" t="s">
        <v>2453</v>
      </c>
      <c r="H199" s="327">
        <v>0</v>
      </c>
      <c r="I199" s="327" t="s">
        <v>2509</v>
      </c>
      <c r="J199" s="327" t="s">
        <v>2510</v>
      </c>
      <c r="K199" s="327"/>
      <c r="L199" s="327"/>
      <c r="M199" s="327"/>
      <c r="N199" s="327"/>
      <c r="O199" s="327"/>
      <c r="P199" s="327"/>
      <c r="Q199" s="327"/>
      <c r="R199" s="260" t="str">
        <f ca="1">IF(ISERROR($V199),"",OFFSET('Smelter Look-up'!$C$4,$V199-4,0)&amp;"")</f>
        <v>Heraeus Metals Hong Kong Ltd.</v>
      </c>
      <c r="S199" s="276" t="str">
        <f t="shared" ca="1" si="9"/>
        <v>CN</v>
      </c>
      <c r="T199" s="276" t="str">
        <f ca="1">IF(B199="","",IF(ISERROR(MATCH($J199,SorP!$B$1:$B$6230,0)),"",INDIRECT("'SorP'!$A$"&amp;MATCH($J199,SorP!$B$1:$B$6230,0))))</f>
        <v>CN-91</v>
      </c>
      <c r="U199" s="318"/>
      <c r="V199" s="319">
        <f>IF(C199="",NA(),MATCH($B199&amp;$C199,'Smelter Look-up'!$J:$J,0))</f>
        <v>86</v>
      </c>
      <c r="W199" s="320"/>
      <c r="X199" s="320">
        <f t="shared" si="10"/>
        <v>0</v>
      </c>
      <c r="Y199" s="320"/>
      <c r="Z199" s="320"/>
      <c r="AB199" s="321" t="str">
        <f t="shared" si="11"/>
        <v>GoldHeraeus Ltd. Hong Kong</v>
      </c>
    </row>
    <row r="200" spans="1:28" s="321" customFormat="1" ht="20.25">
      <c r="A200" s="259"/>
      <c r="B200" s="327" t="s">
        <v>1827</v>
      </c>
      <c r="C200" s="327" t="s">
        <v>1947</v>
      </c>
      <c r="D200" s="327" t="s">
        <v>1947</v>
      </c>
      <c r="E200" s="327" t="s">
        <v>1710</v>
      </c>
      <c r="F200" s="327" t="s">
        <v>1070</v>
      </c>
      <c r="G200" s="327" t="s">
        <v>2453</v>
      </c>
      <c r="H200" s="327">
        <v>0</v>
      </c>
      <c r="I200" s="327" t="s">
        <v>2511</v>
      </c>
      <c r="J200" s="327" t="s">
        <v>15808</v>
      </c>
      <c r="K200" s="327"/>
      <c r="L200" s="327"/>
      <c r="M200" s="327"/>
      <c r="N200" s="327"/>
      <c r="O200" s="327"/>
      <c r="P200" s="327"/>
      <c r="Q200" s="327"/>
      <c r="R200" s="260" t="str">
        <f ca="1">IF(ISERROR($V200),"",OFFSET('Smelter Look-up'!$C$4,$V200-4,0)&amp;"")</f>
        <v>Heraeus Precious Metals GmbH &amp; Co. KG</v>
      </c>
      <c r="S200" s="276" t="str">
        <f t="shared" ca="1" si="9"/>
        <v>DE</v>
      </c>
      <c r="T200" s="276" t="str">
        <f ca="1">IF(B200="","",IF(ISERROR(MATCH($J200,SorP!$B$1:$B$6230,0)),"",INDIRECT("'SorP'!$A$"&amp;MATCH($J200,SorP!$B$1:$B$6230,0))))</f>
        <v/>
      </c>
      <c r="U200" s="318"/>
      <c r="V200" s="319">
        <f>IF(C200="",NA(),MATCH($B200&amp;$C200,'Smelter Look-up'!$J:$J,0))</f>
        <v>88</v>
      </c>
      <c r="W200" s="320"/>
      <c r="X200" s="320">
        <f t="shared" si="10"/>
        <v>0</v>
      </c>
      <c r="Y200" s="320"/>
      <c r="Z200" s="320"/>
      <c r="AB200" s="321" t="str">
        <f t="shared" si="11"/>
        <v>GoldHeraeus Precious Metals GmbH &amp; Co. KG</v>
      </c>
    </row>
    <row r="201" spans="1:28" s="321" customFormat="1" ht="20.25">
      <c r="A201" s="259"/>
      <c r="B201" s="327" t="s">
        <v>1827</v>
      </c>
      <c r="C201" s="327" t="s">
        <v>1947</v>
      </c>
      <c r="D201" s="327" t="s">
        <v>1947</v>
      </c>
      <c r="E201" s="327" t="s">
        <v>1710</v>
      </c>
      <c r="F201" s="327" t="s">
        <v>1070</v>
      </c>
      <c r="G201" s="327" t="s">
        <v>2453</v>
      </c>
      <c r="H201" s="327">
        <v>0</v>
      </c>
      <c r="I201" s="327" t="s">
        <v>2511</v>
      </c>
      <c r="J201" s="327" t="s">
        <v>15808</v>
      </c>
      <c r="K201" s="327"/>
      <c r="L201" s="327"/>
      <c r="M201" s="327"/>
      <c r="N201" s="327"/>
      <c r="O201" s="327"/>
      <c r="P201" s="327"/>
      <c r="Q201" s="327" t="s">
        <v>15576</v>
      </c>
      <c r="R201" s="260" t="str">
        <f ca="1">IF(ISERROR($V201),"",OFFSET('Smelter Look-up'!$C$4,$V201-4,0)&amp;"")</f>
        <v>Heraeus Precious Metals GmbH &amp; Co. KG</v>
      </c>
      <c r="S201" s="276" t="str">
        <f t="shared" ca="1" si="9"/>
        <v>DE</v>
      </c>
      <c r="T201" s="276" t="str">
        <f ca="1">IF(B201="","",IF(ISERROR(MATCH($J201,SorP!$B$1:$B$6230,0)),"",INDIRECT("'SorP'!$A$"&amp;MATCH($J201,SorP!$B$1:$B$6230,0))))</f>
        <v/>
      </c>
      <c r="U201" s="318"/>
      <c r="V201" s="319">
        <f>IF(C201="",NA(),MATCH($B201&amp;$C201,'Smelter Look-up'!$J:$J,0))</f>
        <v>88</v>
      </c>
      <c r="W201" s="320"/>
      <c r="X201" s="320">
        <f t="shared" si="10"/>
        <v>0</v>
      </c>
      <c r="Y201" s="320"/>
      <c r="Z201" s="320"/>
      <c r="AB201" s="321" t="str">
        <f t="shared" si="11"/>
        <v>GoldHeraeus Precious Metals GmbH &amp; Co. KG</v>
      </c>
    </row>
    <row r="202" spans="1:28" s="321" customFormat="1" ht="20.25">
      <c r="A202" s="259"/>
      <c r="B202" s="327" t="s">
        <v>1827</v>
      </c>
      <c r="C202" s="327" t="s">
        <v>1947</v>
      </c>
      <c r="D202" s="327" t="s">
        <v>1947</v>
      </c>
      <c r="E202" s="327" t="s">
        <v>1710</v>
      </c>
      <c r="F202" s="327" t="s">
        <v>1070</v>
      </c>
      <c r="G202" s="327" t="s">
        <v>2453</v>
      </c>
      <c r="H202" s="327">
        <v>0</v>
      </c>
      <c r="I202" s="327" t="s">
        <v>2511</v>
      </c>
      <c r="J202" s="327" t="s">
        <v>15808</v>
      </c>
      <c r="K202" s="327"/>
      <c r="L202" s="327"/>
      <c r="M202" s="327" t="s">
        <v>15577</v>
      </c>
      <c r="N202" s="327"/>
      <c r="O202" s="327"/>
      <c r="P202" s="327"/>
      <c r="Q202" s="327" t="s">
        <v>15578</v>
      </c>
      <c r="R202" s="260" t="str">
        <f ca="1">IF(ISERROR($V202),"",OFFSET('Smelter Look-up'!$C$4,$V202-4,0)&amp;"")</f>
        <v>Heraeus Precious Metals GmbH &amp; Co. KG</v>
      </c>
      <c r="S202" s="276" t="str">
        <f t="shared" ca="1" si="9"/>
        <v>DE</v>
      </c>
      <c r="T202" s="276" t="str">
        <f ca="1">IF(B202="","",IF(ISERROR(MATCH($J202,SorP!$B$1:$B$6230,0)),"",INDIRECT("'SorP'!$A$"&amp;MATCH($J202,SorP!$B$1:$B$6230,0))))</f>
        <v/>
      </c>
      <c r="U202" s="318"/>
      <c r="V202" s="319">
        <f>IF(C202="",NA(),MATCH($B202&amp;$C202,'Smelter Look-up'!$J:$J,0))</f>
        <v>88</v>
      </c>
      <c r="W202" s="320"/>
      <c r="X202" s="320">
        <f t="shared" si="10"/>
        <v>0</v>
      </c>
      <c r="Y202" s="320"/>
      <c r="Z202" s="320"/>
      <c r="AB202" s="321" t="str">
        <f t="shared" si="11"/>
        <v>GoldHeraeus Precious Metals GmbH &amp; Co. KG</v>
      </c>
    </row>
    <row r="203" spans="1:28" s="321" customFormat="1" ht="20.25">
      <c r="A203" s="259"/>
      <c r="B203" s="327" t="s">
        <v>1827</v>
      </c>
      <c r="C203" s="327" t="s">
        <v>1947</v>
      </c>
      <c r="D203" s="327" t="s">
        <v>1947</v>
      </c>
      <c r="E203" s="327" t="s">
        <v>1710</v>
      </c>
      <c r="F203" s="327" t="s">
        <v>1070</v>
      </c>
      <c r="G203" s="327" t="s">
        <v>2453</v>
      </c>
      <c r="H203" s="327">
        <v>0</v>
      </c>
      <c r="I203" s="327" t="s">
        <v>2511</v>
      </c>
      <c r="J203" s="327" t="s">
        <v>15808</v>
      </c>
      <c r="K203" s="327"/>
      <c r="L203" s="327"/>
      <c r="M203" s="327"/>
      <c r="N203" s="327"/>
      <c r="O203" s="327"/>
      <c r="P203" s="327" t="s">
        <v>774</v>
      </c>
      <c r="Q203" s="327"/>
      <c r="R203" s="260" t="str">
        <f ca="1">IF(ISERROR($V203),"",OFFSET('Smelter Look-up'!$C$4,$V203-4,0)&amp;"")</f>
        <v>Heraeus Precious Metals GmbH &amp; Co. KG</v>
      </c>
      <c r="S203" s="276" t="str">
        <f t="shared" ca="1" si="9"/>
        <v>DE</v>
      </c>
      <c r="T203" s="276" t="str">
        <f ca="1">IF(B203="","",IF(ISERROR(MATCH($J203,SorP!$B$1:$B$6230,0)),"",INDIRECT("'SorP'!$A$"&amp;MATCH($J203,SorP!$B$1:$B$6230,0))))</f>
        <v/>
      </c>
      <c r="U203" s="318"/>
      <c r="V203" s="319">
        <f>IF(C203="",NA(),MATCH($B203&amp;$C203,'Smelter Look-up'!$J:$J,0))</f>
        <v>88</v>
      </c>
      <c r="W203" s="320"/>
      <c r="X203" s="320">
        <f t="shared" si="10"/>
        <v>0</v>
      </c>
      <c r="Y203" s="320"/>
      <c r="Z203" s="320"/>
      <c r="AB203" s="321" t="str">
        <f t="shared" si="11"/>
        <v>GoldHeraeus Precious Metals GmbH &amp; Co. KG</v>
      </c>
    </row>
    <row r="204" spans="1:28" s="321" customFormat="1" ht="20.25">
      <c r="A204" s="259"/>
      <c r="B204" s="327" t="s">
        <v>1827</v>
      </c>
      <c r="C204" s="327" t="s">
        <v>1947</v>
      </c>
      <c r="D204" s="327" t="s">
        <v>1947</v>
      </c>
      <c r="E204" s="327" t="s">
        <v>1710</v>
      </c>
      <c r="F204" s="327" t="s">
        <v>1070</v>
      </c>
      <c r="G204" s="327" t="s">
        <v>2453</v>
      </c>
      <c r="H204" s="327">
        <v>0</v>
      </c>
      <c r="I204" s="327" t="s">
        <v>2511</v>
      </c>
      <c r="J204" s="327" t="s">
        <v>15808</v>
      </c>
      <c r="K204" s="327"/>
      <c r="L204" s="327"/>
      <c r="M204" s="327" t="s">
        <v>15548</v>
      </c>
      <c r="N204" s="327"/>
      <c r="O204" s="327" t="s">
        <v>15613</v>
      </c>
      <c r="P204" s="327"/>
      <c r="Q204" s="327"/>
      <c r="R204" s="260" t="str">
        <f ca="1">IF(ISERROR($V204),"",OFFSET('Smelter Look-up'!$C$4,$V204-4,0)&amp;"")</f>
        <v>Heraeus Precious Metals GmbH &amp; Co. KG</v>
      </c>
      <c r="S204" s="276" t="str">
        <f t="shared" ca="1" si="9"/>
        <v>DE</v>
      </c>
      <c r="T204" s="276" t="str">
        <f ca="1">IF(B204="","",IF(ISERROR(MATCH($J204,SorP!$B$1:$B$6230,0)),"",INDIRECT("'SorP'!$A$"&amp;MATCH($J204,SorP!$B$1:$B$6230,0))))</f>
        <v/>
      </c>
      <c r="U204" s="318"/>
      <c r="V204" s="319">
        <f>IF(C204="",NA(),MATCH($B204&amp;$C204,'Smelter Look-up'!$J:$J,0))</f>
        <v>88</v>
      </c>
      <c r="W204" s="320"/>
      <c r="X204" s="320">
        <f t="shared" si="10"/>
        <v>0</v>
      </c>
      <c r="Y204" s="320"/>
      <c r="Z204" s="320"/>
      <c r="AB204" s="321" t="str">
        <f t="shared" si="11"/>
        <v>GoldHeraeus Precious Metals GmbH &amp; Co. KG</v>
      </c>
    </row>
    <row r="205" spans="1:28" s="321" customFormat="1" ht="20.25">
      <c r="A205" s="259"/>
      <c r="B205" s="327" t="s">
        <v>1827</v>
      </c>
      <c r="C205" s="327" t="s">
        <v>1947</v>
      </c>
      <c r="D205" s="327" t="s">
        <v>1947</v>
      </c>
      <c r="E205" s="327" t="s">
        <v>1710</v>
      </c>
      <c r="F205" s="327" t="s">
        <v>1070</v>
      </c>
      <c r="G205" s="327" t="s">
        <v>2453</v>
      </c>
      <c r="H205" s="327">
        <v>0</v>
      </c>
      <c r="I205" s="327" t="s">
        <v>2511</v>
      </c>
      <c r="J205" s="327" t="s">
        <v>15808</v>
      </c>
      <c r="K205" s="327"/>
      <c r="L205" s="327"/>
      <c r="M205" s="327"/>
      <c r="N205" s="327"/>
      <c r="O205" s="327"/>
      <c r="P205" s="327"/>
      <c r="Q205" s="327" t="s">
        <v>15553</v>
      </c>
      <c r="R205" s="260" t="str">
        <f ca="1">IF(ISERROR($V205),"",OFFSET('Smelter Look-up'!$C$4,$V205-4,0)&amp;"")</f>
        <v>Heraeus Precious Metals GmbH &amp; Co. KG</v>
      </c>
      <c r="S205" s="276" t="str">
        <f t="shared" ca="1" si="9"/>
        <v>DE</v>
      </c>
      <c r="T205" s="276" t="str">
        <f ca="1">IF(B205="","",IF(ISERROR(MATCH($J205,SorP!$B$1:$B$6230,0)),"",INDIRECT("'SorP'!$A$"&amp;MATCH($J205,SorP!$B$1:$B$6230,0))))</f>
        <v/>
      </c>
      <c r="U205" s="318"/>
      <c r="V205" s="319">
        <f>IF(C205="",NA(),MATCH($B205&amp;$C205,'Smelter Look-up'!$J:$J,0))</f>
        <v>88</v>
      </c>
      <c r="W205" s="320"/>
      <c r="X205" s="320">
        <f t="shared" si="10"/>
        <v>0</v>
      </c>
      <c r="Y205" s="320"/>
      <c r="Z205" s="320"/>
      <c r="AB205" s="321" t="str">
        <f t="shared" si="11"/>
        <v>GoldHeraeus Precious Metals GmbH &amp; Co. KG</v>
      </c>
    </row>
    <row r="206" spans="1:28" s="321" customFormat="1" ht="20.25">
      <c r="A206" s="259"/>
      <c r="B206" s="327" t="s">
        <v>1827</v>
      </c>
      <c r="C206" s="327" t="s">
        <v>1947</v>
      </c>
      <c r="D206" s="327" t="s">
        <v>15809</v>
      </c>
      <c r="E206" s="327" t="s">
        <v>15810</v>
      </c>
      <c r="F206" s="327" t="s">
        <v>1070</v>
      </c>
      <c r="G206" s="327" t="s">
        <v>2453</v>
      </c>
      <c r="H206" s="327"/>
      <c r="I206" s="327"/>
      <c r="J206" s="327"/>
      <c r="K206" s="327"/>
      <c r="L206" s="327"/>
      <c r="M206" s="327"/>
      <c r="N206" s="327"/>
      <c r="O206" s="327"/>
      <c r="P206" s="327"/>
      <c r="Q206" s="327"/>
      <c r="R206" s="260" t="str">
        <f ca="1">IF(ISERROR($V206),"",OFFSET('Smelter Look-up'!$C$4,$V206-4,0)&amp;"")</f>
        <v>Heraeus Precious Metals GmbH &amp; Co. KG</v>
      </c>
      <c r="S206" s="276" t="str">
        <f t="shared" ca="1" si="9"/>
        <v>Unknown</v>
      </c>
      <c r="T206" s="276" t="str">
        <f ca="1">IF(B206="","",IF(ISERROR(MATCH($J206,SorP!$B$1:$B$6230,0)),"",INDIRECT("'SorP'!$A$"&amp;MATCH($J206,SorP!$B$1:$B$6230,0))))</f>
        <v/>
      </c>
      <c r="U206" s="318"/>
      <c r="V206" s="319">
        <f>IF(C206="",NA(),MATCH($B206&amp;$C206,'Smelter Look-up'!$J:$J,0))</f>
        <v>88</v>
      </c>
      <c r="W206" s="320"/>
      <c r="X206" s="320">
        <f t="shared" si="10"/>
        <v>0</v>
      </c>
      <c r="Y206" s="320"/>
      <c r="Z206" s="320"/>
      <c r="AB206" s="321" t="str">
        <f t="shared" si="11"/>
        <v>GoldHeraeus Precious Metals GmbH &amp; Co. KG</v>
      </c>
    </row>
    <row r="207" spans="1:28" s="321" customFormat="1" ht="20.25">
      <c r="A207" s="259"/>
      <c r="B207" s="327" t="s">
        <v>1827</v>
      </c>
      <c r="C207" s="327" t="s">
        <v>1947</v>
      </c>
      <c r="D207" s="327" t="s">
        <v>1947</v>
      </c>
      <c r="E207" s="327" t="s">
        <v>1710</v>
      </c>
      <c r="F207" s="327" t="s">
        <v>1070</v>
      </c>
      <c r="G207" s="327" t="s">
        <v>2453</v>
      </c>
      <c r="H207" s="327" t="s">
        <v>15811</v>
      </c>
      <c r="I207" s="327" t="s">
        <v>15812</v>
      </c>
      <c r="J207" s="327" t="s">
        <v>15808</v>
      </c>
      <c r="K207" s="327" t="s">
        <v>15813</v>
      </c>
      <c r="L207" s="327" t="s">
        <v>15814</v>
      </c>
      <c r="M207" s="327" t="s">
        <v>15572</v>
      </c>
      <c r="N207" s="327" t="s">
        <v>15613</v>
      </c>
      <c r="O207" s="327" t="s">
        <v>15613</v>
      </c>
      <c r="P207" s="327" t="s">
        <v>775</v>
      </c>
      <c r="Q207" s="327"/>
      <c r="R207" s="260" t="str">
        <f ca="1">IF(ISERROR($V207),"",OFFSET('Smelter Look-up'!$C$4,$V207-4,0)&amp;"")</f>
        <v>Heraeus Precious Metals GmbH &amp; Co. KG</v>
      </c>
      <c r="S207" s="276" t="str">
        <f t="shared" ca="1" si="9"/>
        <v>DE</v>
      </c>
      <c r="T207" s="276" t="str">
        <f ca="1">IF(B207="","",IF(ISERROR(MATCH($J207,SorP!$B$1:$B$6230,0)),"",INDIRECT("'SorP'!$A$"&amp;MATCH($J207,SorP!$B$1:$B$6230,0))))</f>
        <v/>
      </c>
      <c r="U207" s="318"/>
      <c r="V207" s="319">
        <f>IF(C207="",NA(),MATCH($B207&amp;$C207,'Smelter Look-up'!$J:$J,0))</f>
        <v>88</v>
      </c>
      <c r="W207" s="320"/>
      <c r="X207" s="320">
        <f t="shared" si="10"/>
        <v>0</v>
      </c>
      <c r="Y207" s="320"/>
      <c r="Z207" s="320"/>
      <c r="AB207" s="321" t="str">
        <f t="shared" si="11"/>
        <v>GoldHeraeus Precious Metals GmbH &amp; Co. KG</v>
      </c>
    </row>
    <row r="208" spans="1:28" s="321" customFormat="1" ht="20.25">
      <c r="A208" s="259"/>
      <c r="B208" s="327" t="s">
        <v>1827</v>
      </c>
      <c r="C208" s="327" t="s">
        <v>1947</v>
      </c>
      <c r="D208" s="327" t="s">
        <v>1947</v>
      </c>
      <c r="E208" s="327" t="s">
        <v>1710</v>
      </c>
      <c r="F208" s="327" t="s">
        <v>1070</v>
      </c>
      <c r="G208" s="327" t="s">
        <v>2453</v>
      </c>
      <c r="H208" s="327"/>
      <c r="I208" s="327"/>
      <c r="J208" s="327"/>
      <c r="K208" s="327"/>
      <c r="L208" s="327"/>
      <c r="M208" s="327"/>
      <c r="N208" s="327"/>
      <c r="O208" s="327"/>
      <c r="P208" s="327"/>
      <c r="Q208" s="327" t="s">
        <v>15578</v>
      </c>
      <c r="R208" s="260" t="str">
        <f ca="1">IF(ISERROR($V208),"",OFFSET('Smelter Look-up'!$C$4,$V208-4,0)&amp;"")</f>
        <v>Heraeus Precious Metals GmbH &amp; Co. KG</v>
      </c>
      <c r="S208" s="276" t="str">
        <f t="shared" ca="1" si="9"/>
        <v>DE</v>
      </c>
      <c r="T208" s="276" t="str">
        <f ca="1">IF(B208="","",IF(ISERROR(MATCH($J208,SorP!$B$1:$B$6230,0)),"",INDIRECT("'SorP'!$A$"&amp;MATCH($J208,SorP!$B$1:$B$6230,0))))</f>
        <v/>
      </c>
      <c r="U208" s="318"/>
      <c r="V208" s="319">
        <f>IF(C208="",NA(),MATCH($B208&amp;$C208,'Smelter Look-up'!$J:$J,0))</f>
        <v>88</v>
      </c>
      <c r="W208" s="320"/>
      <c r="X208" s="320">
        <f t="shared" si="10"/>
        <v>0</v>
      </c>
      <c r="Y208" s="320"/>
      <c r="Z208" s="320"/>
      <c r="AB208" s="321" t="str">
        <f t="shared" si="11"/>
        <v>GoldHeraeus Precious Metals GmbH &amp; Co. KG</v>
      </c>
    </row>
    <row r="209" spans="1:28" s="321" customFormat="1" ht="20.25">
      <c r="A209" s="259"/>
      <c r="B209" s="327" t="s">
        <v>1827</v>
      </c>
      <c r="C209" s="327" t="s">
        <v>1947</v>
      </c>
      <c r="D209" s="327" t="s">
        <v>1947</v>
      </c>
      <c r="E209" s="327" t="s">
        <v>1710</v>
      </c>
      <c r="F209" s="327" t="s">
        <v>1070</v>
      </c>
      <c r="G209" s="327" t="s">
        <v>2453</v>
      </c>
      <c r="H209" s="327" t="s">
        <v>15815</v>
      </c>
      <c r="I209" s="327" t="s">
        <v>2511</v>
      </c>
      <c r="J209" s="327" t="s">
        <v>15808</v>
      </c>
      <c r="K209" s="327" t="s">
        <v>15816</v>
      </c>
      <c r="L209" s="327" t="s">
        <v>15817</v>
      </c>
      <c r="M209" s="327"/>
      <c r="N209" s="327"/>
      <c r="O209" s="327"/>
      <c r="P209" s="327"/>
      <c r="Q209" s="327"/>
      <c r="R209" s="260" t="str">
        <f ca="1">IF(ISERROR($V209),"",OFFSET('Smelter Look-up'!$C$4,$V209-4,0)&amp;"")</f>
        <v>Heraeus Precious Metals GmbH &amp; Co. KG</v>
      </c>
      <c r="S209" s="276" t="str">
        <f t="shared" ca="1" si="9"/>
        <v>DE</v>
      </c>
      <c r="T209" s="276" t="str">
        <f ca="1">IF(B209="","",IF(ISERROR(MATCH($J209,SorP!$B$1:$B$6230,0)),"",INDIRECT("'SorP'!$A$"&amp;MATCH($J209,SorP!$B$1:$B$6230,0))))</f>
        <v/>
      </c>
      <c r="U209" s="318"/>
      <c r="V209" s="319">
        <f>IF(C209="",NA(),MATCH($B209&amp;$C209,'Smelter Look-up'!$J:$J,0))</f>
        <v>88</v>
      </c>
      <c r="W209" s="320"/>
      <c r="X209" s="320">
        <f t="shared" si="10"/>
        <v>0</v>
      </c>
      <c r="Y209" s="320"/>
      <c r="Z209" s="320"/>
      <c r="AB209" s="321" t="str">
        <f t="shared" si="11"/>
        <v>GoldHeraeus Precious Metals GmbH &amp; Co. KG</v>
      </c>
    </row>
    <row r="210" spans="1:28" s="321" customFormat="1" ht="20.25">
      <c r="A210" s="259"/>
      <c r="B210" s="327" t="s">
        <v>1827</v>
      </c>
      <c r="C210" s="327" t="s">
        <v>1947</v>
      </c>
      <c r="D210" s="327" t="s">
        <v>1947</v>
      </c>
      <c r="E210" s="327" t="s">
        <v>1710</v>
      </c>
      <c r="F210" s="327" t="s">
        <v>1070</v>
      </c>
      <c r="G210" s="327" t="s">
        <v>2453</v>
      </c>
      <c r="H210" s="327" t="s">
        <v>15818</v>
      </c>
      <c r="I210" s="327" t="s">
        <v>2511</v>
      </c>
      <c r="J210" s="327" t="s">
        <v>15808</v>
      </c>
      <c r="K210" s="327" t="s">
        <v>15819</v>
      </c>
      <c r="L210" s="327" t="s">
        <v>15820</v>
      </c>
      <c r="M210" s="327"/>
      <c r="N210" s="327"/>
      <c r="O210" s="327"/>
      <c r="P210" s="327"/>
      <c r="Q210" s="327"/>
      <c r="R210" s="260" t="str">
        <f ca="1">IF(ISERROR($V210),"",OFFSET('Smelter Look-up'!$C$4,$V210-4,0)&amp;"")</f>
        <v>Heraeus Precious Metals GmbH &amp; Co. KG</v>
      </c>
      <c r="S210" s="276" t="str">
        <f t="shared" ca="1" si="9"/>
        <v>DE</v>
      </c>
      <c r="T210" s="276" t="str">
        <f ca="1">IF(B210="","",IF(ISERROR(MATCH($J210,SorP!$B$1:$B$6230,0)),"",INDIRECT("'SorP'!$A$"&amp;MATCH($J210,SorP!$B$1:$B$6230,0))))</f>
        <v/>
      </c>
      <c r="U210" s="318"/>
      <c r="V210" s="319">
        <f>IF(C210="",NA(),MATCH($B210&amp;$C210,'Smelter Look-up'!$J:$J,0))</f>
        <v>88</v>
      </c>
      <c r="W210" s="320"/>
      <c r="X210" s="320">
        <f t="shared" si="10"/>
        <v>0</v>
      </c>
      <c r="Y210" s="320"/>
      <c r="Z210" s="320"/>
      <c r="AB210" s="321" t="str">
        <f t="shared" si="11"/>
        <v>GoldHeraeus Precious Metals GmbH &amp; Co. KG</v>
      </c>
    </row>
    <row r="211" spans="1:28" s="321" customFormat="1" ht="20.25">
      <c r="A211" s="259"/>
      <c r="B211" s="327" t="s">
        <v>1829</v>
      </c>
      <c r="C211" s="327" t="s">
        <v>2667</v>
      </c>
      <c r="D211" s="327" t="s">
        <v>2667</v>
      </c>
      <c r="E211" s="327" t="s">
        <v>15620</v>
      </c>
      <c r="F211" s="327" t="s">
        <v>1149</v>
      </c>
      <c r="G211" s="327" t="s">
        <v>2453</v>
      </c>
      <c r="H211" s="327">
        <v>0</v>
      </c>
      <c r="I211" s="327" t="s">
        <v>2668</v>
      </c>
      <c r="J211" s="327" t="s">
        <v>2541</v>
      </c>
      <c r="K211" s="327"/>
      <c r="L211" s="327"/>
      <c r="M211" s="327"/>
      <c r="N211" s="327"/>
      <c r="O211" s="327"/>
      <c r="P211" s="327"/>
      <c r="Q211" s="327"/>
      <c r="R211" s="260" t="str">
        <f ca="1">IF(ISERROR($V211),"",OFFSET('Smelter Look-up'!$C$4,$V211-4,0)&amp;"")</f>
        <v>Hi-Temp Specialty Metals, Inc.</v>
      </c>
      <c r="S211" s="276" t="str">
        <f t="shared" ca="1" si="9"/>
        <v>Unknown</v>
      </c>
      <c r="T211" s="276" t="str">
        <f ca="1">IF(B211="","",IF(ISERROR(MATCH($J211,SorP!$B$1:$B$6230,0)),"",INDIRECT("'SorP'!$A$"&amp;MATCH($J211,SorP!$B$1:$B$6230,0))))</f>
        <v>US-NY</v>
      </c>
      <c r="U211" s="318"/>
      <c r="V211" s="319">
        <f>IF(C211="",NA(),MATCH($B211&amp;$C211,'Smelter Look-up'!$J:$J,0))</f>
        <v>296</v>
      </c>
      <c r="W211" s="320"/>
      <c r="X211" s="320">
        <f t="shared" si="10"/>
        <v>0</v>
      </c>
      <c r="Y211" s="320"/>
      <c r="Z211" s="320"/>
      <c r="AB211" s="321" t="str">
        <f t="shared" si="11"/>
        <v>TantalumHi-Temp Specialty Metals, Inc.</v>
      </c>
    </row>
    <row r="212" spans="1:28" s="321" customFormat="1" ht="20.25">
      <c r="A212" s="259"/>
      <c r="B212" s="327" t="s">
        <v>1829</v>
      </c>
      <c r="C212" s="327" t="s">
        <v>2667</v>
      </c>
      <c r="D212" s="327" t="s">
        <v>2667</v>
      </c>
      <c r="E212" s="327" t="s">
        <v>15620</v>
      </c>
      <c r="F212" s="327" t="s">
        <v>1149</v>
      </c>
      <c r="G212" s="327" t="s">
        <v>2453</v>
      </c>
      <c r="H212" s="327">
        <v>0</v>
      </c>
      <c r="I212" s="327" t="s">
        <v>2668</v>
      </c>
      <c r="J212" s="327" t="s">
        <v>2541</v>
      </c>
      <c r="K212" s="327"/>
      <c r="L212" s="327"/>
      <c r="M212" s="327" t="s">
        <v>15548</v>
      </c>
      <c r="N212" s="327"/>
      <c r="O212" s="327" t="s">
        <v>15554</v>
      </c>
      <c r="P212" s="327"/>
      <c r="Q212" s="327"/>
      <c r="R212" s="260" t="str">
        <f ca="1">IF(ISERROR($V212),"",OFFSET('Smelter Look-up'!$C$4,$V212-4,0)&amp;"")</f>
        <v>Hi-Temp Specialty Metals, Inc.</v>
      </c>
      <c r="S212" s="276" t="str">
        <f t="shared" ca="1" si="9"/>
        <v>Unknown</v>
      </c>
      <c r="T212" s="276" t="str">
        <f ca="1">IF(B212="","",IF(ISERROR(MATCH($J212,SorP!$B$1:$B$6230,0)),"",INDIRECT("'SorP'!$A$"&amp;MATCH($J212,SorP!$B$1:$B$6230,0))))</f>
        <v>US-NY</v>
      </c>
      <c r="U212" s="318"/>
      <c r="V212" s="319">
        <f>IF(C212="",NA(),MATCH($B212&amp;$C212,'Smelter Look-up'!$J:$J,0))</f>
        <v>296</v>
      </c>
      <c r="W212" s="320"/>
      <c r="X212" s="320">
        <f t="shared" si="10"/>
        <v>0</v>
      </c>
      <c r="Y212" s="320"/>
      <c r="Z212" s="320"/>
      <c r="AB212" s="321" t="str">
        <f t="shared" si="11"/>
        <v>TantalumHi-Temp Specialty Metals, Inc.</v>
      </c>
    </row>
    <row r="213" spans="1:28" s="321" customFormat="1" ht="20.25">
      <c r="A213" s="259"/>
      <c r="B213" s="327" t="s">
        <v>1829</v>
      </c>
      <c r="C213" s="327" t="s">
        <v>1815</v>
      </c>
      <c r="D213" s="327" t="s">
        <v>1815</v>
      </c>
      <c r="E213" s="327" t="s">
        <v>15620</v>
      </c>
      <c r="F213" s="327" t="s">
        <v>1149</v>
      </c>
      <c r="G213" s="327" t="s">
        <v>2453</v>
      </c>
      <c r="H213" s="327" t="s">
        <v>15821</v>
      </c>
      <c r="I213" s="327" t="s">
        <v>15822</v>
      </c>
      <c r="J213" s="327" t="s">
        <v>2541</v>
      </c>
      <c r="K213" s="327" t="s">
        <v>15823</v>
      </c>
      <c r="L213" s="327" t="s">
        <v>15824</v>
      </c>
      <c r="M213" s="327" t="s">
        <v>15572</v>
      </c>
      <c r="N213" s="327" t="s">
        <v>15637</v>
      </c>
      <c r="O213" s="327" t="s">
        <v>15604</v>
      </c>
      <c r="P213" s="327" t="s">
        <v>775</v>
      </c>
      <c r="Q213" s="327"/>
      <c r="R213" s="260" t="str">
        <f ca="1">IF(ISERROR($V213),"",OFFSET('Smelter Look-up'!$C$4,$V213-4,0)&amp;"")</f>
        <v>Hi-Temp Specialty Metals, Inc.</v>
      </c>
      <c r="S213" s="276" t="str">
        <f t="shared" ca="1" si="9"/>
        <v>Unknown</v>
      </c>
      <c r="T213" s="276" t="str">
        <f ca="1">IF(B213="","",IF(ISERROR(MATCH($J213,SorP!$B$1:$B$6230,0)),"",INDIRECT("'SorP'!$A$"&amp;MATCH($J213,SorP!$B$1:$B$6230,0))))</f>
        <v>US-NY</v>
      </c>
      <c r="U213" s="318"/>
      <c r="V213" s="319">
        <f>IF(C213="",NA(),MATCH($B213&amp;$C213,'Smelter Look-up'!$J:$J,0))</f>
        <v>295</v>
      </c>
      <c r="W213" s="320"/>
      <c r="X213" s="320">
        <f t="shared" si="10"/>
        <v>0</v>
      </c>
      <c r="Y213" s="320"/>
      <c r="Z213" s="320"/>
      <c r="AB213" s="321" t="str">
        <f t="shared" si="11"/>
        <v>TantalumHi-Temp</v>
      </c>
    </row>
    <row r="214" spans="1:28" s="321" customFormat="1" ht="20.25">
      <c r="A214" s="259"/>
      <c r="B214" s="327" t="s">
        <v>1830</v>
      </c>
      <c r="C214" s="327" t="s">
        <v>3465</v>
      </c>
      <c r="D214" s="327" t="s">
        <v>3465</v>
      </c>
      <c r="E214" s="327" t="s">
        <v>1698</v>
      </c>
      <c r="F214" s="327" t="s">
        <v>1217</v>
      </c>
      <c r="G214" s="327" t="s">
        <v>2453</v>
      </c>
      <c r="H214" s="327">
        <v>0</v>
      </c>
      <c r="I214" s="327" t="s">
        <v>3339</v>
      </c>
      <c r="J214" s="327" t="s">
        <v>2505</v>
      </c>
      <c r="K214" s="327"/>
      <c r="L214" s="327"/>
      <c r="M214" s="327" t="s">
        <v>15621</v>
      </c>
      <c r="N214" s="327"/>
      <c r="O214" s="327" t="s">
        <v>15652</v>
      </c>
      <c r="P214" s="327"/>
      <c r="Q214" s="327"/>
      <c r="R214" s="260" t="str">
        <f ca="1">IF(ISERROR($V214),"",OFFSET('Smelter Look-up'!$C$4,$V214-4,0)&amp;"")</f>
        <v>Hunan Chenzhou Mining Co., Ltd.</v>
      </c>
      <c r="S214" s="276" t="str">
        <f t="shared" ca="1" si="9"/>
        <v>CN</v>
      </c>
      <c r="T214" s="276" t="str">
        <f ca="1">IF(B214="","",IF(ISERROR(MATCH($J214,SorP!$B$1:$B$6230,0)),"",INDIRECT("'SorP'!$A$"&amp;MATCH($J214,SorP!$B$1:$B$6230,0))))</f>
        <v>CN-43</v>
      </c>
      <c r="U214" s="318"/>
      <c r="V214" s="319">
        <f>IF(C214="",NA(),MATCH($B214&amp;$C214,'Smelter Look-up'!$J:$J,0))</f>
        <v>531</v>
      </c>
      <c r="W214" s="320"/>
      <c r="X214" s="320">
        <f t="shared" si="10"/>
        <v>0</v>
      </c>
      <c r="Y214" s="320"/>
      <c r="Z214" s="320"/>
      <c r="AB214" s="321" t="str">
        <f t="shared" si="11"/>
        <v>TungstenHunan Chenzhou Mining Co., Ltd.</v>
      </c>
    </row>
    <row r="215" spans="1:28" s="321" customFormat="1" ht="25.5">
      <c r="A215" s="259"/>
      <c r="B215" s="327" t="s">
        <v>1830</v>
      </c>
      <c r="C215" s="327" t="s">
        <v>2133</v>
      </c>
      <c r="D215" s="327" t="s">
        <v>2133</v>
      </c>
      <c r="E215" s="327" t="s">
        <v>1698</v>
      </c>
      <c r="F215" s="327" t="s">
        <v>1218</v>
      </c>
      <c r="G215" s="327" t="s">
        <v>2453</v>
      </c>
      <c r="H215" s="327" t="s">
        <v>15825</v>
      </c>
      <c r="I215" s="327" t="s">
        <v>15826</v>
      </c>
      <c r="J215" s="327" t="s">
        <v>2505</v>
      </c>
      <c r="K215" s="327" t="s">
        <v>15827</v>
      </c>
      <c r="L215" s="327" t="s">
        <v>15828</v>
      </c>
      <c r="M215" s="327" t="s">
        <v>15829</v>
      </c>
      <c r="N215" s="327" t="s">
        <v>15830</v>
      </c>
      <c r="O215" s="327" t="s">
        <v>1698</v>
      </c>
      <c r="P215" s="327" t="s">
        <v>775</v>
      </c>
      <c r="Q215" s="327" t="s">
        <v>15831</v>
      </c>
      <c r="R215" s="260" t="str">
        <f ca="1">IF(ISERROR($V215),"",OFFSET('Smelter Look-up'!$C$4,$V215-4,0)&amp;"")</f>
        <v>Hunan Chunchang Nonferrous Metals Co., Ltd.</v>
      </c>
      <c r="S215" s="276" t="str">
        <f t="shared" ca="1" si="9"/>
        <v>CN</v>
      </c>
      <c r="T215" s="276" t="str">
        <f ca="1">IF(B215="","",IF(ISERROR(MATCH($J215,SorP!$B$1:$B$6230,0)),"",INDIRECT("'SorP'!$A$"&amp;MATCH($J215,SorP!$B$1:$B$6230,0))))</f>
        <v>CN-43</v>
      </c>
      <c r="U215" s="318"/>
      <c r="V215" s="319">
        <f>IF(C215="",NA(),MATCH($B215&amp;$C215,'Smelter Look-up'!$J:$J,0))</f>
        <v>534</v>
      </c>
      <c r="W215" s="320"/>
      <c r="X215" s="320">
        <f t="shared" si="10"/>
        <v>0</v>
      </c>
      <c r="Y215" s="320"/>
      <c r="Z215" s="320"/>
      <c r="AB215" s="321" t="str">
        <f t="shared" si="11"/>
        <v>TungstenHunan Chunchang Nonferrous Metals Co., Ltd.</v>
      </c>
    </row>
    <row r="216" spans="1:28" s="321" customFormat="1" ht="25.5">
      <c r="A216" s="259"/>
      <c r="B216" s="327" t="s">
        <v>1830</v>
      </c>
      <c r="C216" s="327" t="s">
        <v>2133</v>
      </c>
      <c r="D216" s="327" t="s">
        <v>2133</v>
      </c>
      <c r="E216" s="327" t="s">
        <v>1698</v>
      </c>
      <c r="F216" s="327" t="s">
        <v>1218</v>
      </c>
      <c r="G216" s="327" t="s">
        <v>2453</v>
      </c>
      <c r="H216" s="327">
        <v>0</v>
      </c>
      <c r="I216" s="327" t="s">
        <v>2695</v>
      </c>
      <c r="J216" s="327" t="s">
        <v>2505</v>
      </c>
      <c r="K216" s="327"/>
      <c r="L216" s="327"/>
      <c r="M216" s="327" t="s">
        <v>15548</v>
      </c>
      <c r="N216" s="327"/>
      <c r="O216" s="327" t="s">
        <v>15652</v>
      </c>
      <c r="P216" s="327"/>
      <c r="Q216" s="327"/>
      <c r="R216" s="260" t="str">
        <f ca="1">IF(ISERROR($V216),"",OFFSET('Smelter Look-up'!$C$4,$V216-4,0)&amp;"")</f>
        <v>Hunan Chunchang Nonferrous Metals Co., Ltd.</v>
      </c>
      <c r="S216" s="276" t="str">
        <f t="shared" ca="1" si="9"/>
        <v>CN</v>
      </c>
      <c r="T216" s="276" t="str">
        <f ca="1">IF(B216="","",IF(ISERROR(MATCH($J216,SorP!$B$1:$B$6230,0)),"",INDIRECT("'SorP'!$A$"&amp;MATCH($J216,SorP!$B$1:$B$6230,0))))</f>
        <v>CN-43</v>
      </c>
      <c r="U216" s="318"/>
      <c r="V216" s="319">
        <f>IF(C216="",NA(),MATCH($B216&amp;$C216,'Smelter Look-up'!$J:$J,0))</f>
        <v>534</v>
      </c>
      <c r="W216" s="320"/>
      <c r="X216" s="320">
        <f t="shared" si="10"/>
        <v>0</v>
      </c>
      <c r="Y216" s="320"/>
      <c r="Z216" s="320"/>
      <c r="AB216" s="321" t="str">
        <f t="shared" si="11"/>
        <v>TungstenHunan Chunchang Nonferrous Metals Co., Ltd.</v>
      </c>
    </row>
    <row r="217" spans="1:28" s="321" customFormat="1" ht="25.5">
      <c r="A217" s="259"/>
      <c r="B217" s="327" t="s">
        <v>1830</v>
      </c>
      <c r="C217" s="327" t="s">
        <v>2133</v>
      </c>
      <c r="D217" s="327" t="s">
        <v>2133</v>
      </c>
      <c r="E217" s="327" t="s">
        <v>1698</v>
      </c>
      <c r="F217" s="327" t="s">
        <v>1218</v>
      </c>
      <c r="G217" s="327" t="s">
        <v>2453</v>
      </c>
      <c r="H217" s="327">
        <v>0</v>
      </c>
      <c r="I217" s="327" t="s">
        <v>2695</v>
      </c>
      <c r="J217" s="327" t="s">
        <v>2505</v>
      </c>
      <c r="K217" s="327"/>
      <c r="L217" s="327"/>
      <c r="M217" s="327"/>
      <c r="N217" s="327"/>
      <c r="O217" s="327"/>
      <c r="P217" s="327" t="s">
        <v>775</v>
      </c>
      <c r="Q217" s="327" t="s">
        <v>15553</v>
      </c>
      <c r="R217" s="260" t="str">
        <f ca="1">IF(ISERROR($V217),"",OFFSET('Smelter Look-up'!$C$4,$V217-4,0)&amp;"")</f>
        <v>Hunan Chunchang Nonferrous Metals Co., Ltd.</v>
      </c>
      <c r="S217" s="276" t="str">
        <f t="shared" ca="1" si="9"/>
        <v>CN</v>
      </c>
      <c r="T217" s="276" t="str">
        <f ca="1">IF(B217="","",IF(ISERROR(MATCH($J217,SorP!$B$1:$B$6230,0)),"",INDIRECT("'SorP'!$A$"&amp;MATCH($J217,SorP!$B$1:$B$6230,0))))</f>
        <v>CN-43</v>
      </c>
      <c r="U217" s="318"/>
      <c r="V217" s="319">
        <f>IF(C217="",NA(),MATCH($B217&amp;$C217,'Smelter Look-up'!$J:$J,0))</f>
        <v>534</v>
      </c>
      <c r="W217" s="320"/>
      <c r="X217" s="320">
        <f t="shared" si="10"/>
        <v>0</v>
      </c>
      <c r="Y217" s="320"/>
      <c r="Z217" s="320"/>
      <c r="AB217" s="321" t="str">
        <f t="shared" si="11"/>
        <v>TungstenHunan Chunchang Nonferrous Metals Co., Ltd.</v>
      </c>
    </row>
    <row r="218" spans="1:28" s="321" customFormat="1" ht="20.25">
      <c r="A218" s="259"/>
      <c r="B218" s="327" t="s">
        <v>1827</v>
      </c>
      <c r="C218" s="327" t="s">
        <v>15832</v>
      </c>
      <c r="D218" s="327" t="s">
        <v>15833</v>
      </c>
      <c r="E218" s="327" t="s">
        <v>1765</v>
      </c>
      <c r="F218" s="327" t="s">
        <v>1072</v>
      </c>
      <c r="G218" s="327" t="s">
        <v>2453</v>
      </c>
      <c r="H218" s="327" t="s">
        <v>15834</v>
      </c>
      <c r="I218" s="327" t="s">
        <v>15835</v>
      </c>
      <c r="J218" s="327" t="s">
        <v>15724</v>
      </c>
      <c r="K218" s="327" t="s">
        <v>15836</v>
      </c>
      <c r="L218" s="327" t="s">
        <v>15837</v>
      </c>
      <c r="M218" s="327" t="s">
        <v>15726</v>
      </c>
      <c r="N218" s="327" t="s">
        <v>15838</v>
      </c>
      <c r="O218" s="327" t="s">
        <v>15727</v>
      </c>
      <c r="P218" s="327"/>
      <c r="Q218" s="327"/>
      <c r="R218" s="260" t="str">
        <f ca="1">IF(ISERROR($V218),"",OFFSET('Smelter Look-up'!$C$4,$V218-4,0)&amp;"")</f>
        <v/>
      </c>
      <c r="S218" s="276" t="str">
        <f t="shared" ca="1" si="9"/>
        <v>KR</v>
      </c>
      <c r="T218" s="276" t="str">
        <f ca="1">IF(B218="","",IF(ISERROR(MATCH($J218,SorP!$B$1:$B$6230,0)),"",INDIRECT("'SorP'!$A$"&amp;MATCH($J218,SorP!$B$1:$B$6230,0))))</f>
        <v/>
      </c>
      <c r="U218" s="318"/>
      <c r="V218" s="319" t="e">
        <f>IF(C218="",NA(),MATCH($B218&amp;$C218,'Smelter Look-up'!$J:$J,0))</f>
        <v>#N/A</v>
      </c>
      <c r="W218" s="320"/>
      <c r="X218" s="320">
        <f t="shared" si="10"/>
        <v>0</v>
      </c>
      <c r="Y218" s="320"/>
      <c r="Z218" s="320"/>
      <c r="AB218" s="321" t="str">
        <f t="shared" si="11"/>
        <v>GoldHwasung CJ Co., Ltd.</v>
      </c>
    </row>
    <row r="219" spans="1:28" s="321" customFormat="1" ht="20.25">
      <c r="A219" s="259"/>
      <c r="B219" s="327" t="s">
        <v>1827</v>
      </c>
      <c r="C219" s="327" t="s">
        <v>15832</v>
      </c>
      <c r="D219" s="327" t="s">
        <v>15833</v>
      </c>
      <c r="E219" s="327" t="s">
        <v>1765</v>
      </c>
      <c r="F219" s="327" t="s">
        <v>1072</v>
      </c>
      <c r="G219" s="327" t="s">
        <v>2453</v>
      </c>
      <c r="H219" s="327"/>
      <c r="I219" s="327"/>
      <c r="J219" s="327"/>
      <c r="K219" s="327"/>
      <c r="L219" s="327"/>
      <c r="M219" s="327"/>
      <c r="N219" s="327"/>
      <c r="O219" s="327"/>
      <c r="P219" s="327"/>
      <c r="Q219" s="327"/>
      <c r="R219" s="260" t="str">
        <f ca="1">IF(ISERROR($V219),"",OFFSET('Smelter Look-up'!$C$4,$V219-4,0)&amp;"")</f>
        <v/>
      </c>
      <c r="S219" s="276" t="str">
        <f t="shared" ca="1" si="9"/>
        <v>KR</v>
      </c>
      <c r="T219" s="276" t="str">
        <f ca="1">IF(B219="","",IF(ISERROR(MATCH($J219,SorP!$B$1:$B$6230,0)),"",INDIRECT("'SorP'!$A$"&amp;MATCH($J219,SorP!$B$1:$B$6230,0))))</f>
        <v/>
      </c>
      <c r="U219" s="318"/>
      <c r="V219" s="319" t="e">
        <f>IF(C219="",NA(),MATCH($B219&amp;$C219,'Smelter Look-up'!$J:$J,0))</f>
        <v>#N/A</v>
      </c>
      <c r="W219" s="320"/>
      <c r="X219" s="320">
        <f t="shared" si="10"/>
        <v>0</v>
      </c>
      <c r="Y219" s="320"/>
      <c r="Z219" s="320"/>
      <c r="AB219" s="321" t="str">
        <f t="shared" si="11"/>
        <v>GoldHwasung CJ Co., Ltd.</v>
      </c>
    </row>
    <row r="220" spans="1:28" s="321" customFormat="1" ht="20.25">
      <c r="A220" s="259"/>
      <c r="B220" s="327" t="s">
        <v>1827</v>
      </c>
      <c r="C220" s="327" t="s">
        <v>15839</v>
      </c>
      <c r="D220" s="327" t="s">
        <v>15839</v>
      </c>
      <c r="E220" s="327" t="s">
        <v>1698</v>
      </c>
      <c r="F220" s="327" t="s">
        <v>1073</v>
      </c>
      <c r="G220" s="327" t="s">
        <v>2453</v>
      </c>
      <c r="H220" s="327">
        <v>0</v>
      </c>
      <c r="I220" s="327" t="s">
        <v>2515</v>
      </c>
      <c r="J220" s="327" t="s">
        <v>15840</v>
      </c>
      <c r="K220" s="327"/>
      <c r="L220" s="327"/>
      <c r="M220" s="327" t="s">
        <v>15841</v>
      </c>
      <c r="N220" s="327"/>
      <c r="O220" s="327" t="s">
        <v>15613</v>
      </c>
      <c r="P220" s="327"/>
      <c r="Q220" s="327"/>
      <c r="R220" s="260" t="str">
        <f ca="1">IF(ISERROR($V220),"",OFFSET('Smelter Look-up'!$C$4,$V220-4,0)&amp;"")</f>
        <v/>
      </c>
      <c r="S220" s="276" t="str">
        <f t="shared" ca="1" si="9"/>
        <v>CN</v>
      </c>
      <c r="T220" s="276" t="str">
        <f ca="1">IF(B220="","",IF(ISERROR(MATCH($J220,SorP!$B$1:$B$6230,0)),"",INDIRECT("'SorP'!$A$"&amp;MATCH($J220,SorP!$B$1:$B$6230,0))))</f>
        <v/>
      </c>
      <c r="U220" s="318"/>
      <c r="V220" s="319" t="e">
        <f>IF(C220="",NA(),MATCH($B220&amp;$C220,'Smelter Look-up'!$J:$J,0))</f>
        <v>#N/A</v>
      </c>
      <c r="W220" s="320"/>
      <c r="X220" s="320">
        <f t="shared" si="10"/>
        <v>0</v>
      </c>
      <c r="Y220" s="320"/>
      <c r="Z220" s="320"/>
      <c r="AB220" s="321" t="str">
        <f t="shared" si="11"/>
        <v>GoldInner Mongolia Qiankun Gold and Silver Refinery Share Company Limited</v>
      </c>
    </row>
    <row r="221" spans="1:28" s="321" customFormat="1" ht="20.25">
      <c r="A221" s="259"/>
      <c r="B221" s="327" t="s">
        <v>1827</v>
      </c>
      <c r="C221" s="327" t="s">
        <v>15839</v>
      </c>
      <c r="D221" s="327" t="s">
        <v>15839</v>
      </c>
      <c r="E221" s="327" t="s">
        <v>1698</v>
      </c>
      <c r="F221" s="327" t="s">
        <v>1073</v>
      </c>
      <c r="G221" s="327" t="s">
        <v>2453</v>
      </c>
      <c r="H221" s="327">
        <v>0</v>
      </c>
      <c r="I221" s="327" t="s">
        <v>2515</v>
      </c>
      <c r="J221" s="327" t="s">
        <v>15840</v>
      </c>
      <c r="K221" s="327"/>
      <c r="L221" s="327"/>
      <c r="M221" s="327"/>
      <c r="N221" s="327"/>
      <c r="O221" s="327"/>
      <c r="P221" s="327"/>
      <c r="Q221" s="327"/>
      <c r="R221" s="260" t="str">
        <f ca="1">IF(ISERROR($V221),"",OFFSET('Smelter Look-up'!$C$4,$V221-4,0)&amp;"")</f>
        <v/>
      </c>
      <c r="S221" s="276" t="str">
        <f t="shared" ca="1" si="9"/>
        <v>CN</v>
      </c>
      <c r="T221" s="276" t="str">
        <f ca="1">IF(B221="","",IF(ISERROR(MATCH($J221,SorP!$B$1:$B$6230,0)),"",INDIRECT("'SorP'!$A$"&amp;MATCH($J221,SorP!$B$1:$B$6230,0))))</f>
        <v/>
      </c>
      <c r="U221" s="318"/>
      <c r="V221" s="319" t="e">
        <f>IF(C221="",NA(),MATCH($B221&amp;$C221,'Smelter Look-up'!$J:$J,0))</f>
        <v>#N/A</v>
      </c>
      <c r="W221" s="320"/>
      <c r="X221" s="320">
        <f t="shared" si="10"/>
        <v>0</v>
      </c>
      <c r="Y221" s="320"/>
      <c r="Z221" s="320"/>
      <c r="AB221" s="321" t="str">
        <f t="shared" si="11"/>
        <v>GoldInner Mongolia Qiankun Gold and Silver Refinery Share Company Limited</v>
      </c>
    </row>
    <row r="222" spans="1:28" s="321" customFormat="1" ht="20.25">
      <c r="A222" s="259"/>
      <c r="B222" s="327" t="s">
        <v>1827</v>
      </c>
      <c r="C222" s="327" t="s">
        <v>15839</v>
      </c>
      <c r="D222" s="327" t="s">
        <v>15839</v>
      </c>
      <c r="E222" s="327" t="s">
        <v>1698</v>
      </c>
      <c r="F222" s="327" t="s">
        <v>1073</v>
      </c>
      <c r="G222" s="327" t="s">
        <v>2453</v>
      </c>
      <c r="H222" s="327"/>
      <c r="I222" s="327"/>
      <c r="J222" s="327"/>
      <c r="K222" s="327"/>
      <c r="L222" s="327"/>
      <c r="M222" s="327"/>
      <c r="N222" s="327"/>
      <c r="O222" s="327"/>
      <c r="P222" s="327"/>
      <c r="Q222" s="327"/>
      <c r="R222" s="260" t="str">
        <f ca="1">IF(ISERROR($V222),"",OFFSET('Smelter Look-up'!$C$4,$V222-4,0)&amp;"")</f>
        <v/>
      </c>
      <c r="S222" s="276" t="str">
        <f t="shared" ca="1" si="9"/>
        <v>CN</v>
      </c>
      <c r="T222" s="276" t="str">
        <f ca="1">IF(B222="","",IF(ISERROR(MATCH($J222,SorP!$B$1:$B$6230,0)),"",INDIRECT("'SorP'!$A$"&amp;MATCH($J222,SorP!$B$1:$B$6230,0))))</f>
        <v/>
      </c>
      <c r="U222" s="318"/>
      <c r="V222" s="319" t="e">
        <f>IF(C222="",NA(),MATCH($B222&amp;$C222,'Smelter Look-up'!$J:$J,0))</f>
        <v>#N/A</v>
      </c>
      <c r="W222" s="320"/>
      <c r="X222" s="320">
        <f t="shared" si="10"/>
        <v>0</v>
      </c>
      <c r="Y222" s="320"/>
      <c r="Z222" s="320"/>
      <c r="AB222" s="321" t="str">
        <f t="shared" si="11"/>
        <v>GoldInner Mongolia Qiankun Gold and Silver Refinery Share Company Limited</v>
      </c>
    </row>
    <row r="223" spans="1:28" s="321" customFormat="1" ht="20.25">
      <c r="A223" s="259"/>
      <c r="B223" s="327" t="s">
        <v>1827</v>
      </c>
      <c r="C223" s="327" t="s">
        <v>1948</v>
      </c>
      <c r="D223" s="327" t="s">
        <v>1948</v>
      </c>
      <c r="E223" s="327" t="s">
        <v>1758</v>
      </c>
      <c r="F223" s="327" t="s">
        <v>1074</v>
      </c>
      <c r="G223" s="327" t="s">
        <v>2453</v>
      </c>
      <c r="H223" s="327" t="s">
        <v>15842</v>
      </c>
      <c r="I223" s="327" t="s">
        <v>2516</v>
      </c>
      <c r="J223" s="327" t="s">
        <v>2498</v>
      </c>
      <c r="K223" s="327" t="s">
        <v>15843</v>
      </c>
      <c r="L223" s="327" t="s">
        <v>15596</v>
      </c>
      <c r="M223" s="327" t="s">
        <v>15597</v>
      </c>
      <c r="N223" s="327" t="s">
        <v>15557</v>
      </c>
      <c r="O223" s="327" t="s">
        <v>15557</v>
      </c>
      <c r="P223" s="327" t="s">
        <v>775</v>
      </c>
      <c r="Q223" s="327" t="s">
        <v>15598</v>
      </c>
      <c r="R223" s="260" t="str">
        <f ca="1">IF(ISERROR($V223),"",OFFSET('Smelter Look-up'!$C$4,$V223-4,0)&amp;"")</f>
        <v>Ishifuku Metal Industry Co., Ltd.</v>
      </c>
      <c r="S223" s="276" t="str">
        <f t="shared" ca="1" si="9"/>
        <v>JP</v>
      </c>
      <c r="T223" s="276" t="str">
        <f ca="1">IF(B223="","",IF(ISERROR(MATCH($J223,SorP!$B$1:$B$6230,0)),"",INDIRECT("'SorP'!$A$"&amp;MATCH($J223,SorP!$B$1:$B$6230,0))))</f>
        <v>JP-11</v>
      </c>
      <c r="U223" s="318"/>
      <c r="V223" s="319">
        <f>IF(C223="",NA(),MATCH($B223&amp;$C223,'Smelter Look-up'!$J:$J,0))</f>
        <v>94</v>
      </c>
      <c r="W223" s="320"/>
      <c r="X223" s="320">
        <f t="shared" si="10"/>
        <v>0</v>
      </c>
      <c r="Y223" s="320"/>
      <c r="Z223" s="320"/>
      <c r="AB223" s="321" t="str">
        <f t="shared" si="11"/>
        <v>GoldIshifuku Metal Industry Co., Ltd.</v>
      </c>
    </row>
    <row r="224" spans="1:28" s="321" customFormat="1" ht="20.25">
      <c r="A224" s="259"/>
      <c r="B224" s="327" t="s">
        <v>1827</v>
      </c>
      <c r="C224" s="327" t="s">
        <v>1948</v>
      </c>
      <c r="D224" s="327" t="s">
        <v>1948</v>
      </c>
      <c r="E224" s="327" t="s">
        <v>1758</v>
      </c>
      <c r="F224" s="327" t="s">
        <v>1074</v>
      </c>
      <c r="G224" s="327" t="s">
        <v>2453</v>
      </c>
      <c r="H224" s="327">
        <v>0</v>
      </c>
      <c r="I224" s="327" t="s">
        <v>2516</v>
      </c>
      <c r="J224" s="327" t="s">
        <v>2498</v>
      </c>
      <c r="K224" s="327"/>
      <c r="L224" s="327"/>
      <c r="M224" s="327" t="s">
        <v>15548</v>
      </c>
      <c r="N224" s="327"/>
      <c r="O224" s="327" t="s">
        <v>15613</v>
      </c>
      <c r="P224" s="327"/>
      <c r="Q224" s="327"/>
      <c r="R224" s="260" t="str">
        <f ca="1">IF(ISERROR($V224),"",OFFSET('Smelter Look-up'!$C$4,$V224-4,0)&amp;"")</f>
        <v>Ishifuku Metal Industry Co., Ltd.</v>
      </c>
      <c r="S224" s="276" t="str">
        <f t="shared" ca="1" si="9"/>
        <v>JP</v>
      </c>
      <c r="T224" s="276" t="str">
        <f ca="1">IF(B224="","",IF(ISERROR(MATCH($J224,SorP!$B$1:$B$6230,0)),"",INDIRECT("'SorP'!$A$"&amp;MATCH($J224,SorP!$B$1:$B$6230,0))))</f>
        <v>JP-11</v>
      </c>
      <c r="U224" s="318"/>
      <c r="V224" s="319">
        <f>IF(C224="",NA(),MATCH($B224&amp;$C224,'Smelter Look-up'!$J:$J,0))</f>
        <v>94</v>
      </c>
      <c r="W224" s="320"/>
      <c r="X224" s="320">
        <f t="shared" si="10"/>
        <v>0</v>
      </c>
      <c r="Y224" s="320"/>
      <c r="Z224" s="320"/>
      <c r="AB224" s="321" t="str">
        <f t="shared" si="11"/>
        <v>GoldIshifuku Metal Industry Co., Ltd.</v>
      </c>
    </row>
    <row r="225" spans="1:28" s="321" customFormat="1" ht="20.25">
      <c r="A225" s="259"/>
      <c r="B225" s="327" t="s">
        <v>1827</v>
      </c>
      <c r="C225" s="327" t="s">
        <v>1948</v>
      </c>
      <c r="D225" s="327" t="s">
        <v>1948</v>
      </c>
      <c r="E225" s="327" t="s">
        <v>1758</v>
      </c>
      <c r="F225" s="327" t="s">
        <v>1074</v>
      </c>
      <c r="G225" s="327" t="s">
        <v>2453</v>
      </c>
      <c r="H225" s="327">
        <v>0</v>
      </c>
      <c r="I225" s="327" t="s">
        <v>2516</v>
      </c>
      <c r="J225" s="327" t="s">
        <v>2498</v>
      </c>
      <c r="K225" s="327"/>
      <c r="L225" s="327"/>
      <c r="M225" s="327"/>
      <c r="N225" s="327"/>
      <c r="O225" s="327"/>
      <c r="P225" s="327"/>
      <c r="Q225" s="327" t="s">
        <v>15553</v>
      </c>
      <c r="R225" s="260" t="str">
        <f ca="1">IF(ISERROR($V225),"",OFFSET('Smelter Look-up'!$C$4,$V225-4,0)&amp;"")</f>
        <v>Ishifuku Metal Industry Co., Ltd.</v>
      </c>
      <c r="S225" s="276" t="str">
        <f t="shared" ca="1" si="9"/>
        <v>JP</v>
      </c>
      <c r="T225" s="276" t="str">
        <f ca="1">IF(B225="","",IF(ISERROR(MATCH($J225,SorP!$B$1:$B$6230,0)),"",INDIRECT("'SorP'!$A$"&amp;MATCH($J225,SorP!$B$1:$B$6230,0))))</f>
        <v>JP-11</v>
      </c>
      <c r="U225" s="318"/>
      <c r="V225" s="319">
        <f>IF(C225="",NA(),MATCH($B225&amp;$C225,'Smelter Look-up'!$J:$J,0))</f>
        <v>94</v>
      </c>
      <c r="W225" s="320"/>
      <c r="X225" s="320">
        <f t="shared" si="10"/>
        <v>0</v>
      </c>
      <c r="Y225" s="320"/>
      <c r="Z225" s="320"/>
      <c r="AB225" s="321" t="str">
        <f t="shared" si="11"/>
        <v>GoldIshifuku Metal Industry Co., Ltd.</v>
      </c>
    </row>
    <row r="226" spans="1:28" s="321" customFormat="1" ht="20.25">
      <c r="A226" s="259"/>
      <c r="B226" s="327" t="s">
        <v>1827</v>
      </c>
      <c r="C226" s="327" t="s">
        <v>1948</v>
      </c>
      <c r="D226" s="327" t="s">
        <v>1948</v>
      </c>
      <c r="E226" s="327" t="s">
        <v>1758</v>
      </c>
      <c r="F226" s="327" t="s">
        <v>1074</v>
      </c>
      <c r="G226" s="327" t="s">
        <v>2453</v>
      </c>
      <c r="H226" s="327" t="s">
        <v>15844</v>
      </c>
      <c r="I226" s="327" t="s">
        <v>2516</v>
      </c>
      <c r="J226" s="327" t="s">
        <v>2498</v>
      </c>
      <c r="K226" s="327"/>
      <c r="L226" s="327"/>
      <c r="M226" s="327"/>
      <c r="N226" s="327"/>
      <c r="O226" s="327" t="s">
        <v>15557</v>
      </c>
      <c r="P226" s="327" t="s">
        <v>774</v>
      </c>
      <c r="Q226" s="327"/>
      <c r="R226" s="260" t="str">
        <f ca="1">IF(ISERROR($V226),"",OFFSET('Smelter Look-up'!$C$4,$V226-4,0)&amp;"")</f>
        <v>Ishifuku Metal Industry Co., Ltd.</v>
      </c>
      <c r="S226" s="276" t="str">
        <f t="shared" ca="1" si="9"/>
        <v>JP</v>
      </c>
      <c r="T226" s="276" t="str">
        <f ca="1">IF(B226="","",IF(ISERROR(MATCH($J226,SorP!$B$1:$B$6230,0)),"",INDIRECT("'SorP'!$A$"&amp;MATCH($J226,SorP!$B$1:$B$6230,0))))</f>
        <v>JP-11</v>
      </c>
      <c r="U226" s="318"/>
      <c r="V226" s="319">
        <f>IF(C226="",NA(),MATCH($B226&amp;$C226,'Smelter Look-up'!$J:$J,0))</f>
        <v>94</v>
      </c>
      <c r="W226" s="320"/>
      <c r="X226" s="320">
        <f t="shared" si="10"/>
        <v>0</v>
      </c>
      <c r="Y226" s="320"/>
      <c r="Z226" s="320"/>
      <c r="AB226" s="321" t="str">
        <f t="shared" si="11"/>
        <v>GoldIshifuku Metal Industry Co., Ltd.</v>
      </c>
    </row>
    <row r="227" spans="1:28" s="321" customFormat="1" ht="20.25">
      <c r="A227" s="259"/>
      <c r="B227" s="327" t="s">
        <v>1827</v>
      </c>
      <c r="C227" s="327" t="s">
        <v>1948</v>
      </c>
      <c r="D227" s="327" t="s">
        <v>1948</v>
      </c>
      <c r="E227" s="327" t="s">
        <v>1758</v>
      </c>
      <c r="F227" s="327" t="s">
        <v>1074</v>
      </c>
      <c r="G227" s="327" t="s">
        <v>2453</v>
      </c>
      <c r="H227" s="327" t="s">
        <v>15844</v>
      </c>
      <c r="I227" s="327" t="s">
        <v>2516</v>
      </c>
      <c r="J227" s="327" t="s">
        <v>2498</v>
      </c>
      <c r="K227" s="327" t="s">
        <v>15845</v>
      </c>
      <c r="L227" s="327" t="s">
        <v>15846</v>
      </c>
      <c r="M227" s="327" t="s">
        <v>15572</v>
      </c>
      <c r="N227" s="327" t="s">
        <v>15613</v>
      </c>
      <c r="O227" s="327" t="s">
        <v>15613</v>
      </c>
      <c r="P227" s="327" t="s">
        <v>775</v>
      </c>
      <c r="Q227" s="327"/>
      <c r="R227" s="260" t="str">
        <f ca="1">IF(ISERROR($V227),"",OFFSET('Smelter Look-up'!$C$4,$V227-4,0)&amp;"")</f>
        <v>Ishifuku Metal Industry Co., Ltd.</v>
      </c>
      <c r="S227" s="276" t="str">
        <f t="shared" ca="1" si="9"/>
        <v>JP</v>
      </c>
      <c r="T227" s="276" t="str">
        <f ca="1">IF(B227="","",IF(ISERROR(MATCH($J227,SorP!$B$1:$B$6230,0)),"",INDIRECT("'SorP'!$A$"&amp;MATCH($J227,SorP!$B$1:$B$6230,0))))</f>
        <v>JP-11</v>
      </c>
      <c r="U227" s="318"/>
      <c r="V227" s="319">
        <f>IF(C227="",NA(),MATCH($B227&amp;$C227,'Smelter Look-up'!$J:$J,0))</f>
        <v>94</v>
      </c>
      <c r="W227" s="320"/>
      <c r="X227" s="320">
        <f t="shared" si="10"/>
        <v>0</v>
      </c>
      <c r="Y227" s="320"/>
      <c r="Z227" s="320"/>
      <c r="AB227" s="321" t="str">
        <f t="shared" si="11"/>
        <v>GoldIshifuku Metal Industry Co., Ltd.</v>
      </c>
    </row>
    <row r="228" spans="1:28" s="321" customFormat="1" ht="20.25">
      <c r="A228" s="259"/>
      <c r="B228" s="327" t="s">
        <v>1827</v>
      </c>
      <c r="C228" s="327" t="s">
        <v>1948</v>
      </c>
      <c r="D228" s="327" t="s">
        <v>1948</v>
      </c>
      <c r="E228" s="327" t="s">
        <v>1758</v>
      </c>
      <c r="F228" s="327" t="s">
        <v>1074</v>
      </c>
      <c r="G228" s="327" t="s">
        <v>2453</v>
      </c>
      <c r="H228" s="327"/>
      <c r="I228" s="327"/>
      <c r="J228" s="327"/>
      <c r="K228" s="327"/>
      <c r="L228" s="327"/>
      <c r="M228" s="327"/>
      <c r="N228" s="327"/>
      <c r="O228" s="327"/>
      <c r="P228" s="327"/>
      <c r="Q228" s="327"/>
      <c r="R228" s="260" t="str">
        <f ca="1">IF(ISERROR($V228),"",OFFSET('Smelter Look-up'!$C$4,$V228-4,0)&amp;"")</f>
        <v>Ishifuku Metal Industry Co., Ltd.</v>
      </c>
      <c r="S228" s="276" t="str">
        <f t="shared" ca="1" si="9"/>
        <v>JP</v>
      </c>
      <c r="T228" s="276" t="str">
        <f ca="1">IF(B228="","",IF(ISERROR(MATCH($J228,SorP!$B$1:$B$6230,0)),"",INDIRECT("'SorP'!$A$"&amp;MATCH($J228,SorP!$B$1:$B$6230,0))))</f>
        <v/>
      </c>
      <c r="U228" s="318"/>
      <c r="V228" s="319">
        <f>IF(C228="",NA(),MATCH($B228&amp;$C228,'Smelter Look-up'!$J:$J,0))</f>
        <v>94</v>
      </c>
      <c r="W228" s="320"/>
      <c r="X228" s="320">
        <f t="shared" si="10"/>
        <v>0</v>
      </c>
      <c r="Y228" s="320"/>
      <c r="Z228" s="320"/>
      <c r="AB228" s="321" t="str">
        <f t="shared" si="11"/>
        <v>GoldIshifuku Metal Industry Co., Ltd.</v>
      </c>
    </row>
    <row r="229" spans="1:28" s="321" customFormat="1" ht="20.25">
      <c r="A229" s="259"/>
      <c r="B229" s="327" t="s">
        <v>1827</v>
      </c>
      <c r="C229" s="327" t="s">
        <v>1955</v>
      </c>
      <c r="D229" s="327" t="s">
        <v>1955</v>
      </c>
      <c r="E229" s="327" t="s">
        <v>1384</v>
      </c>
      <c r="F229" s="327" t="s">
        <v>1075</v>
      </c>
      <c r="G229" s="327" t="s">
        <v>2453</v>
      </c>
      <c r="H229" s="327">
        <v>0</v>
      </c>
      <c r="I229" s="327" t="s">
        <v>2517</v>
      </c>
      <c r="J229" s="327" t="s">
        <v>2471</v>
      </c>
      <c r="K229" s="327"/>
      <c r="L229" s="327"/>
      <c r="M229" s="327" t="s">
        <v>15548</v>
      </c>
      <c r="N229" s="327"/>
      <c r="O229" s="327" t="s">
        <v>15613</v>
      </c>
      <c r="P229" s="327"/>
      <c r="Q229" s="327"/>
      <c r="R229" s="260" t="str">
        <f ca="1">IF(ISERROR($V229),"",OFFSET('Smelter Look-up'!$C$4,$V229-4,0)&amp;"")</f>
        <v>Istanbul Gold Refinery</v>
      </c>
      <c r="S229" s="276" t="str">
        <f t="shared" ca="1" si="9"/>
        <v>TR</v>
      </c>
      <c r="T229" s="276" t="str">
        <f ca="1">IF(B229="","",IF(ISERROR(MATCH($J229,SorP!$B$1:$B$6230,0)),"",INDIRECT("'SorP'!$A$"&amp;MATCH($J229,SorP!$B$1:$B$6230,0))))</f>
        <v/>
      </c>
      <c r="U229" s="318"/>
      <c r="V229" s="319">
        <f>IF(C229="",NA(),MATCH($B229&amp;$C229,'Smelter Look-up'!$J:$J,0))</f>
        <v>95</v>
      </c>
      <c r="W229" s="320"/>
      <c r="X229" s="320">
        <f t="shared" si="10"/>
        <v>0</v>
      </c>
      <c r="Y229" s="320"/>
      <c r="Z229" s="320"/>
      <c r="AB229" s="321" t="str">
        <f t="shared" si="11"/>
        <v>GoldIstanbul Gold Refinery</v>
      </c>
    </row>
    <row r="230" spans="1:28" s="321" customFormat="1" ht="20.25">
      <c r="A230" s="259"/>
      <c r="B230" s="327" t="s">
        <v>1827</v>
      </c>
      <c r="C230" s="327" t="s">
        <v>1955</v>
      </c>
      <c r="D230" s="327" t="s">
        <v>1955</v>
      </c>
      <c r="E230" s="327" t="s">
        <v>1384</v>
      </c>
      <c r="F230" s="327" t="s">
        <v>1075</v>
      </c>
      <c r="G230" s="327" t="s">
        <v>2453</v>
      </c>
      <c r="H230" s="327"/>
      <c r="I230" s="327"/>
      <c r="J230" s="327"/>
      <c r="K230" s="327"/>
      <c r="L230" s="327"/>
      <c r="M230" s="327" t="s">
        <v>15572</v>
      </c>
      <c r="N230" s="327" t="s">
        <v>15847</v>
      </c>
      <c r="O230" s="327" t="s">
        <v>15613</v>
      </c>
      <c r="P230" s="327" t="s">
        <v>775</v>
      </c>
      <c r="Q230" s="327" t="s">
        <v>15575</v>
      </c>
      <c r="R230" s="260" t="str">
        <f ca="1">IF(ISERROR($V230),"",OFFSET('Smelter Look-up'!$C$4,$V230-4,0)&amp;"")</f>
        <v>Istanbul Gold Refinery</v>
      </c>
      <c r="S230" s="276" t="str">
        <f t="shared" ca="1" si="9"/>
        <v>TR</v>
      </c>
      <c r="T230" s="276" t="str">
        <f ca="1">IF(B230="","",IF(ISERROR(MATCH($J230,SorP!$B$1:$B$6230,0)),"",INDIRECT("'SorP'!$A$"&amp;MATCH($J230,SorP!$B$1:$B$6230,0))))</f>
        <v/>
      </c>
      <c r="U230" s="318"/>
      <c r="V230" s="319">
        <f>IF(C230="",NA(),MATCH($B230&amp;$C230,'Smelter Look-up'!$J:$J,0))</f>
        <v>95</v>
      </c>
      <c r="W230" s="320"/>
      <c r="X230" s="320">
        <f t="shared" si="10"/>
        <v>0</v>
      </c>
      <c r="Y230" s="320"/>
      <c r="Z230" s="320"/>
      <c r="AB230" s="321" t="str">
        <f t="shared" si="11"/>
        <v>GoldIstanbul Gold Refinery</v>
      </c>
    </row>
    <row r="231" spans="1:28" s="321" customFormat="1" ht="20.25">
      <c r="A231" s="259"/>
      <c r="B231" s="327" t="s">
        <v>1827</v>
      </c>
      <c r="C231" s="327" t="s">
        <v>1955</v>
      </c>
      <c r="D231" s="327" t="s">
        <v>1955</v>
      </c>
      <c r="E231" s="327" t="s">
        <v>1384</v>
      </c>
      <c r="F231" s="327" t="s">
        <v>1075</v>
      </c>
      <c r="G231" s="327" t="s">
        <v>2453</v>
      </c>
      <c r="H231" s="327"/>
      <c r="I231" s="327"/>
      <c r="J231" s="327"/>
      <c r="K231" s="327"/>
      <c r="L231" s="327"/>
      <c r="M231" s="327"/>
      <c r="N231" s="327"/>
      <c r="O231" s="327"/>
      <c r="P231" s="327"/>
      <c r="Q231" s="327"/>
      <c r="R231" s="260" t="str">
        <f ca="1">IF(ISERROR($V231),"",OFFSET('Smelter Look-up'!$C$4,$V231-4,0)&amp;"")</f>
        <v>Istanbul Gold Refinery</v>
      </c>
      <c r="S231" s="276" t="str">
        <f t="shared" ca="1" si="9"/>
        <v>TR</v>
      </c>
      <c r="T231" s="276" t="str">
        <f ca="1">IF(B231="","",IF(ISERROR(MATCH($J231,SorP!$B$1:$B$6230,0)),"",INDIRECT("'SorP'!$A$"&amp;MATCH($J231,SorP!$B$1:$B$6230,0))))</f>
        <v/>
      </c>
      <c r="U231" s="318"/>
      <c r="V231" s="319">
        <f>IF(C231="",NA(),MATCH($B231&amp;$C231,'Smelter Look-up'!$J:$J,0))</f>
        <v>95</v>
      </c>
      <c r="W231" s="320"/>
      <c r="X231" s="320">
        <f t="shared" si="10"/>
        <v>0</v>
      </c>
      <c r="Y231" s="320"/>
      <c r="Z231" s="320"/>
      <c r="AB231" s="321" t="str">
        <f t="shared" si="11"/>
        <v>GoldIstanbul Gold Refinery</v>
      </c>
    </row>
    <row r="232" spans="1:28" s="321" customFormat="1" ht="20.25">
      <c r="A232" s="259"/>
      <c r="B232" s="327" t="s">
        <v>1827</v>
      </c>
      <c r="C232" s="327" t="s">
        <v>1416</v>
      </c>
      <c r="D232" s="327" t="s">
        <v>1416</v>
      </c>
      <c r="E232" s="327" t="s">
        <v>1758</v>
      </c>
      <c r="F232" s="327" t="s">
        <v>1076</v>
      </c>
      <c r="G232" s="327" t="s">
        <v>2453</v>
      </c>
      <c r="H232" s="327"/>
      <c r="I232" s="327"/>
      <c r="J232" s="327"/>
      <c r="K232" s="327"/>
      <c r="L232" s="327"/>
      <c r="M232" s="327" t="s">
        <v>15572</v>
      </c>
      <c r="N232" s="327" t="s">
        <v>15628</v>
      </c>
      <c r="O232" s="327" t="s">
        <v>15628</v>
      </c>
      <c r="P232" s="327" t="s">
        <v>775</v>
      </c>
      <c r="Q232" s="327" t="s">
        <v>15575</v>
      </c>
      <c r="R232" s="260" t="str">
        <f ca="1">IF(ISERROR($V232),"",OFFSET('Smelter Look-up'!$C$4,$V232-4,0)&amp;"")</f>
        <v>Japan Mint</v>
      </c>
      <c r="S232" s="276" t="str">
        <f t="shared" ca="1" si="9"/>
        <v>JP</v>
      </c>
      <c r="T232" s="276" t="str">
        <f ca="1">IF(B232="","",IF(ISERROR(MATCH($J232,SorP!$B$1:$B$6230,0)),"",INDIRECT("'SorP'!$A$"&amp;MATCH($J232,SorP!$B$1:$B$6230,0))))</f>
        <v/>
      </c>
      <c r="U232" s="318"/>
      <c r="V232" s="319">
        <f>IF(C232="",NA(),MATCH($B232&amp;$C232,'Smelter Look-up'!$J:$J,0))</f>
        <v>97</v>
      </c>
      <c r="W232" s="320"/>
      <c r="X232" s="320">
        <f t="shared" si="10"/>
        <v>0</v>
      </c>
      <c r="Y232" s="320"/>
      <c r="Z232" s="320"/>
      <c r="AB232" s="321" t="str">
        <f t="shared" si="11"/>
        <v>GoldJapan Mint</v>
      </c>
    </row>
    <row r="233" spans="1:28" s="321" customFormat="1" ht="20.25">
      <c r="A233" s="259"/>
      <c r="B233" s="327" t="s">
        <v>1827</v>
      </c>
      <c r="C233" s="327" t="s">
        <v>1416</v>
      </c>
      <c r="D233" s="327" t="s">
        <v>1416</v>
      </c>
      <c r="E233" s="327" t="s">
        <v>1758</v>
      </c>
      <c r="F233" s="327" t="s">
        <v>1076</v>
      </c>
      <c r="G233" s="327" t="s">
        <v>2453</v>
      </c>
      <c r="H233" s="327"/>
      <c r="I233" s="327"/>
      <c r="J233" s="327"/>
      <c r="K233" s="327"/>
      <c r="L233" s="327"/>
      <c r="M233" s="327"/>
      <c r="N233" s="327"/>
      <c r="O233" s="327"/>
      <c r="P233" s="327"/>
      <c r="Q233" s="327"/>
      <c r="R233" s="260" t="str">
        <f ca="1">IF(ISERROR($V233),"",OFFSET('Smelter Look-up'!$C$4,$V233-4,0)&amp;"")</f>
        <v>Japan Mint</v>
      </c>
      <c r="S233" s="276" t="str">
        <f t="shared" ca="1" si="9"/>
        <v>JP</v>
      </c>
      <c r="T233" s="276" t="str">
        <f ca="1">IF(B233="","",IF(ISERROR(MATCH($J233,SorP!$B$1:$B$6230,0)),"",INDIRECT("'SorP'!$A$"&amp;MATCH($J233,SorP!$B$1:$B$6230,0))))</f>
        <v/>
      </c>
      <c r="U233" s="318"/>
      <c r="V233" s="319">
        <f>IF(C233="",NA(),MATCH($B233&amp;$C233,'Smelter Look-up'!$J:$J,0))</f>
        <v>97</v>
      </c>
      <c r="W233" s="320"/>
      <c r="X233" s="320">
        <f t="shared" si="10"/>
        <v>0</v>
      </c>
      <c r="Y233" s="320"/>
      <c r="Z233" s="320"/>
      <c r="AB233" s="321" t="str">
        <f t="shared" si="11"/>
        <v>GoldJapan Mint</v>
      </c>
    </row>
    <row r="234" spans="1:28" s="321" customFormat="1" ht="20.25">
      <c r="A234" s="259"/>
      <c r="B234" s="327" t="s">
        <v>1830</v>
      </c>
      <c r="C234" s="327" t="s">
        <v>2134</v>
      </c>
      <c r="D234" s="327" t="s">
        <v>2134</v>
      </c>
      <c r="E234" s="327" t="s">
        <v>1758</v>
      </c>
      <c r="F234" s="327" t="s">
        <v>1219</v>
      </c>
      <c r="G234" s="327" t="s">
        <v>2453</v>
      </c>
      <c r="H234" s="327">
        <v>0</v>
      </c>
      <c r="I234" s="327" t="s">
        <v>3340</v>
      </c>
      <c r="J234" s="327" t="s">
        <v>2493</v>
      </c>
      <c r="K234" s="327"/>
      <c r="L234" s="327"/>
      <c r="M234" s="327" t="s">
        <v>15548</v>
      </c>
      <c r="N234" s="327"/>
      <c r="O234" s="327" t="s">
        <v>15549</v>
      </c>
      <c r="P234" s="327"/>
      <c r="Q234" s="327"/>
      <c r="R234" s="260" t="str">
        <f ca="1">IF(ISERROR($V234),"",OFFSET('Smelter Look-up'!$C$4,$V234-4,0)&amp;"")</f>
        <v>Japan New Metals Co., Ltd.</v>
      </c>
      <c r="S234" s="276" t="str">
        <f t="shared" ca="1" si="9"/>
        <v>JP</v>
      </c>
      <c r="T234" s="276" t="str">
        <f ca="1">IF(B234="","",IF(ISERROR(MATCH($J234,SorP!$B$1:$B$6230,0)),"",INDIRECT("'SorP'!$A$"&amp;MATCH($J234,SorP!$B$1:$B$6230,0))))</f>
        <v>JP-05</v>
      </c>
      <c r="U234" s="318"/>
      <c r="V234" s="319">
        <f>IF(C234="",NA(),MATCH($B234&amp;$C234,'Smelter Look-up'!$J:$J,0))</f>
        <v>537</v>
      </c>
      <c r="W234" s="320"/>
      <c r="X234" s="320">
        <f t="shared" si="10"/>
        <v>0</v>
      </c>
      <c r="Y234" s="320"/>
      <c r="Z234" s="320"/>
      <c r="AB234" s="321" t="str">
        <f t="shared" si="11"/>
        <v>TungstenJapan New Metals Co., Ltd.</v>
      </c>
    </row>
    <row r="235" spans="1:28" s="321" customFormat="1" ht="20.25">
      <c r="A235" s="259"/>
      <c r="B235" s="327" t="s">
        <v>1830</v>
      </c>
      <c r="C235" s="327" t="s">
        <v>2134</v>
      </c>
      <c r="D235" s="327" t="s">
        <v>2134</v>
      </c>
      <c r="E235" s="327" t="s">
        <v>1758</v>
      </c>
      <c r="F235" s="327" t="s">
        <v>1219</v>
      </c>
      <c r="G235" s="327" t="s">
        <v>2453</v>
      </c>
      <c r="H235" s="327">
        <v>0</v>
      </c>
      <c r="I235" s="327" t="s">
        <v>3340</v>
      </c>
      <c r="J235" s="327" t="s">
        <v>2493</v>
      </c>
      <c r="K235" s="327"/>
      <c r="L235" s="327"/>
      <c r="M235" s="327"/>
      <c r="N235" s="327" t="s">
        <v>15552</v>
      </c>
      <c r="O235" s="327" t="s">
        <v>15552</v>
      </c>
      <c r="P235" s="327" t="s">
        <v>775</v>
      </c>
      <c r="Q235" s="327" t="s">
        <v>15553</v>
      </c>
      <c r="R235" s="260" t="str">
        <f ca="1">IF(ISERROR($V235),"",OFFSET('Smelter Look-up'!$C$4,$V235-4,0)&amp;"")</f>
        <v>Japan New Metals Co., Ltd.</v>
      </c>
      <c r="S235" s="276" t="str">
        <f t="shared" ca="1" si="9"/>
        <v>JP</v>
      </c>
      <c r="T235" s="276" t="str">
        <f ca="1">IF(B235="","",IF(ISERROR(MATCH($J235,SorP!$B$1:$B$6230,0)),"",INDIRECT("'SorP'!$A$"&amp;MATCH($J235,SorP!$B$1:$B$6230,0))))</f>
        <v>JP-05</v>
      </c>
      <c r="U235" s="318"/>
      <c r="V235" s="319">
        <f>IF(C235="",NA(),MATCH($B235&amp;$C235,'Smelter Look-up'!$J:$J,0))</f>
        <v>537</v>
      </c>
      <c r="W235" s="320"/>
      <c r="X235" s="320">
        <f t="shared" si="10"/>
        <v>0</v>
      </c>
      <c r="Y235" s="320"/>
      <c r="Z235" s="320"/>
      <c r="AB235" s="321" t="str">
        <f t="shared" si="11"/>
        <v>TungstenJapan New Metals Co., Ltd.</v>
      </c>
    </row>
    <row r="236" spans="1:28" s="321" customFormat="1" ht="20.25">
      <c r="A236" s="259"/>
      <c r="B236" s="327" t="s">
        <v>1827</v>
      </c>
      <c r="C236" s="327" t="s">
        <v>15848</v>
      </c>
      <c r="D236" s="327" t="s">
        <v>15848</v>
      </c>
      <c r="E236" s="327" t="s">
        <v>1698</v>
      </c>
      <c r="F236" s="327" t="s">
        <v>1077</v>
      </c>
      <c r="G236" s="327" t="s">
        <v>2453</v>
      </c>
      <c r="H236" s="327">
        <v>0</v>
      </c>
      <c r="I236" s="327" t="s">
        <v>2519</v>
      </c>
      <c r="J236" s="327" t="s">
        <v>2520</v>
      </c>
      <c r="K236" s="327"/>
      <c r="L236" s="327"/>
      <c r="M236" s="327" t="s">
        <v>15548</v>
      </c>
      <c r="N236" s="327"/>
      <c r="O236" s="327" t="s">
        <v>15613</v>
      </c>
      <c r="P236" s="327"/>
      <c r="Q236" s="327"/>
      <c r="R236" s="260" t="str">
        <f ca="1">IF(ISERROR($V236),"",OFFSET('Smelter Look-up'!$C$4,$V236-4,0)&amp;"")</f>
        <v/>
      </c>
      <c r="S236" s="276" t="str">
        <f t="shared" ca="1" si="9"/>
        <v>CN</v>
      </c>
      <c r="T236" s="276" t="str">
        <f ca="1">IF(B236="","",IF(ISERROR(MATCH($J236,SorP!$B$1:$B$6230,0)),"",INDIRECT("'SorP'!$A$"&amp;MATCH($J236,SorP!$B$1:$B$6230,0))))</f>
        <v>CN-36</v>
      </c>
      <c r="U236" s="318"/>
      <c r="V236" s="319" t="e">
        <f>IF(C236="",NA(),MATCH($B236&amp;$C236,'Smelter Look-up'!$J:$J,0))</f>
        <v>#N/A</v>
      </c>
      <c r="W236" s="320"/>
      <c r="X236" s="320">
        <f t="shared" si="10"/>
        <v>0</v>
      </c>
      <c r="Y236" s="320"/>
      <c r="Z236" s="320"/>
      <c r="AB236" s="321" t="str">
        <f t="shared" si="11"/>
        <v>GoldJiangxi Copper Company Limited</v>
      </c>
    </row>
    <row r="237" spans="1:28" s="321" customFormat="1" ht="20.25">
      <c r="A237" s="259"/>
      <c r="B237" s="327" t="s">
        <v>1827</v>
      </c>
      <c r="C237" s="327" t="s">
        <v>15848</v>
      </c>
      <c r="D237" s="327" t="s">
        <v>15848</v>
      </c>
      <c r="E237" s="327" t="s">
        <v>1698</v>
      </c>
      <c r="F237" s="327" t="s">
        <v>1077</v>
      </c>
      <c r="G237" s="327" t="s">
        <v>2453</v>
      </c>
      <c r="H237" s="327"/>
      <c r="I237" s="327"/>
      <c r="J237" s="327"/>
      <c r="K237" s="327"/>
      <c r="L237" s="327"/>
      <c r="M237" s="327"/>
      <c r="N237" s="327"/>
      <c r="O237" s="327"/>
      <c r="P237" s="327"/>
      <c r="Q237" s="327"/>
      <c r="R237" s="260" t="str">
        <f ca="1">IF(ISERROR($V237),"",OFFSET('Smelter Look-up'!$C$4,$V237-4,0)&amp;"")</f>
        <v/>
      </c>
      <c r="S237" s="276" t="str">
        <f t="shared" ca="1" si="9"/>
        <v>CN</v>
      </c>
      <c r="T237" s="276" t="str">
        <f ca="1">IF(B237="","",IF(ISERROR(MATCH($J237,SorP!$B$1:$B$6230,0)),"",INDIRECT("'SorP'!$A$"&amp;MATCH($J237,SorP!$B$1:$B$6230,0))))</f>
        <v/>
      </c>
      <c r="U237" s="318"/>
      <c r="V237" s="319" t="e">
        <f>IF(C237="",NA(),MATCH($B237&amp;$C237,'Smelter Look-up'!$J:$J,0))</f>
        <v>#N/A</v>
      </c>
      <c r="W237" s="320"/>
      <c r="X237" s="320">
        <f t="shared" si="10"/>
        <v>0</v>
      </c>
      <c r="Y237" s="320"/>
      <c r="Z237" s="320"/>
      <c r="AB237" s="321" t="str">
        <f t="shared" si="11"/>
        <v>GoldJiangxi Copper Company Limited</v>
      </c>
    </row>
    <row r="238" spans="1:28" s="321" customFormat="1" ht="25.5">
      <c r="A238" s="259"/>
      <c r="B238" s="327" t="s">
        <v>1828</v>
      </c>
      <c r="C238" s="327" t="s">
        <v>3487</v>
      </c>
      <c r="D238" s="327" t="s">
        <v>3487</v>
      </c>
      <c r="E238" s="327" t="s">
        <v>1698</v>
      </c>
      <c r="F238" s="327" t="s">
        <v>15849</v>
      </c>
      <c r="G238" s="327" t="s">
        <v>2453</v>
      </c>
      <c r="H238" s="327" t="s">
        <v>15850</v>
      </c>
      <c r="I238" s="327" t="s">
        <v>15851</v>
      </c>
      <c r="J238" s="327" t="s">
        <v>2520</v>
      </c>
      <c r="K238" s="327"/>
      <c r="L238" s="327"/>
      <c r="M238" s="327" t="s">
        <v>15726</v>
      </c>
      <c r="N238" s="327" t="s">
        <v>15650</v>
      </c>
      <c r="O238" s="327" t="s">
        <v>15650</v>
      </c>
      <c r="P238" s="327"/>
      <c r="Q238" s="327"/>
      <c r="R238" s="260" t="str">
        <f ca="1">IF(ISERROR($V238),"",OFFSET('Smelter Look-up'!$C$4,$V238-4,0)&amp;"")</f>
        <v>Nankang Nanshan Tin Manufactory Co., Ltd.</v>
      </c>
      <c r="S238" s="276" t="str">
        <f t="shared" ca="1" si="9"/>
        <v>CN</v>
      </c>
      <c r="T238" s="276" t="str">
        <f ca="1">IF(B238="","",IF(ISERROR(MATCH($J238,SorP!$B$1:$B$6230,0)),"",INDIRECT("'SorP'!$A$"&amp;MATCH($J238,SorP!$B$1:$B$6230,0))))</f>
        <v>CN-36</v>
      </c>
      <c r="U238" s="318"/>
      <c r="V238" s="319">
        <f>IF(C238="",NA(),MATCH($B238&amp;$C238,'Smelter Look-up'!$J:$J,0))</f>
        <v>408</v>
      </c>
      <c r="W238" s="320"/>
      <c r="X238" s="320">
        <f t="shared" si="10"/>
        <v>0</v>
      </c>
      <c r="Y238" s="320"/>
      <c r="Z238" s="320"/>
      <c r="AB238" s="321" t="str">
        <f t="shared" si="11"/>
        <v>TinJiangxi Nanshan</v>
      </c>
    </row>
    <row r="239" spans="1:28" s="321" customFormat="1" ht="20.25">
      <c r="A239" s="259"/>
      <c r="B239" s="327" t="s">
        <v>1830</v>
      </c>
      <c r="C239" s="327" t="s">
        <v>15852</v>
      </c>
      <c r="D239" s="327" t="s">
        <v>15852</v>
      </c>
      <c r="E239" s="327" t="s">
        <v>1698</v>
      </c>
      <c r="F239" s="327" t="s">
        <v>15853</v>
      </c>
      <c r="G239" s="327" t="s">
        <v>2453</v>
      </c>
      <c r="H239" s="327">
        <v>0</v>
      </c>
      <c r="I239" s="327" t="s">
        <v>2741</v>
      </c>
      <c r="J239" s="327" t="s">
        <v>2520</v>
      </c>
      <c r="K239" s="327"/>
      <c r="L239" s="327"/>
      <c r="M239" s="327" t="s">
        <v>15720</v>
      </c>
      <c r="N239" s="327"/>
      <c r="O239" s="327" t="s">
        <v>15637</v>
      </c>
      <c r="P239" s="327"/>
      <c r="Q239" s="327"/>
      <c r="R239" s="260" t="str">
        <f ca="1">IF(ISERROR($V239),"",OFFSET('Smelter Look-up'!$C$4,$V239-4,0)&amp;"")</f>
        <v/>
      </c>
      <c r="S239" s="276" t="str">
        <f t="shared" ca="1" si="9"/>
        <v>CN</v>
      </c>
      <c r="T239" s="276" t="str">
        <f ca="1">IF(B239="","",IF(ISERROR(MATCH($J239,SorP!$B$1:$B$6230,0)),"",INDIRECT("'SorP'!$A$"&amp;MATCH($J239,SorP!$B$1:$B$6230,0))))</f>
        <v>CN-36</v>
      </c>
      <c r="U239" s="318"/>
      <c r="V239" s="319" t="e">
        <f>IF(C239="",NA(),MATCH($B239&amp;$C239,'Smelter Look-up'!$J:$J,0))</f>
        <v>#N/A</v>
      </c>
      <c r="W239" s="320"/>
      <c r="X239" s="320">
        <f t="shared" si="10"/>
        <v>0</v>
      </c>
      <c r="Y239" s="320"/>
      <c r="Z239" s="320"/>
      <c r="AB239" s="321" t="str">
        <f t="shared" si="11"/>
        <v>TungstenGanzhou Non-ferrous Metals Smelting Co., Ltd.</v>
      </c>
    </row>
    <row r="240" spans="1:28" s="321" customFormat="1" ht="25.5">
      <c r="A240" s="259"/>
      <c r="B240" s="327" t="s">
        <v>1830</v>
      </c>
      <c r="C240" s="327" t="s">
        <v>192</v>
      </c>
      <c r="D240" s="327" t="s">
        <v>192</v>
      </c>
      <c r="E240" s="327" t="s">
        <v>1698</v>
      </c>
      <c r="F240" s="327" t="s">
        <v>1220</v>
      </c>
      <c r="G240" s="327" t="s">
        <v>2453</v>
      </c>
      <c r="H240" s="327"/>
      <c r="I240" s="327" t="s">
        <v>15658</v>
      </c>
      <c r="J240" s="327" t="s">
        <v>2520</v>
      </c>
      <c r="K240" s="327"/>
      <c r="L240" s="327"/>
      <c r="M240" s="327"/>
      <c r="N240" s="327"/>
      <c r="O240" s="327"/>
      <c r="P240" s="327"/>
      <c r="Q240" s="327"/>
      <c r="R240" s="260" t="str">
        <f ca="1">IF(ISERROR($V240),"",OFFSET('Smelter Look-up'!$C$4,$V240-4,0)&amp;"")</f>
        <v>Ganzhou Huaxing Tungsten Products Co., Ltd.</v>
      </c>
      <c r="S240" s="276" t="str">
        <f t="shared" ca="1" si="9"/>
        <v>CN</v>
      </c>
      <c r="T240" s="276" t="str">
        <f ca="1">IF(B240="","",IF(ISERROR(MATCH($J240,SorP!$B$1:$B$6230,0)),"",INDIRECT("'SorP'!$A$"&amp;MATCH($J240,SorP!$B$1:$B$6230,0))))</f>
        <v>CN-36</v>
      </c>
      <c r="U240" s="318"/>
      <c r="V240" s="319">
        <f>IF(C240="",NA(),MATCH($B240&amp;$C240,'Smelter Look-up'!$J:$J,0))</f>
        <v>520</v>
      </c>
      <c r="W240" s="320"/>
      <c r="X240" s="320">
        <f t="shared" si="10"/>
        <v>0</v>
      </c>
      <c r="Y240" s="320"/>
      <c r="Z240" s="320"/>
      <c r="AB240" s="321" t="str">
        <f t="shared" si="11"/>
        <v>TungstenGanzhou Huaxing Tungsten Products Co., Ltd.</v>
      </c>
    </row>
    <row r="241" spans="1:28" s="321" customFormat="1" ht="25.5">
      <c r="A241" s="259"/>
      <c r="B241" s="327" t="s">
        <v>1830</v>
      </c>
      <c r="C241" s="327" t="s">
        <v>192</v>
      </c>
      <c r="D241" s="327" t="s">
        <v>192</v>
      </c>
      <c r="E241" s="327" t="s">
        <v>1698</v>
      </c>
      <c r="F241" s="327" t="s">
        <v>1220</v>
      </c>
      <c r="G241" s="327" t="s">
        <v>2453</v>
      </c>
      <c r="H241" s="327">
        <v>0</v>
      </c>
      <c r="I241" s="327" t="s">
        <v>2741</v>
      </c>
      <c r="J241" s="327" t="s">
        <v>2520</v>
      </c>
      <c r="K241" s="327"/>
      <c r="L241" s="327"/>
      <c r="M241" s="327"/>
      <c r="N241" s="327"/>
      <c r="O241" s="327"/>
      <c r="P241" s="327"/>
      <c r="Q241" s="327"/>
      <c r="R241" s="260" t="str">
        <f ca="1">IF(ISERROR($V241),"",OFFSET('Smelter Look-up'!$C$4,$V241-4,0)&amp;"")</f>
        <v>Ganzhou Huaxing Tungsten Products Co., Ltd.</v>
      </c>
      <c r="S241" s="276" t="str">
        <f t="shared" ca="1" si="9"/>
        <v>CN</v>
      </c>
      <c r="T241" s="276" t="str">
        <f ca="1">IF(B241="","",IF(ISERROR(MATCH($J241,SorP!$B$1:$B$6230,0)),"",INDIRECT("'SorP'!$A$"&amp;MATCH($J241,SorP!$B$1:$B$6230,0))))</f>
        <v>CN-36</v>
      </c>
      <c r="U241" s="318"/>
      <c r="V241" s="319">
        <f>IF(C241="",NA(),MATCH($B241&amp;$C241,'Smelter Look-up'!$J:$J,0))</f>
        <v>520</v>
      </c>
      <c r="W241" s="320"/>
      <c r="X241" s="320">
        <f t="shared" si="10"/>
        <v>0</v>
      </c>
      <c r="Y241" s="320"/>
      <c r="Z241" s="320"/>
      <c r="AB241" s="321" t="str">
        <f t="shared" si="11"/>
        <v>TungstenGanzhou Huaxing Tungsten Products Co., Ltd.</v>
      </c>
    </row>
    <row r="242" spans="1:28" s="321" customFormat="1" ht="25.5">
      <c r="A242" s="259"/>
      <c r="B242" s="327" t="s">
        <v>1830</v>
      </c>
      <c r="C242" s="327" t="s">
        <v>192</v>
      </c>
      <c r="D242" s="327" t="s">
        <v>192</v>
      </c>
      <c r="E242" s="327" t="s">
        <v>1698</v>
      </c>
      <c r="F242" s="327" t="s">
        <v>1220</v>
      </c>
      <c r="G242" s="327" t="s">
        <v>2453</v>
      </c>
      <c r="H242" s="327" t="s">
        <v>15854</v>
      </c>
      <c r="I242" s="327" t="s">
        <v>2741</v>
      </c>
      <c r="J242" s="327" t="s">
        <v>2520</v>
      </c>
      <c r="K242" s="327" t="s">
        <v>15855</v>
      </c>
      <c r="L242" s="327" t="s">
        <v>15856</v>
      </c>
      <c r="M242" s="327" t="s">
        <v>15597</v>
      </c>
      <c r="N242" s="327" t="s">
        <v>15663</v>
      </c>
      <c r="O242" s="327" t="s">
        <v>15664</v>
      </c>
      <c r="P242" s="327" t="s">
        <v>775</v>
      </c>
      <c r="Q242" s="327" t="s">
        <v>15665</v>
      </c>
      <c r="R242" s="260" t="str">
        <f ca="1">IF(ISERROR($V242),"",OFFSET('Smelter Look-up'!$C$4,$V242-4,0)&amp;"")</f>
        <v>Ganzhou Huaxing Tungsten Products Co., Ltd.</v>
      </c>
      <c r="S242" s="276" t="str">
        <f t="shared" ca="1" si="9"/>
        <v>CN</v>
      </c>
      <c r="T242" s="276" t="str">
        <f ca="1">IF(B242="","",IF(ISERROR(MATCH($J242,SorP!$B$1:$B$6230,0)),"",INDIRECT("'SorP'!$A$"&amp;MATCH($J242,SorP!$B$1:$B$6230,0))))</f>
        <v>CN-36</v>
      </c>
      <c r="U242" s="318"/>
      <c r="V242" s="319">
        <f>IF(C242="",NA(),MATCH($B242&amp;$C242,'Smelter Look-up'!$J:$J,0))</f>
        <v>520</v>
      </c>
      <c r="W242" s="320"/>
      <c r="X242" s="320">
        <f t="shared" si="10"/>
        <v>0</v>
      </c>
      <c r="Y242" s="320"/>
      <c r="Z242" s="320"/>
      <c r="AB242" s="321" t="str">
        <f t="shared" si="11"/>
        <v>TungstenGanzhou Huaxing Tungsten Products Co., Ltd.</v>
      </c>
    </row>
    <row r="243" spans="1:28" s="321" customFormat="1" ht="25.5">
      <c r="A243" s="259"/>
      <c r="B243" s="327" t="s">
        <v>1830</v>
      </c>
      <c r="C243" s="327" t="s">
        <v>192</v>
      </c>
      <c r="D243" s="327" t="s">
        <v>192</v>
      </c>
      <c r="E243" s="327" t="s">
        <v>1698</v>
      </c>
      <c r="F243" s="327" t="s">
        <v>1220</v>
      </c>
      <c r="G243" s="327" t="s">
        <v>2453</v>
      </c>
      <c r="H243" s="327">
        <v>0</v>
      </c>
      <c r="I243" s="327" t="s">
        <v>2741</v>
      </c>
      <c r="J243" s="327" t="s">
        <v>2520</v>
      </c>
      <c r="K243" s="327"/>
      <c r="L243" s="327"/>
      <c r="M243" s="327" t="s">
        <v>15548</v>
      </c>
      <c r="N243" s="327"/>
      <c r="O243" s="327" t="s">
        <v>15652</v>
      </c>
      <c r="P243" s="327"/>
      <c r="Q243" s="327"/>
      <c r="R243" s="260" t="str">
        <f ca="1">IF(ISERROR($V243),"",OFFSET('Smelter Look-up'!$C$4,$V243-4,0)&amp;"")</f>
        <v>Ganzhou Huaxing Tungsten Products Co., Ltd.</v>
      </c>
      <c r="S243" s="276" t="str">
        <f t="shared" ca="1" si="9"/>
        <v>CN</v>
      </c>
      <c r="T243" s="276" t="str">
        <f ca="1">IF(B243="","",IF(ISERROR(MATCH($J243,SorP!$B$1:$B$6230,0)),"",INDIRECT("'SorP'!$A$"&amp;MATCH($J243,SorP!$B$1:$B$6230,0))))</f>
        <v>CN-36</v>
      </c>
      <c r="U243" s="318"/>
      <c r="V243" s="319">
        <f>IF(C243="",NA(),MATCH($B243&amp;$C243,'Smelter Look-up'!$J:$J,0))</f>
        <v>520</v>
      </c>
      <c r="W243" s="320"/>
      <c r="X243" s="320">
        <f t="shared" si="10"/>
        <v>0</v>
      </c>
      <c r="Y243" s="320"/>
      <c r="Z243" s="320"/>
      <c r="AB243" s="321" t="str">
        <f t="shared" si="11"/>
        <v>TungstenGanzhou Huaxing Tungsten Products Co., Ltd.</v>
      </c>
    </row>
    <row r="244" spans="1:28" s="321" customFormat="1" ht="25.5">
      <c r="A244" s="259"/>
      <c r="B244" s="327" t="s">
        <v>1830</v>
      </c>
      <c r="C244" s="327" t="s">
        <v>192</v>
      </c>
      <c r="D244" s="327" t="s">
        <v>192</v>
      </c>
      <c r="E244" s="327" t="s">
        <v>1698</v>
      </c>
      <c r="F244" s="327" t="s">
        <v>1220</v>
      </c>
      <c r="G244" s="327" t="s">
        <v>2453</v>
      </c>
      <c r="H244" s="327">
        <v>0</v>
      </c>
      <c r="I244" s="327" t="s">
        <v>2741</v>
      </c>
      <c r="J244" s="327" t="s">
        <v>2520</v>
      </c>
      <c r="K244" s="327"/>
      <c r="L244" s="327"/>
      <c r="M244" s="327"/>
      <c r="N244" s="327"/>
      <c r="O244" s="327"/>
      <c r="P244" s="327" t="s">
        <v>775</v>
      </c>
      <c r="Q244" s="327" t="s">
        <v>15553</v>
      </c>
      <c r="R244" s="260" t="str">
        <f ca="1">IF(ISERROR($V244),"",OFFSET('Smelter Look-up'!$C$4,$V244-4,0)&amp;"")</f>
        <v>Ganzhou Huaxing Tungsten Products Co., Ltd.</v>
      </c>
      <c r="S244" s="276" t="str">
        <f t="shared" ca="1" si="9"/>
        <v>CN</v>
      </c>
      <c r="T244" s="276" t="str">
        <f ca="1">IF(B244="","",IF(ISERROR(MATCH($J244,SorP!$B$1:$B$6230,0)),"",INDIRECT("'SorP'!$A$"&amp;MATCH($J244,SorP!$B$1:$B$6230,0))))</f>
        <v>CN-36</v>
      </c>
      <c r="U244" s="318"/>
      <c r="V244" s="319">
        <f>IF(C244="",NA(),MATCH($B244&amp;$C244,'Smelter Look-up'!$J:$J,0))</f>
        <v>520</v>
      </c>
      <c r="W244" s="320"/>
      <c r="X244" s="320">
        <f t="shared" si="10"/>
        <v>0</v>
      </c>
      <c r="Y244" s="320"/>
      <c r="Z244" s="320"/>
      <c r="AB244" s="321" t="str">
        <f t="shared" si="11"/>
        <v>TungstenGanzhou Huaxing Tungsten Products Co., Ltd.</v>
      </c>
    </row>
    <row r="245" spans="1:28" s="321" customFormat="1" ht="25.5">
      <c r="A245" s="259"/>
      <c r="B245" s="327" t="s">
        <v>1830</v>
      </c>
      <c r="C245" s="327" t="s">
        <v>192</v>
      </c>
      <c r="D245" s="327" t="s">
        <v>192</v>
      </c>
      <c r="E245" s="327" t="s">
        <v>1698</v>
      </c>
      <c r="F245" s="327" t="s">
        <v>1220</v>
      </c>
      <c r="G245" s="327" t="s">
        <v>2453</v>
      </c>
      <c r="H245" s="327" t="s">
        <v>15857</v>
      </c>
      <c r="I245" s="327" t="s">
        <v>2741</v>
      </c>
      <c r="J245" s="327" t="s">
        <v>2520</v>
      </c>
      <c r="K245" s="327" t="s">
        <v>15855</v>
      </c>
      <c r="L245" s="327" t="s">
        <v>15856</v>
      </c>
      <c r="M245" s="327"/>
      <c r="N245" s="327" t="s">
        <v>15858</v>
      </c>
      <c r="O245" s="327" t="s">
        <v>15664</v>
      </c>
      <c r="P245" s="327" t="s">
        <v>775</v>
      </c>
      <c r="Q245" s="327"/>
      <c r="R245" s="260" t="str">
        <f ca="1">IF(ISERROR($V245),"",OFFSET('Smelter Look-up'!$C$4,$V245-4,0)&amp;"")</f>
        <v>Ganzhou Huaxing Tungsten Products Co., Ltd.</v>
      </c>
      <c r="S245" s="276" t="str">
        <f t="shared" ca="1" si="9"/>
        <v>CN</v>
      </c>
      <c r="T245" s="276" t="str">
        <f ca="1">IF(B245="","",IF(ISERROR(MATCH($J245,SorP!$B$1:$B$6230,0)),"",INDIRECT("'SorP'!$A$"&amp;MATCH($J245,SorP!$B$1:$B$6230,0))))</f>
        <v>CN-36</v>
      </c>
      <c r="U245" s="318"/>
      <c r="V245" s="319">
        <f>IF(C245="",NA(),MATCH($B245&amp;$C245,'Smelter Look-up'!$J:$J,0))</f>
        <v>520</v>
      </c>
      <c r="W245" s="320"/>
      <c r="X245" s="320">
        <f t="shared" si="10"/>
        <v>0</v>
      </c>
      <c r="Y245" s="320"/>
      <c r="Z245" s="320"/>
      <c r="AB245" s="321" t="str">
        <f t="shared" si="11"/>
        <v>TungstenGanzhou Huaxing Tungsten Products Co., Ltd.</v>
      </c>
    </row>
    <row r="246" spans="1:28" s="321" customFormat="1" ht="25.5">
      <c r="A246" s="259"/>
      <c r="B246" s="327" t="s">
        <v>1830</v>
      </c>
      <c r="C246" s="327" t="s">
        <v>3496</v>
      </c>
      <c r="D246" s="327" t="s">
        <v>192</v>
      </c>
      <c r="E246" s="327" t="s">
        <v>1698</v>
      </c>
      <c r="F246" s="327" t="s">
        <v>1220</v>
      </c>
      <c r="G246" s="327" t="s">
        <v>2453</v>
      </c>
      <c r="H246" s="327">
        <v>0</v>
      </c>
      <c r="I246" s="327" t="s">
        <v>2741</v>
      </c>
      <c r="J246" s="327" t="s">
        <v>2520</v>
      </c>
      <c r="K246" s="327"/>
      <c r="L246" s="327"/>
      <c r="M246" s="327"/>
      <c r="N246" s="327"/>
      <c r="O246" s="327"/>
      <c r="P246" s="327"/>
      <c r="Q246" s="327"/>
      <c r="R246" s="260" t="str">
        <f ca="1">IF(ISERROR($V246),"",OFFSET('Smelter Look-up'!$C$4,$V246-4,0)&amp;"")</f>
        <v>Ganzhou Huaxing Tungsten Products Co., Ltd.</v>
      </c>
      <c r="S246" s="276" t="str">
        <f t="shared" ca="1" si="9"/>
        <v>CN</v>
      </c>
      <c r="T246" s="276" t="str">
        <f ca="1">IF(B246="","",IF(ISERROR(MATCH($J246,SorP!$B$1:$B$6230,0)),"",INDIRECT("'SorP'!$A$"&amp;MATCH($J246,SorP!$B$1:$B$6230,0))))</f>
        <v>CN-36</v>
      </c>
      <c r="U246" s="318"/>
      <c r="V246" s="319">
        <f>IF(C246="",NA(),MATCH($B246&amp;$C246,'Smelter Look-up'!$J:$J,0))</f>
        <v>543</v>
      </c>
      <c r="W246" s="320"/>
      <c r="X246" s="320">
        <f t="shared" si="10"/>
        <v>0</v>
      </c>
      <c r="Y246" s="320"/>
      <c r="Z246" s="320"/>
      <c r="AB246" s="321" t="str">
        <f t="shared" si="11"/>
        <v>TungstenJiangxi Tungsten Co Ltd</v>
      </c>
    </row>
    <row r="247" spans="1:28" s="321" customFormat="1" ht="25.5">
      <c r="A247" s="259"/>
      <c r="B247" s="327" t="s">
        <v>1829</v>
      </c>
      <c r="C247" s="327" t="s">
        <v>5</v>
      </c>
      <c r="D247" s="327" t="s">
        <v>5</v>
      </c>
      <c r="E247" s="327" t="s">
        <v>1698</v>
      </c>
      <c r="F247" s="327" t="s">
        <v>1150</v>
      </c>
      <c r="G247" s="327" t="s">
        <v>2453</v>
      </c>
      <c r="H247" s="327">
        <v>0</v>
      </c>
      <c r="I247" s="327" t="s">
        <v>2669</v>
      </c>
      <c r="J247" s="327" t="s">
        <v>2520</v>
      </c>
      <c r="K247" s="327"/>
      <c r="L247" s="327"/>
      <c r="M247" s="327"/>
      <c r="N247" s="327"/>
      <c r="O247" s="327"/>
      <c r="P247" s="327"/>
      <c r="Q247" s="327"/>
      <c r="R247" s="260" t="str">
        <f ca="1">IF(ISERROR($V247),"",OFFSET('Smelter Look-up'!$C$4,$V247-4,0)&amp;"")</f>
        <v>JiuJiang JinXin Nonferrous Metals Co., Ltd.</v>
      </c>
      <c r="S247" s="276" t="str">
        <f t="shared" ca="1" si="9"/>
        <v>CN</v>
      </c>
      <c r="T247" s="276" t="str">
        <f ca="1">IF(B247="","",IF(ISERROR(MATCH($J247,SorP!$B$1:$B$6230,0)),"",INDIRECT("'SorP'!$A$"&amp;MATCH($J247,SorP!$B$1:$B$6230,0))))</f>
        <v>CN-36</v>
      </c>
      <c r="U247" s="318"/>
      <c r="V247" s="319">
        <f>IF(C247="",NA(),MATCH($B247&amp;$C247,'Smelter Look-up'!$J:$J,0))</f>
        <v>299</v>
      </c>
      <c r="W247" s="320"/>
      <c r="X247" s="320">
        <f t="shared" si="10"/>
        <v>0</v>
      </c>
      <c r="Y247" s="320"/>
      <c r="Z247" s="320"/>
      <c r="AB247" s="321" t="str">
        <f t="shared" si="11"/>
        <v>TantalumJiuJiang JinXin Nonferrous Metals Co., Ltd.</v>
      </c>
    </row>
    <row r="248" spans="1:28" s="321" customFormat="1" ht="25.5">
      <c r="A248" s="259"/>
      <c r="B248" s="327" t="s">
        <v>1829</v>
      </c>
      <c r="C248" s="327" t="s">
        <v>5</v>
      </c>
      <c r="D248" s="327" t="s">
        <v>5</v>
      </c>
      <c r="E248" s="327" t="s">
        <v>1698</v>
      </c>
      <c r="F248" s="327" t="s">
        <v>1150</v>
      </c>
      <c r="G248" s="327" t="s">
        <v>2453</v>
      </c>
      <c r="H248" s="327">
        <v>0</v>
      </c>
      <c r="I248" s="327" t="s">
        <v>2669</v>
      </c>
      <c r="J248" s="327" t="s">
        <v>2520</v>
      </c>
      <c r="K248" s="327"/>
      <c r="L248" s="327"/>
      <c r="M248" s="327" t="s">
        <v>15548</v>
      </c>
      <c r="N248" s="327"/>
      <c r="O248" s="327" t="s">
        <v>15859</v>
      </c>
      <c r="P248" s="327"/>
      <c r="Q248" s="327" t="s">
        <v>15683</v>
      </c>
      <c r="R248" s="260" t="str">
        <f ca="1">IF(ISERROR($V248),"",OFFSET('Smelter Look-up'!$C$4,$V248-4,0)&amp;"")</f>
        <v>JiuJiang JinXin Nonferrous Metals Co., Ltd.</v>
      </c>
      <c r="S248" s="276" t="str">
        <f t="shared" ca="1" si="9"/>
        <v>CN</v>
      </c>
      <c r="T248" s="276" t="str">
        <f ca="1">IF(B248="","",IF(ISERROR(MATCH($J248,SorP!$B$1:$B$6230,0)),"",INDIRECT("'SorP'!$A$"&amp;MATCH($J248,SorP!$B$1:$B$6230,0))))</f>
        <v>CN-36</v>
      </c>
      <c r="U248" s="318"/>
      <c r="V248" s="319">
        <f>IF(C248="",NA(),MATCH($B248&amp;$C248,'Smelter Look-up'!$J:$J,0))</f>
        <v>299</v>
      </c>
      <c r="W248" s="320"/>
      <c r="X248" s="320">
        <f t="shared" si="10"/>
        <v>0</v>
      </c>
      <c r="Y248" s="320"/>
      <c r="Z248" s="320"/>
      <c r="AB248" s="321" t="str">
        <f t="shared" si="11"/>
        <v>TantalumJiuJiang JinXin Nonferrous Metals Co., Ltd.</v>
      </c>
    </row>
    <row r="249" spans="1:28" s="321" customFormat="1" ht="25.5">
      <c r="A249" s="259"/>
      <c r="B249" s="327" t="s">
        <v>1829</v>
      </c>
      <c r="C249" s="327" t="s">
        <v>5</v>
      </c>
      <c r="D249" s="327" t="s">
        <v>5</v>
      </c>
      <c r="E249" s="327" t="s">
        <v>1698</v>
      </c>
      <c r="F249" s="327" t="s">
        <v>1150</v>
      </c>
      <c r="G249" s="327" t="s">
        <v>2453</v>
      </c>
      <c r="H249" s="327" t="s">
        <v>15860</v>
      </c>
      <c r="I249" s="327" t="s">
        <v>15861</v>
      </c>
      <c r="J249" s="327" t="s">
        <v>15862</v>
      </c>
      <c r="K249" s="327"/>
      <c r="L249" s="327"/>
      <c r="M249" s="327" t="s">
        <v>15572</v>
      </c>
      <c r="N249" s="327" t="s">
        <v>15863</v>
      </c>
      <c r="O249" s="327" t="s">
        <v>15864</v>
      </c>
      <c r="P249" s="327"/>
      <c r="Q249" s="327" t="s">
        <v>15683</v>
      </c>
      <c r="R249" s="260" t="str">
        <f ca="1">IF(ISERROR($V249),"",OFFSET('Smelter Look-up'!$C$4,$V249-4,0)&amp;"")</f>
        <v>JiuJiang JinXin Nonferrous Metals Co., Ltd.</v>
      </c>
      <c r="S249" s="276" t="str">
        <f t="shared" ca="1" si="9"/>
        <v>CN</v>
      </c>
      <c r="T249" s="276" t="str">
        <f ca="1">IF(B249="","",IF(ISERROR(MATCH($J249,SorP!$B$1:$B$6230,0)),"",INDIRECT("'SorP'!$A$"&amp;MATCH($J249,SorP!$B$1:$B$6230,0))))</f>
        <v/>
      </c>
      <c r="U249" s="318"/>
      <c r="V249" s="319">
        <f>IF(C249="",NA(),MATCH($B249&amp;$C249,'Smelter Look-up'!$J:$J,0))</f>
        <v>299</v>
      </c>
      <c r="W249" s="320"/>
      <c r="X249" s="320">
        <f t="shared" si="10"/>
        <v>0</v>
      </c>
      <c r="Y249" s="320"/>
      <c r="Z249" s="320"/>
      <c r="AB249" s="321" t="str">
        <f t="shared" si="11"/>
        <v>TantalumJiuJiang JinXin Nonferrous Metals Co., Ltd.</v>
      </c>
    </row>
    <row r="250" spans="1:28" s="321" customFormat="1" ht="25.5">
      <c r="A250" s="259"/>
      <c r="B250" s="327" t="s">
        <v>1829</v>
      </c>
      <c r="C250" s="327" t="s">
        <v>55</v>
      </c>
      <c r="D250" s="327" t="s">
        <v>55</v>
      </c>
      <c r="E250" s="327" t="s">
        <v>1698</v>
      </c>
      <c r="F250" s="327" t="s">
        <v>1151</v>
      </c>
      <c r="G250" s="327" t="s">
        <v>2453</v>
      </c>
      <c r="H250" s="327">
        <v>0</v>
      </c>
      <c r="I250" s="327" t="s">
        <v>2669</v>
      </c>
      <c r="J250" s="327" t="s">
        <v>2520</v>
      </c>
      <c r="K250" s="327"/>
      <c r="L250" s="327"/>
      <c r="M250" s="327"/>
      <c r="N250" s="327"/>
      <c r="O250" s="327"/>
      <c r="P250" s="327"/>
      <c r="Q250" s="327"/>
      <c r="R250" s="260" t="str">
        <f ca="1">IF(ISERROR($V250),"",OFFSET('Smelter Look-up'!$C$4,$V250-4,0)&amp;"")</f>
        <v>Jiujiang Nonferrous Metals Smelting Company Limited</v>
      </c>
      <c r="S250" s="276" t="str">
        <f t="shared" ca="1" si="9"/>
        <v>CN</v>
      </c>
      <c r="T250" s="276" t="str">
        <f ca="1">IF(B250="","",IF(ISERROR(MATCH($J250,SorP!$B$1:$B$6230,0)),"",INDIRECT("'SorP'!$A$"&amp;MATCH($J250,SorP!$B$1:$B$6230,0))))</f>
        <v>CN-36</v>
      </c>
      <c r="U250" s="318"/>
      <c r="V250" s="319">
        <f>IF(C250="",NA(),MATCH($B250&amp;$C250,'Smelter Look-up'!$J:$J,0))</f>
        <v>301</v>
      </c>
      <c r="W250" s="320"/>
      <c r="X250" s="320">
        <f t="shared" si="10"/>
        <v>0</v>
      </c>
      <c r="Y250" s="320"/>
      <c r="Z250" s="320"/>
      <c r="AB250" s="321" t="str">
        <f t="shared" si="11"/>
        <v>TantalumJiujiang Tanbre Co., Ltd.</v>
      </c>
    </row>
    <row r="251" spans="1:28" s="321" customFormat="1" ht="25.5">
      <c r="A251" s="259"/>
      <c r="B251" s="327" t="s">
        <v>1829</v>
      </c>
      <c r="C251" s="327" t="s">
        <v>55</v>
      </c>
      <c r="D251" s="327" t="s">
        <v>55</v>
      </c>
      <c r="E251" s="327" t="s">
        <v>1698</v>
      </c>
      <c r="F251" s="327" t="s">
        <v>1151</v>
      </c>
      <c r="G251" s="327" t="s">
        <v>2453</v>
      </c>
      <c r="H251" s="327">
        <v>0</v>
      </c>
      <c r="I251" s="327" t="s">
        <v>2669</v>
      </c>
      <c r="J251" s="327" t="s">
        <v>2520</v>
      </c>
      <c r="K251" s="327"/>
      <c r="L251" s="327"/>
      <c r="M251" s="327" t="s">
        <v>15548</v>
      </c>
      <c r="N251" s="327"/>
      <c r="O251" s="327" t="s">
        <v>15865</v>
      </c>
      <c r="P251" s="327"/>
      <c r="Q251" s="327" t="s">
        <v>15683</v>
      </c>
      <c r="R251" s="260" t="str">
        <f ca="1">IF(ISERROR($V251),"",OFFSET('Smelter Look-up'!$C$4,$V251-4,0)&amp;"")</f>
        <v>Jiujiang Nonferrous Metals Smelting Company Limited</v>
      </c>
      <c r="S251" s="276" t="str">
        <f t="shared" ca="1" si="9"/>
        <v>CN</v>
      </c>
      <c r="T251" s="276" t="str">
        <f ca="1">IF(B251="","",IF(ISERROR(MATCH($J251,SorP!$B$1:$B$6230,0)),"",INDIRECT("'SorP'!$A$"&amp;MATCH($J251,SorP!$B$1:$B$6230,0))))</f>
        <v>CN-36</v>
      </c>
      <c r="U251" s="318"/>
      <c r="V251" s="319">
        <f>IF(C251="",NA(),MATCH($B251&amp;$C251,'Smelter Look-up'!$J:$J,0))</f>
        <v>301</v>
      </c>
      <c r="W251" s="320"/>
      <c r="X251" s="320">
        <f t="shared" si="10"/>
        <v>0</v>
      </c>
      <c r="Y251" s="320"/>
      <c r="Z251" s="320"/>
      <c r="AB251" s="321" t="str">
        <f t="shared" si="11"/>
        <v>TantalumJiujiang Tanbre Co., Ltd.</v>
      </c>
    </row>
    <row r="252" spans="1:28" s="321" customFormat="1" ht="25.5">
      <c r="A252" s="259"/>
      <c r="B252" s="327" t="s">
        <v>1829</v>
      </c>
      <c r="C252" s="327" t="s">
        <v>55</v>
      </c>
      <c r="D252" s="327" t="s">
        <v>55</v>
      </c>
      <c r="E252" s="327" t="s">
        <v>1698</v>
      </c>
      <c r="F252" s="327" t="s">
        <v>1151</v>
      </c>
      <c r="G252" s="327" t="s">
        <v>2453</v>
      </c>
      <c r="H252" s="327" t="s">
        <v>15866</v>
      </c>
      <c r="I252" s="327" t="s">
        <v>2669</v>
      </c>
      <c r="J252" s="327" t="s">
        <v>2520</v>
      </c>
      <c r="K252" s="327"/>
      <c r="L252" s="327"/>
      <c r="M252" s="327" t="s">
        <v>15572</v>
      </c>
      <c r="N252" s="327" t="s">
        <v>15695</v>
      </c>
      <c r="O252" s="327" t="s">
        <v>15867</v>
      </c>
      <c r="P252" s="327" t="s">
        <v>775</v>
      </c>
      <c r="Q252" s="327" t="s">
        <v>15683</v>
      </c>
      <c r="R252" s="260" t="str">
        <f ca="1">IF(ISERROR($V252),"",OFFSET('Smelter Look-up'!$C$4,$V252-4,0)&amp;"")</f>
        <v>Jiujiang Nonferrous Metals Smelting Company Limited</v>
      </c>
      <c r="S252" s="276" t="str">
        <f t="shared" ca="1" si="9"/>
        <v>CN</v>
      </c>
      <c r="T252" s="276" t="str">
        <f ca="1">IF(B252="","",IF(ISERROR(MATCH($J252,SorP!$B$1:$B$6230,0)),"",INDIRECT("'SorP'!$A$"&amp;MATCH($J252,SorP!$B$1:$B$6230,0))))</f>
        <v>CN-36</v>
      </c>
      <c r="U252" s="318"/>
      <c r="V252" s="319">
        <f>IF(C252="",NA(),MATCH($B252&amp;$C252,'Smelter Look-up'!$J:$J,0))</f>
        <v>301</v>
      </c>
      <c r="W252" s="320"/>
      <c r="X252" s="320">
        <f t="shared" si="10"/>
        <v>0</v>
      </c>
      <c r="Y252" s="320"/>
      <c r="Z252" s="320"/>
      <c r="AB252" s="321" t="str">
        <f t="shared" si="11"/>
        <v>TantalumJiujiang Tanbre Co., Ltd.</v>
      </c>
    </row>
    <row r="253" spans="1:28" s="321" customFormat="1" ht="20.25">
      <c r="A253" s="259"/>
      <c r="B253" s="327" t="s">
        <v>1827</v>
      </c>
      <c r="C253" s="327" t="s">
        <v>2524</v>
      </c>
      <c r="D253" s="327" t="s">
        <v>3447</v>
      </c>
      <c r="E253" s="327" t="s">
        <v>15620</v>
      </c>
      <c r="F253" s="327" t="s">
        <v>1078</v>
      </c>
      <c r="G253" s="327" t="s">
        <v>2453</v>
      </c>
      <c r="H253" s="327">
        <v>0</v>
      </c>
      <c r="I253" s="327" t="s">
        <v>2522</v>
      </c>
      <c r="J253" s="327" t="s">
        <v>2523</v>
      </c>
      <c r="K253" s="327"/>
      <c r="L253" s="327"/>
      <c r="M253" s="327"/>
      <c r="N253" s="327"/>
      <c r="O253" s="327"/>
      <c r="P253" s="327"/>
      <c r="Q253" s="327" t="s">
        <v>15576</v>
      </c>
      <c r="R253" s="260" t="str">
        <f ca="1">IF(ISERROR($V253),"",OFFSET('Smelter Look-up'!$C$4,$V253-4,0)&amp;"")</f>
        <v>Asahi Refining USA Inc.</v>
      </c>
      <c r="S253" s="276" t="str">
        <f t="shared" ca="1" si="9"/>
        <v>Unknown</v>
      </c>
      <c r="T253" s="276" t="str">
        <f ca="1">IF(B253="","",IF(ISERROR(MATCH($J253,SorP!$B$1:$B$6230,0)),"",INDIRECT("'SorP'!$A$"&amp;MATCH($J253,SorP!$B$1:$B$6230,0))))</f>
        <v>US-UT</v>
      </c>
      <c r="U253" s="318"/>
      <c r="V253" s="319">
        <f>IF(C253="",NA(),MATCH($B253&amp;$C253,'Smelter Look-up'!$J:$J,0))</f>
        <v>102</v>
      </c>
      <c r="W253" s="320"/>
      <c r="X253" s="320">
        <f t="shared" si="10"/>
        <v>0</v>
      </c>
      <c r="Y253" s="320"/>
      <c r="Z253" s="320"/>
      <c r="AB253" s="321" t="str">
        <f t="shared" si="11"/>
        <v>GoldJohnson Matthey Inc. (USA)</v>
      </c>
    </row>
    <row r="254" spans="1:28" s="321" customFormat="1" ht="20.25">
      <c r="A254" s="259"/>
      <c r="B254" s="327" t="s">
        <v>1827</v>
      </c>
      <c r="C254" s="327" t="s">
        <v>2524</v>
      </c>
      <c r="D254" s="327" t="s">
        <v>3447</v>
      </c>
      <c r="E254" s="327" t="s">
        <v>15620</v>
      </c>
      <c r="F254" s="327" t="s">
        <v>1078</v>
      </c>
      <c r="G254" s="327" t="s">
        <v>2453</v>
      </c>
      <c r="H254" s="327">
        <v>0</v>
      </c>
      <c r="I254" s="327" t="s">
        <v>2522</v>
      </c>
      <c r="J254" s="327" t="s">
        <v>2523</v>
      </c>
      <c r="K254" s="327"/>
      <c r="L254" s="327"/>
      <c r="M254" s="327" t="s">
        <v>15577</v>
      </c>
      <c r="N254" s="327"/>
      <c r="O254" s="327"/>
      <c r="P254" s="327"/>
      <c r="Q254" s="327" t="s">
        <v>15578</v>
      </c>
      <c r="R254" s="260" t="str">
        <f ca="1">IF(ISERROR($V254),"",OFFSET('Smelter Look-up'!$C$4,$V254-4,0)&amp;"")</f>
        <v>Asahi Refining USA Inc.</v>
      </c>
      <c r="S254" s="276" t="str">
        <f t="shared" ca="1" si="9"/>
        <v>Unknown</v>
      </c>
      <c r="T254" s="276" t="str">
        <f ca="1">IF(B254="","",IF(ISERROR(MATCH($J254,SorP!$B$1:$B$6230,0)),"",INDIRECT("'SorP'!$A$"&amp;MATCH($J254,SorP!$B$1:$B$6230,0))))</f>
        <v>US-UT</v>
      </c>
      <c r="U254" s="318"/>
      <c r="V254" s="319">
        <f>IF(C254="",NA(),MATCH($B254&amp;$C254,'Smelter Look-up'!$J:$J,0))</f>
        <v>102</v>
      </c>
      <c r="W254" s="320"/>
      <c r="X254" s="320">
        <f t="shared" si="10"/>
        <v>0</v>
      </c>
      <c r="Y254" s="320"/>
      <c r="Z254" s="320"/>
      <c r="AB254" s="321" t="str">
        <f t="shared" si="11"/>
        <v>GoldJohnson Matthey Inc. (USA)</v>
      </c>
    </row>
    <row r="255" spans="1:28" s="321" customFormat="1" ht="20.25">
      <c r="A255" s="259"/>
      <c r="B255" s="327" t="s">
        <v>1827</v>
      </c>
      <c r="C255" s="327" t="s">
        <v>3355</v>
      </c>
      <c r="D255" s="327" t="s">
        <v>3447</v>
      </c>
      <c r="E255" s="327" t="s">
        <v>15620</v>
      </c>
      <c r="F255" s="327" t="s">
        <v>1078</v>
      </c>
      <c r="G255" s="327" t="s">
        <v>2453</v>
      </c>
      <c r="H255" s="327">
        <v>0</v>
      </c>
      <c r="I255" s="327" t="s">
        <v>2522</v>
      </c>
      <c r="J255" s="327" t="s">
        <v>2523</v>
      </c>
      <c r="K255" s="327"/>
      <c r="L255" s="327"/>
      <c r="M255" s="327"/>
      <c r="N255" s="327"/>
      <c r="O255" s="327"/>
      <c r="P255" s="327"/>
      <c r="Q255" s="327"/>
      <c r="R255" s="260" t="str">
        <f ca="1">IF(ISERROR($V255),"",OFFSET('Smelter Look-up'!$C$4,$V255-4,0)&amp;"")</f>
        <v>Asahi Refining USA Inc.</v>
      </c>
      <c r="S255" s="276" t="str">
        <f t="shared" ca="1" si="9"/>
        <v>Unknown</v>
      </c>
      <c r="T255" s="276" t="str">
        <f ca="1">IF(B255="","",IF(ISERROR(MATCH($J255,SorP!$B$1:$B$6230,0)),"",INDIRECT("'SorP'!$A$"&amp;MATCH($J255,SorP!$B$1:$B$6230,0))))</f>
        <v>US-UT</v>
      </c>
      <c r="U255" s="318"/>
      <c r="V255" s="319">
        <f>IF(C255="",NA(),MATCH($B255&amp;$C255,'Smelter Look-up'!$J:$J,0))</f>
        <v>101</v>
      </c>
      <c r="W255" s="320"/>
      <c r="X255" s="320">
        <f t="shared" si="10"/>
        <v>0</v>
      </c>
      <c r="Y255" s="320"/>
      <c r="Z255" s="320"/>
      <c r="AB255" s="321" t="str">
        <f t="shared" si="11"/>
        <v>GoldJohnson Matthey Inc.</v>
      </c>
    </row>
    <row r="256" spans="1:28" s="321" customFormat="1" ht="20.25">
      <c r="A256" s="259"/>
      <c r="B256" s="327" t="s">
        <v>1827</v>
      </c>
      <c r="C256" s="327" t="s">
        <v>2524</v>
      </c>
      <c r="D256" s="327" t="s">
        <v>3447</v>
      </c>
      <c r="E256" s="327" t="s">
        <v>15620</v>
      </c>
      <c r="F256" s="327" t="s">
        <v>1078</v>
      </c>
      <c r="G256" s="327" t="s">
        <v>2453</v>
      </c>
      <c r="H256" s="327">
        <v>0</v>
      </c>
      <c r="I256" s="327" t="s">
        <v>2522</v>
      </c>
      <c r="J256" s="327" t="s">
        <v>2523</v>
      </c>
      <c r="K256" s="327"/>
      <c r="L256" s="327"/>
      <c r="M256" s="327"/>
      <c r="N256" s="327"/>
      <c r="O256" s="327"/>
      <c r="P256" s="327"/>
      <c r="Q256" s="327"/>
      <c r="R256" s="260" t="str">
        <f ca="1">IF(ISERROR($V256),"",OFFSET('Smelter Look-up'!$C$4,$V256-4,0)&amp;"")</f>
        <v>Asahi Refining USA Inc.</v>
      </c>
      <c r="S256" s="276" t="str">
        <f t="shared" ca="1" si="9"/>
        <v>Unknown</v>
      </c>
      <c r="T256" s="276" t="str">
        <f ca="1">IF(B256="","",IF(ISERROR(MATCH($J256,SorP!$B$1:$B$6230,0)),"",INDIRECT("'SorP'!$A$"&amp;MATCH($J256,SorP!$B$1:$B$6230,0))))</f>
        <v>US-UT</v>
      </c>
      <c r="U256" s="318"/>
      <c r="V256" s="319">
        <f>IF(C256="",NA(),MATCH($B256&amp;$C256,'Smelter Look-up'!$J:$J,0))</f>
        <v>102</v>
      </c>
      <c r="W256" s="320"/>
      <c r="X256" s="320">
        <f t="shared" si="10"/>
        <v>0</v>
      </c>
      <c r="Y256" s="320"/>
      <c r="Z256" s="320"/>
      <c r="AB256" s="321" t="str">
        <f t="shared" si="11"/>
        <v>GoldJohnson Matthey Inc. (USA)</v>
      </c>
    </row>
    <row r="257" spans="1:28" s="321" customFormat="1" ht="20.25">
      <c r="A257" s="259"/>
      <c r="B257" s="327" t="s">
        <v>1827</v>
      </c>
      <c r="C257" s="327" t="s">
        <v>3447</v>
      </c>
      <c r="D257" s="327" t="s">
        <v>3447</v>
      </c>
      <c r="E257" s="327" t="s">
        <v>15620</v>
      </c>
      <c r="F257" s="327" t="s">
        <v>1078</v>
      </c>
      <c r="G257" s="327" t="s">
        <v>2453</v>
      </c>
      <c r="H257" s="327">
        <v>0</v>
      </c>
      <c r="I257" s="327" t="s">
        <v>2522</v>
      </c>
      <c r="J257" s="327" t="s">
        <v>2523</v>
      </c>
      <c r="K257" s="327"/>
      <c r="L257" s="327"/>
      <c r="M257" s="327" t="s">
        <v>15548</v>
      </c>
      <c r="N257" s="327"/>
      <c r="O257" s="327" t="s">
        <v>15613</v>
      </c>
      <c r="P257" s="327"/>
      <c r="Q257" s="327"/>
      <c r="R257" s="260" t="str">
        <f ca="1">IF(ISERROR($V257),"",OFFSET('Smelter Look-up'!$C$4,$V257-4,0)&amp;"")</f>
        <v>Asahi Refining USA Inc.</v>
      </c>
      <c r="S257" s="276" t="str">
        <f t="shared" ca="1" si="9"/>
        <v>Unknown</v>
      </c>
      <c r="T257" s="276" t="str">
        <f ca="1">IF(B257="","",IF(ISERROR(MATCH($J257,SorP!$B$1:$B$6230,0)),"",INDIRECT("'SorP'!$A$"&amp;MATCH($J257,SorP!$B$1:$B$6230,0))))</f>
        <v>US-UT</v>
      </c>
      <c r="U257" s="318"/>
      <c r="V257" s="319">
        <f>IF(C257="",NA(),MATCH($B257&amp;$C257,'Smelter Look-up'!$J:$J,0))</f>
        <v>24</v>
      </c>
      <c r="W257" s="320"/>
      <c r="X257" s="320">
        <f t="shared" si="10"/>
        <v>0</v>
      </c>
      <c r="Y257" s="320"/>
      <c r="Z257" s="320"/>
      <c r="AB257" s="321" t="str">
        <f t="shared" si="11"/>
        <v>GoldAsahi Refining USA Inc.</v>
      </c>
    </row>
    <row r="258" spans="1:28" s="321" customFormat="1" ht="20.25">
      <c r="A258" s="259"/>
      <c r="B258" s="327" t="s">
        <v>1827</v>
      </c>
      <c r="C258" s="327" t="s">
        <v>3447</v>
      </c>
      <c r="D258" s="327" t="s">
        <v>3447</v>
      </c>
      <c r="E258" s="327" t="s">
        <v>15620</v>
      </c>
      <c r="F258" s="327" t="s">
        <v>1078</v>
      </c>
      <c r="G258" s="327" t="s">
        <v>2453</v>
      </c>
      <c r="H258" s="327">
        <v>0</v>
      </c>
      <c r="I258" s="327" t="s">
        <v>2522</v>
      </c>
      <c r="J258" s="327" t="s">
        <v>2523</v>
      </c>
      <c r="K258" s="327"/>
      <c r="L258" s="327"/>
      <c r="M258" s="327"/>
      <c r="N258" s="327"/>
      <c r="O258" s="327"/>
      <c r="P258" s="327"/>
      <c r="Q258" s="327" t="s">
        <v>15553</v>
      </c>
      <c r="R258" s="260" t="str">
        <f ca="1">IF(ISERROR($V258),"",OFFSET('Smelter Look-up'!$C$4,$V258-4,0)&amp;"")</f>
        <v>Asahi Refining USA Inc.</v>
      </c>
      <c r="S258" s="276" t="str">
        <f t="shared" ca="1" si="9"/>
        <v>Unknown</v>
      </c>
      <c r="T258" s="276" t="str">
        <f ca="1">IF(B258="","",IF(ISERROR(MATCH($J258,SorP!$B$1:$B$6230,0)),"",INDIRECT("'SorP'!$A$"&amp;MATCH($J258,SorP!$B$1:$B$6230,0))))</f>
        <v>US-UT</v>
      </c>
      <c r="U258" s="318"/>
      <c r="V258" s="319">
        <f>IF(C258="",NA(),MATCH($B258&amp;$C258,'Smelter Look-up'!$J:$J,0))</f>
        <v>24</v>
      </c>
      <c r="W258" s="320"/>
      <c r="X258" s="320">
        <f t="shared" si="10"/>
        <v>0</v>
      </c>
      <c r="Y258" s="320"/>
      <c r="Z258" s="320"/>
      <c r="AB258" s="321" t="str">
        <f t="shared" si="11"/>
        <v>GoldAsahi Refining USA Inc.</v>
      </c>
    </row>
    <row r="259" spans="1:28" s="321" customFormat="1" ht="20.25">
      <c r="A259" s="259"/>
      <c r="B259" s="327" t="s">
        <v>1827</v>
      </c>
      <c r="C259" s="327" t="s">
        <v>3355</v>
      </c>
      <c r="D259" s="327" t="s">
        <v>15868</v>
      </c>
      <c r="E259" s="327" t="s">
        <v>15620</v>
      </c>
      <c r="F259" s="327" t="s">
        <v>1078</v>
      </c>
      <c r="G259" s="327" t="s">
        <v>2453</v>
      </c>
      <c r="H259" s="327" t="s">
        <v>15869</v>
      </c>
      <c r="I259" s="327" t="s">
        <v>2522</v>
      </c>
      <c r="J259" s="327" t="s">
        <v>15870</v>
      </c>
      <c r="K259" s="327" t="s">
        <v>15871</v>
      </c>
      <c r="L259" s="327" t="s">
        <v>15872</v>
      </c>
      <c r="M259" s="327" t="s">
        <v>15572</v>
      </c>
      <c r="N259" s="327" t="s">
        <v>15613</v>
      </c>
      <c r="O259" s="327" t="s">
        <v>15613</v>
      </c>
      <c r="P259" s="327" t="s">
        <v>775</v>
      </c>
      <c r="Q259" s="327" t="s">
        <v>15575</v>
      </c>
      <c r="R259" s="260" t="str">
        <f ca="1">IF(ISERROR($V259),"",OFFSET('Smelter Look-up'!$C$4,$V259-4,0)&amp;"")</f>
        <v>Asahi Refining USA Inc.</v>
      </c>
      <c r="S259" s="276" t="str">
        <f t="shared" ca="1" si="9"/>
        <v>Unknown</v>
      </c>
      <c r="T259" s="276" t="str">
        <f ca="1">IF(B259="","",IF(ISERROR(MATCH($J259,SorP!$B$1:$B$6230,0)),"",INDIRECT("'SorP'!$A$"&amp;MATCH($J259,SorP!$B$1:$B$6230,0))))</f>
        <v/>
      </c>
      <c r="U259" s="318"/>
      <c r="V259" s="319">
        <f>IF(C259="",NA(),MATCH($B259&amp;$C259,'Smelter Look-up'!$J:$J,0))</f>
        <v>101</v>
      </c>
      <c r="W259" s="320"/>
      <c r="X259" s="320">
        <f t="shared" si="10"/>
        <v>0</v>
      </c>
      <c r="Y259" s="320"/>
      <c r="Z259" s="320"/>
      <c r="AB259" s="321" t="str">
        <f t="shared" si="11"/>
        <v>GoldJohnson Matthey Inc.</v>
      </c>
    </row>
    <row r="260" spans="1:28" s="321" customFormat="1" ht="20.25">
      <c r="A260" s="259"/>
      <c r="B260" s="327" t="s">
        <v>1827</v>
      </c>
      <c r="C260" s="327" t="s">
        <v>3355</v>
      </c>
      <c r="D260" s="327" t="s">
        <v>15868</v>
      </c>
      <c r="E260" s="327" t="s">
        <v>15620</v>
      </c>
      <c r="F260" s="327" t="s">
        <v>1078</v>
      </c>
      <c r="G260" s="327" t="s">
        <v>2453</v>
      </c>
      <c r="H260" s="327"/>
      <c r="I260" s="327"/>
      <c r="J260" s="327"/>
      <c r="K260" s="327"/>
      <c r="L260" s="327"/>
      <c r="M260" s="327"/>
      <c r="N260" s="327"/>
      <c r="O260" s="327"/>
      <c r="P260" s="327"/>
      <c r="Q260" s="327" t="s">
        <v>15578</v>
      </c>
      <c r="R260" s="260" t="str">
        <f ca="1">IF(ISERROR($V260),"",OFFSET('Smelter Look-up'!$C$4,$V260-4,0)&amp;"")</f>
        <v>Asahi Refining USA Inc.</v>
      </c>
      <c r="S260" s="276" t="str">
        <f t="shared" ca="1" si="9"/>
        <v>Unknown</v>
      </c>
      <c r="T260" s="276" t="str">
        <f ca="1">IF(B260="","",IF(ISERROR(MATCH($J260,SorP!$B$1:$B$6230,0)),"",INDIRECT("'SorP'!$A$"&amp;MATCH($J260,SorP!$B$1:$B$6230,0))))</f>
        <v/>
      </c>
      <c r="U260" s="318"/>
      <c r="V260" s="319">
        <f>IF(C260="",NA(),MATCH($B260&amp;$C260,'Smelter Look-up'!$J:$J,0))</f>
        <v>101</v>
      </c>
      <c r="W260" s="320"/>
      <c r="X260" s="320">
        <f t="shared" si="10"/>
        <v>0</v>
      </c>
      <c r="Y260" s="320"/>
      <c r="Z260" s="320"/>
      <c r="AB260" s="321" t="str">
        <f t="shared" si="11"/>
        <v>GoldJohnson Matthey Inc.</v>
      </c>
    </row>
    <row r="261" spans="1:28" s="321" customFormat="1" ht="20.25">
      <c r="A261" s="259"/>
      <c r="B261" s="327" t="s">
        <v>1827</v>
      </c>
      <c r="C261" s="327" t="s">
        <v>3355</v>
      </c>
      <c r="D261" s="327" t="s">
        <v>15868</v>
      </c>
      <c r="E261" s="327" t="s">
        <v>15620</v>
      </c>
      <c r="F261" s="327" t="s">
        <v>1078</v>
      </c>
      <c r="G261" s="327" t="s">
        <v>2453</v>
      </c>
      <c r="H261" s="327"/>
      <c r="I261" s="327"/>
      <c r="J261" s="327"/>
      <c r="K261" s="327"/>
      <c r="L261" s="327"/>
      <c r="M261" s="327"/>
      <c r="N261" s="327"/>
      <c r="O261" s="327"/>
      <c r="P261" s="327"/>
      <c r="Q261" s="327"/>
      <c r="R261" s="260" t="str">
        <f ca="1">IF(ISERROR($V261),"",OFFSET('Smelter Look-up'!$C$4,$V261-4,0)&amp;"")</f>
        <v>Asahi Refining USA Inc.</v>
      </c>
      <c r="S261" s="276" t="str">
        <f t="shared" ref="S261:S324" ca="1" si="12">IF(B261="","",IF(ISERROR(MATCH($E261,CL,0)),"Unknown",INDIRECT("'C'!$B$"&amp;MATCH($E261,CL,0)+1)))</f>
        <v>Unknown</v>
      </c>
      <c r="T261" s="276" t="str">
        <f ca="1">IF(B261="","",IF(ISERROR(MATCH($J261,SorP!$B$1:$B$6230,0)),"",INDIRECT("'SorP'!$A$"&amp;MATCH($J261,SorP!$B$1:$B$6230,0))))</f>
        <v/>
      </c>
      <c r="U261" s="318"/>
      <c r="V261" s="319">
        <f>IF(C261="",NA(),MATCH($B261&amp;$C261,'Smelter Look-up'!$J:$J,0))</f>
        <v>101</v>
      </c>
      <c r="W261" s="320"/>
      <c r="X261" s="320">
        <f t="shared" si="10"/>
        <v>0</v>
      </c>
      <c r="Y261" s="320"/>
      <c r="Z261" s="320"/>
      <c r="AB261" s="321" t="str">
        <f t="shared" si="11"/>
        <v>GoldJohnson Matthey Inc.</v>
      </c>
    </row>
    <row r="262" spans="1:28" s="321" customFormat="1" ht="20.25">
      <c r="A262" s="259"/>
      <c r="B262" s="327" t="s">
        <v>1827</v>
      </c>
      <c r="C262" s="327" t="s">
        <v>2524</v>
      </c>
      <c r="D262" s="327" t="s">
        <v>15868</v>
      </c>
      <c r="E262" s="327" t="s">
        <v>15620</v>
      </c>
      <c r="F262" s="327" t="s">
        <v>1078</v>
      </c>
      <c r="G262" s="327" t="s">
        <v>2453</v>
      </c>
      <c r="H262" s="327"/>
      <c r="I262" s="327"/>
      <c r="J262" s="327"/>
      <c r="K262" s="327"/>
      <c r="L262" s="327"/>
      <c r="M262" s="327"/>
      <c r="N262" s="327"/>
      <c r="O262" s="327"/>
      <c r="P262" s="327"/>
      <c r="Q262" s="327"/>
      <c r="R262" s="260" t="str">
        <f ca="1">IF(ISERROR($V262),"",OFFSET('Smelter Look-up'!$C$4,$V262-4,0)&amp;"")</f>
        <v>Asahi Refining USA Inc.</v>
      </c>
      <c r="S262" s="276" t="str">
        <f t="shared" ca="1" si="12"/>
        <v>Unknown</v>
      </c>
      <c r="T262" s="276" t="str">
        <f ca="1">IF(B262="","",IF(ISERROR(MATCH($J262,SorP!$B$1:$B$6230,0)),"",INDIRECT("'SorP'!$A$"&amp;MATCH($J262,SorP!$B$1:$B$6230,0))))</f>
        <v/>
      </c>
      <c r="U262" s="318"/>
      <c r="V262" s="319">
        <f>IF(C262="",NA(),MATCH($B262&amp;$C262,'Smelter Look-up'!$J:$J,0))</f>
        <v>102</v>
      </c>
      <c r="W262" s="320"/>
      <c r="X262" s="320">
        <f t="shared" ref="X262:X325" si="13">IF(AND(C262="Smelter not listed",OR(LEN(D262)=0,LEN(E262)=0)),1,0)</f>
        <v>0</v>
      </c>
      <c r="Y262" s="320"/>
      <c r="Z262" s="320"/>
      <c r="AB262" s="321" t="str">
        <f t="shared" ref="AB262:AB325" si="14">B262&amp;C262</f>
        <v>GoldJohnson Matthey Inc. (USA)</v>
      </c>
    </row>
    <row r="263" spans="1:28" s="321" customFormat="1" ht="20.25">
      <c r="A263" s="259"/>
      <c r="B263" s="327" t="s">
        <v>1827</v>
      </c>
      <c r="C263" s="327" t="s">
        <v>2524</v>
      </c>
      <c r="D263" s="327" t="s">
        <v>3447</v>
      </c>
      <c r="E263" s="327" t="s">
        <v>15620</v>
      </c>
      <c r="F263" s="327" t="s">
        <v>1078</v>
      </c>
      <c r="G263" s="327" t="s">
        <v>2453</v>
      </c>
      <c r="H263" s="327" t="s">
        <v>15869</v>
      </c>
      <c r="I263" s="327" t="s">
        <v>2522</v>
      </c>
      <c r="J263" s="327" t="s">
        <v>2523</v>
      </c>
      <c r="K263" s="327" t="s">
        <v>15871</v>
      </c>
      <c r="L263" s="327" t="s">
        <v>15872</v>
      </c>
      <c r="M263" s="327"/>
      <c r="N263" s="327"/>
      <c r="O263" s="327"/>
      <c r="P263" s="327"/>
      <c r="Q263" s="327"/>
      <c r="R263" s="260" t="str">
        <f ca="1">IF(ISERROR($V263),"",OFFSET('Smelter Look-up'!$C$4,$V263-4,0)&amp;"")</f>
        <v>Asahi Refining USA Inc.</v>
      </c>
      <c r="S263" s="276" t="str">
        <f t="shared" ca="1" si="12"/>
        <v>Unknown</v>
      </c>
      <c r="T263" s="276" t="str">
        <f ca="1">IF(B263="","",IF(ISERROR(MATCH($J263,SorP!$B$1:$B$6230,0)),"",INDIRECT("'SorP'!$A$"&amp;MATCH($J263,SorP!$B$1:$B$6230,0))))</f>
        <v>US-UT</v>
      </c>
      <c r="U263" s="318"/>
      <c r="V263" s="319">
        <f>IF(C263="",NA(),MATCH($B263&amp;$C263,'Smelter Look-up'!$J:$J,0))</f>
        <v>102</v>
      </c>
      <c r="W263" s="320"/>
      <c r="X263" s="320">
        <f t="shared" si="13"/>
        <v>0</v>
      </c>
      <c r="Y263" s="320"/>
      <c r="Z263" s="320"/>
      <c r="AB263" s="321" t="str">
        <f t="shared" si="14"/>
        <v>GoldJohnson Matthey Inc. (USA)</v>
      </c>
    </row>
    <row r="264" spans="1:28" s="321" customFormat="1" ht="20.25">
      <c r="A264" s="259"/>
      <c r="B264" s="327" t="s">
        <v>1827</v>
      </c>
      <c r="C264" s="327" t="s">
        <v>1557</v>
      </c>
      <c r="D264" s="327" t="s">
        <v>15873</v>
      </c>
      <c r="E264" s="327" t="s">
        <v>1694</v>
      </c>
      <c r="F264" s="327" t="s">
        <v>1079</v>
      </c>
      <c r="G264" s="327" t="s">
        <v>2453</v>
      </c>
      <c r="H264" s="327">
        <v>0</v>
      </c>
      <c r="I264" s="327" t="s">
        <v>2525</v>
      </c>
      <c r="J264" s="327" t="s">
        <v>2526</v>
      </c>
      <c r="K264" s="327"/>
      <c r="L264" s="327"/>
      <c r="M264" s="327"/>
      <c r="N264" s="327"/>
      <c r="O264" s="327"/>
      <c r="P264" s="327"/>
      <c r="Q264" s="327" t="s">
        <v>15576</v>
      </c>
      <c r="R264" s="260" t="str">
        <f ca="1">IF(ISERROR($V264),"",OFFSET('Smelter Look-up'!$C$4,$V264-4,0)&amp;"")</f>
        <v>Asahi Refining Canada Ltd.</v>
      </c>
      <c r="S264" s="276" t="str">
        <f t="shared" ca="1" si="12"/>
        <v>CA</v>
      </c>
      <c r="T264" s="276" t="str">
        <f ca="1">IF(B264="","",IF(ISERROR(MATCH($J264,SorP!$B$1:$B$6230,0)),"",INDIRECT("'SorP'!$A$"&amp;MATCH($J264,SorP!$B$1:$B$6230,0))))</f>
        <v>CA-ON</v>
      </c>
      <c r="U264" s="318"/>
      <c r="V264" s="319">
        <f>IF(C264="",NA(),MATCH($B264&amp;$C264,'Smelter Look-up'!$J:$J,0))</f>
        <v>100</v>
      </c>
      <c r="W264" s="320"/>
      <c r="X264" s="320">
        <f t="shared" si="13"/>
        <v>0</v>
      </c>
      <c r="Y264" s="320"/>
      <c r="Z264" s="320"/>
      <c r="AB264" s="321" t="str">
        <f t="shared" si="14"/>
        <v>GoldJohnson Matthey Canada</v>
      </c>
    </row>
    <row r="265" spans="1:28" s="321" customFormat="1" ht="20.25">
      <c r="A265" s="259"/>
      <c r="B265" s="327" t="s">
        <v>1827</v>
      </c>
      <c r="C265" s="327" t="s">
        <v>1557</v>
      </c>
      <c r="D265" s="327" t="s">
        <v>15873</v>
      </c>
      <c r="E265" s="327" t="s">
        <v>1694</v>
      </c>
      <c r="F265" s="327" t="s">
        <v>1079</v>
      </c>
      <c r="G265" s="327" t="s">
        <v>2453</v>
      </c>
      <c r="H265" s="327">
        <v>0</v>
      </c>
      <c r="I265" s="327" t="s">
        <v>2525</v>
      </c>
      <c r="J265" s="327" t="s">
        <v>2526</v>
      </c>
      <c r="K265" s="327"/>
      <c r="L265" s="327"/>
      <c r="M265" s="327" t="s">
        <v>15577</v>
      </c>
      <c r="N265" s="327"/>
      <c r="O265" s="327"/>
      <c r="P265" s="327"/>
      <c r="Q265" s="327" t="s">
        <v>15578</v>
      </c>
      <c r="R265" s="260" t="str">
        <f ca="1">IF(ISERROR($V265),"",OFFSET('Smelter Look-up'!$C$4,$V265-4,0)&amp;"")</f>
        <v>Asahi Refining Canada Ltd.</v>
      </c>
      <c r="S265" s="276" t="str">
        <f t="shared" ca="1" si="12"/>
        <v>CA</v>
      </c>
      <c r="T265" s="276" t="str">
        <f ca="1">IF(B265="","",IF(ISERROR(MATCH($J265,SorP!$B$1:$B$6230,0)),"",INDIRECT("'SorP'!$A$"&amp;MATCH($J265,SorP!$B$1:$B$6230,0))))</f>
        <v>CA-ON</v>
      </c>
      <c r="U265" s="318"/>
      <c r="V265" s="319">
        <f>IF(C265="",NA(),MATCH($B265&amp;$C265,'Smelter Look-up'!$J:$J,0))</f>
        <v>100</v>
      </c>
      <c r="W265" s="320"/>
      <c r="X265" s="320">
        <f t="shared" si="13"/>
        <v>0</v>
      </c>
      <c r="Y265" s="320"/>
      <c r="Z265" s="320"/>
      <c r="AB265" s="321" t="str">
        <f t="shared" si="14"/>
        <v>GoldJohnson Matthey Canada</v>
      </c>
    </row>
    <row r="266" spans="1:28" s="321" customFormat="1" ht="20.25">
      <c r="A266" s="259"/>
      <c r="B266" s="327" t="s">
        <v>1827</v>
      </c>
      <c r="C266" s="327" t="s">
        <v>15873</v>
      </c>
      <c r="D266" s="327" t="s">
        <v>15873</v>
      </c>
      <c r="E266" s="327" t="s">
        <v>1694</v>
      </c>
      <c r="F266" s="327" t="s">
        <v>1079</v>
      </c>
      <c r="G266" s="327" t="s">
        <v>2453</v>
      </c>
      <c r="H266" s="327">
        <v>0</v>
      </c>
      <c r="I266" s="327" t="s">
        <v>2525</v>
      </c>
      <c r="J266" s="327" t="s">
        <v>2526</v>
      </c>
      <c r="K266" s="327"/>
      <c r="L266" s="327"/>
      <c r="M266" s="327" t="s">
        <v>15548</v>
      </c>
      <c r="N266" s="327"/>
      <c r="O266" s="327" t="s">
        <v>15613</v>
      </c>
      <c r="P266" s="327"/>
      <c r="Q266" s="327"/>
      <c r="R266" s="260" t="str">
        <f ca="1">IF(ISERROR($V266),"",OFFSET('Smelter Look-up'!$C$4,$V266-4,0)&amp;"")</f>
        <v/>
      </c>
      <c r="S266" s="276" t="str">
        <f t="shared" ca="1" si="12"/>
        <v>CA</v>
      </c>
      <c r="T266" s="276" t="str">
        <f ca="1">IF(B266="","",IF(ISERROR(MATCH($J266,SorP!$B$1:$B$6230,0)),"",INDIRECT("'SorP'!$A$"&amp;MATCH($J266,SorP!$B$1:$B$6230,0))))</f>
        <v>CA-ON</v>
      </c>
      <c r="U266" s="318"/>
      <c r="V266" s="319" t="e">
        <f>IF(C266="",NA(),MATCH($B266&amp;$C266,'Smelter Look-up'!$J:$J,0))</f>
        <v>#N/A</v>
      </c>
      <c r="W266" s="320"/>
      <c r="X266" s="320">
        <f t="shared" si="13"/>
        <v>0</v>
      </c>
      <c r="Y266" s="320"/>
      <c r="Z266" s="320"/>
      <c r="AB266" s="321" t="str">
        <f t="shared" si="14"/>
        <v>GoldAsahi Refining Canada Limited</v>
      </c>
    </row>
    <row r="267" spans="1:28" s="321" customFormat="1" ht="20.25">
      <c r="A267" s="259"/>
      <c r="B267" s="327" t="s">
        <v>1827</v>
      </c>
      <c r="C267" s="327" t="s">
        <v>15873</v>
      </c>
      <c r="D267" s="327" t="s">
        <v>15873</v>
      </c>
      <c r="E267" s="327" t="s">
        <v>1694</v>
      </c>
      <c r="F267" s="327" t="s">
        <v>1079</v>
      </c>
      <c r="G267" s="327" t="s">
        <v>2453</v>
      </c>
      <c r="H267" s="327">
        <v>0</v>
      </c>
      <c r="I267" s="327" t="s">
        <v>2525</v>
      </c>
      <c r="J267" s="327" t="s">
        <v>2526</v>
      </c>
      <c r="K267" s="327"/>
      <c r="L267" s="327"/>
      <c r="M267" s="327"/>
      <c r="N267" s="327"/>
      <c r="O267" s="327"/>
      <c r="P267" s="327"/>
      <c r="Q267" s="327" t="s">
        <v>15553</v>
      </c>
      <c r="R267" s="260" t="str">
        <f ca="1">IF(ISERROR($V267),"",OFFSET('Smelter Look-up'!$C$4,$V267-4,0)&amp;"")</f>
        <v/>
      </c>
      <c r="S267" s="276" t="str">
        <f t="shared" ca="1" si="12"/>
        <v>CA</v>
      </c>
      <c r="T267" s="276" t="str">
        <f ca="1">IF(B267="","",IF(ISERROR(MATCH($J267,SorP!$B$1:$B$6230,0)),"",INDIRECT("'SorP'!$A$"&amp;MATCH($J267,SorP!$B$1:$B$6230,0))))</f>
        <v>CA-ON</v>
      </c>
      <c r="U267" s="318"/>
      <c r="V267" s="319" t="e">
        <f>IF(C267="",NA(),MATCH($B267&amp;$C267,'Smelter Look-up'!$J:$J,0))</f>
        <v>#N/A</v>
      </c>
      <c r="W267" s="320"/>
      <c r="X267" s="320">
        <f t="shared" si="13"/>
        <v>0</v>
      </c>
      <c r="Y267" s="320"/>
      <c r="Z267" s="320"/>
      <c r="AB267" s="321" t="str">
        <f t="shared" si="14"/>
        <v>GoldAsahi Refining Canada Limited</v>
      </c>
    </row>
    <row r="268" spans="1:28" s="321" customFormat="1" ht="20.25">
      <c r="A268" s="259"/>
      <c r="B268" s="327" t="s">
        <v>1827</v>
      </c>
      <c r="C268" s="327" t="s">
        <v>3356</v>
      </c>
      <c r="D268" s="327" t="s">
        <v>15874</v>
      </c>
      <c r="E268" s="327" t="s">
        <v>1694</v>
      </c>
      <c r="F268" s="327" t="s">
        <v>1079</v>
      </c>
      <c r="G268" s="327" t="s">
        <v>2453</v>
      </c>
      <c r="H268" s="327" t="s">
        <v>15875</v>
      </c>
      <c r="I268" s="327" t="s">
        <v>2525</v>
      </c>
      <c r="J268" s="327" t="s">
        <v>2526</v>
      </c>
      <c r="K268" s="327" t="s">
        <v>15876</v>
      </c>
      <c r="L268" s="327" t="s">
        <v>15877</v>
      </c>
      <c r="M268" s="327" t="s">
        <v>15572</v>
      </c>
      <c r="N268" s="327" t="s">
        <v>15613</v>
      </c>
      <c r="O268" s="327" t="s">
        <v>15613</v>
      </c>
      <c r="P268" s="327" t="s">
        <v>775</v>
      </c>
      <c r="Q268" s="327"/>
      <c r="R268" s="260" t="str">
        <f ca="1">IF(ISERROR($V268),"",OFFSET('Smelter Look-up'!$C$4,$V268-4,0)&amp;"")</f>
        <v>Asahi Refining Canada Ltd.</v>
      </c>
      <c r="S268" s="276" t="str">
        <f t="shared" ca="1" si="12"/>
        <v>CA</v>
      </c>
      <c r="T268" s="276" t="str">
        <f ca="1">IF(B268="","",IF(ISERROR(MATCH($J268,SorP!$B$1:$B$6230,0)),"",INDIRECT("'SorP'!$A$"&amp;MATCH($J268,SorP!$B$1:$B$6230,0))))</f>
        <v>CA-ON</v>
      </c>
      <c r="U268" s="318"/>
      <c r="V268" s="319">
        <f>IF(C268="",NA(),MATCH($B268&amp;$C268,'Smelter Look-up'!$J:$J,0))</f>
        <v>103</v>
      </c>
      <c r="W268" s="320"/>
      <c r="X268" s="320">
        <f t="shared" si="13"/>
        <v>0</v>
      </c>
      <c r="Y268" s="320"/>
      <c r="Z268" s="320"/>
      <c r="AB268" s="321" t="str">
        <f t="shared" si="14"/>
        <v>GoldJohnson Matthey Limited</v>
      </c>
    </row>
    <row r="269" spans="1:28" s="321" customFormat="1" ht="20.25">
      <c r="A269" s="259"/>
      <c r="B269" s="327" t="s">
        <v>1827</v>
      </c>
      <c r="C269" s="327" t="s">
        <v>3356</v>
      </c>
      <c r="D269" s="327" t="s">
        <v>15874</v>
      </c>
      <c r="E269" s="327" t="s">
        <v>1694</v>
      </c>
      <c r="F269" s="327" t="s">
        <v>1079</v>
      </c>
      <c r="G269" s="327" t="s">
        <v>2453</v>
      </c>
      <c r="H269" s="327"/>
      <c r="I269" s="327"/>
      <c r="J269" s="327"/>
      <c r="K269" s="327"/>
      <c r="L269" s="327"/>
      <c r="M269" s="327"/>
      <c r="N269" s="327"/>
      <c r="O269" s="327"/>
      <c r="P269" s="327"/>
      <c r="Q269" s="327"/>
      <c r="R269" s="260" t="str">
        <f ca="1">IF(ISERROR($V269),"",OFFSET('Smelter Look-up'!$C$4,$V269-4,0)&amp;"")</f>
        <v>Asahi Refining Canada Ltd.</v>
      </c>
      <c r="S269" s="276" t="str">
        <f t="shared" ca="1" si="12"/>
        <v>CA</v>
      </c>
      <c r="T269" s="276" t="str">
        <f ca="1">IF(B269="","",IF(ISERROR(MATCH($J269,SorP!$B$1:$B$6230,0)),"",INDIRECT("'SorP'!$A$"&amp;MATCH($J269,SorP!$B$1:$B$6230,0))))</f>
        <v/>
      </c>
      <c r="U269" s="318"/>
      <c r="V269" s="319">
        <f>IF(C269="",NA(),MATCH($B269&amp;$C269,'Smelter Look-up'!$J:$J,0))</f>
        <v>103</v>
      </c>
      <c r="W269" s="320"/>
      <c r="X269" s="320">
        <f t="shared" si="13"/>
        <v>0</v>
      </c>
      <c r="Y269" s="320"/>
      <c r="Z269" s="320"/>
      <c r="AB269" s="321" t="str">
        <f t="shared" si="14"/>
        <v>GoldJohnson Matthey Limited</v>
      </c>
    </row>
    <row r="270" spans="1:28" s="321" customFormat="1" ht="20.25">
      <c r="A270" s="259"/>
      <c r="B270" s="327" t="s">
        <v>1827</v>
      </c>
      <c r="C270" s="327" t="s">
        <v>1557</v>
      </c>
      <c r="D270" s="327" t="s">
        <v>15873</v>
      </c>
      <c r="E270" s="327" t="s">
        <v>1694</v>
      </c>
      <c r="F270" s="327" t="s">
        <v>1079</v>
      </c>
      <c r="G270" s="327" t="s">
        <v>2453</v>
      </c>
      <c r="H270" s="327">
        <v>0</v>
      </c>
      <c r="I270" s="327" t="s">
        <v>2525</v>
      </c>
      <c r="J270" s="327" t="s">
        <v>2526</v>
      </c>
      <c r="K270" s="327"/>
      <c r="L270" s="327"/>
      <c r="M270" s="327"/>
      <c r="N270" s="327"/>
      <c r="O270" s="327"/>
      <c r="P270" s="327"/>
      <c r="Q270" s="327"/>
      <c r="R270" s="260" t="str">
        <f ca="1">IF(ISERROR($V270),"",OFFSET('Smelter Look-up'!$C$4,$V270-4,0)&amp;"")</f>
        <v>Asahi Refining Canada Ltd.</v>
      </c>
      <c r="S270" s="276" t="str">
        <f t="shared" ca="1" si="12"/>
        <v>CA</v>
      </c>
      <c r="T270" s="276" t="str">
        <f ca="1">IF(B270="","",IF(ISERROR(MATCH($J270,SorP!$B$1:$B$6230,0)),"",INDIRECT("'SorP'!$A$"&amp;MATCH($J270,SorP!$B$1:$B$6230,0))))</f>
        <v>CA-ON</v>
      </c>
      <c r="U270" s="318"/>
      <c r="V270" s="319">
        <f>IF(C270="",NA(),MATCH($B270&amp;$C270,'Smelter Look-up'!$J:$J,0))</f>
        <v>100</v>
      </c>
      <c r="W270" s="320"/>
      <c r="X270" s="320">
        <f t="shared" si="13"/>
        <v>0</v>
      </c>
      <c r="Y270" s="320"/>
      <c r="Z270" s="320"/>
      <c r="AB270" s="321" t="str">
        <f t="shared" si="14"/>
        <v>GoldJohnson Matthey Canada</v>
      </c>
    </row>
    <row r="271" spans="1:28" s="321" customFormat="1" ht="20.25">
      <c r="A271" s="259"/>
      <c r="B271" s="327" t="s">
        <v>1827</v>
      </c>
      <c r="C271" s="327" t="s">
        <v>3356</v>
      </c>
      <c r="D271" s="327" t="s">
        <v>15873</v>
      </c>
      <c r="E271" s="327" t="s">
        <v>1694</v>
      </c>
      <c r="F271" s="327" t="s">
        <v>1079</v>
      </c>
      <c r="G271" s="327" t="s">
        <v>2453</v>
      </c>
      <c r="H271" s="327" t="s">
        <v>15875</v>
      </c>
      <c r="I271" s="327" t="s">
        <v>2525</v>
      </c>
      <c r="J271" s="327" t="s">
        <v>2526</v>
      </c>
      <c r="K271" s="327" t="s">
        <v>15878</v>
      </c>
      <c r="L271" s="327" t="s">
        <v>15879</v>
      </c>
      <c r="M271" s="327"/>
      <c r="N271" s="327"/>
      <c r="O271" s="327"/>
      <c r="P271" s="327"/>
      <c r="Q271" s="327"/>
      <c r="R271" s="260" t="str">
        <f ca="1">IF(ISERROR($V271),"",OFFSET('Smelter Look-up'!$C$4,$V271-4,0)&amp;"")</f>
        <v>Asahi Refining Canada Ltd.</v>
      </c>
      <c r="S271" s="276" t="str">
        <f t="shared" ca="1" si="12"/>
        <v>CA</v>
      </c>
      <c r="T271" s="276" t="str">
        <f ca="1">IF(B271="","",IF(ISERROR(MATCH($J271,SorP!$B$1:$B$6230,0)),"",INDIRECT("'SorP'!$A$"&amp;MATCH($J271,SorP!$B$1:$B$6230,0))))</f>
        <v>CA-ON</v>
      </c>
      <c r="U271" s="318"/>
      <c r="V271" s="319">
        <f>IF(C271="",NA(),MATCH($B271&amp;$C271,'Smelter Look-up'!$J:$J,0))</f>
        <v>103</v>
      </c>
      <c r="W271" s="320"/>
      <c r="X271" s="320">
        <f t="shared" si="13"/>
        <v>0</v>
      </c>
      <c r="Y271" s="320"/>
      <c r="Z271" s="320"/>
      <c r="AB271" s="321" t="str">
        <f t="shared" si="14"/>
        <v>GoldJohnson Matthey Limited</v>
      </c>
    </row>
    <row r="272" spans="1:28" s="321" customFormat="1" ht="25.5">
      <c r="A272" s="259"/>
      <c r="B272" s="327" t="s">
        <v>1827</v>
      </c>
      <c r="C272" s="327" t="s">
        <v>1417</v>
      </c>
      <c r="D272" s="327" t="s">
        <v>1417</v>
      </c>
      <c r="E272" s="327" t="s">
        <v>1355</v>
      </c>
      <c r="F272" s="327" t="s">
        <v>1080</v>
      </c>
      <c r="G272" s="327" t="s">
        <v>2453</v>
      </c>
      <c r="H272" s="327" t="s">
        <v>15880</v>
      </c>
      <c r="I272" s="327" t="s">
        <v>15881</v>
      </c>
      <c r="J272" s="327" t="s">
        <v>15882</v>
      </c>
      <c r="K272" s="327"/>
      <c r="L272" s="327" t="s">
        <v>15883</v>
      </c>
      <c r="M272" s="327" t="s">
        <v>15618</v>
      </c>
      <c r="N272" s="327" t="s">
        <v>15884</v>
      </c>
      <c r="O272" s="327" t="s">
        <v>15650</v>
      </c>
      <c r="P272" s="327"/>
      <c r="Q272" s="327" t="s">
        <v>15566</v>
      </c>
      <c r="R272" s="260" t="str">
        <f ca="1">IF(ISERROR($V272),"",OFFSET('Smelter Look-up'!$C$4,$V272-4,0)&amp;"")</f>
        <v>JSC Ekaterinburg Non-Ferrous Metal Processing Plant</v>
      </c>
      <c r="S272" s="276" t="str">
        <f t="shared" ca="1" si="12"/>
        <v>RU</v>
      </c>
      <c r="T272" s="276" t="str">
        <f ca="1">IF(B272="","",IF(ISERROR(MATCH($J272,SorP!$B$1:$B$6230,0)),"",INDIRECT("'SorP'!$A$"&amp;MATCH($J272,SorP!$B$1:$B$6230,0))))</f>
        <v/>
      </c>
      <c r="U272" s="318"/>
      <c r="V272" s="319">
        <f>IF(C272="",NA(),MATCH($B272&amp;$C272,'Smelter Look-up'!$J:$J,0))</f>
        <v>104</v>
      </c>
      <c r="W272" s="320"/>
      <c r="X272" s="320">
        <f t="shared" si="13"/>
        <v>0</v>
      </c>
      <c r="Y272" s="320"/>
      <c r="Z272" s="320"/>
      <c r="AB272" s="321" t="str">
        <f t="shared" si="14"/>
        <v>GoldJSC Ekaterinburg Non-Ferrous Metal Processing Plant</v>
      </c>
    </row>
    <row r="273" spans="1:28" s="321" customFormat="1" ht="25.5">
      <c r="A273" s="259"/>
      <c r="B273" s="327" t="s">
        <v>1827</v>
      </c>
      <c r="C273" s="327" t="s">
        <v>1417</v>
      </c>
      <c r="D273" s="327" t="s">
        <v>1417</v>
      </c>
      <c r="E273" s="327" t="s">
        <v>1355</v>
      </c>
      <c r="F273" s="327" t="s">
        <v>1080</v>
      </c>
      <c r="G273" s="327" t="s">
        <v>2453</v>
      </c>
      <c r="H273" s="327"/>
      <c r="I273" s="327"/>
      <c r="J273" s="327"/>
      <c r="K273" s="327"/>
      <c r="L273" s="327"/>
      <c r="M273" s="327"/>
      <c r="N273" s="327"/>
      <c r="O273" s="327"/>
      <c r="P273" s="327"/>
      <c r="Q273" s="327"/>
      <c r="R273" s="260" t="str">
        <f ca="1">IF(ISERROR($V273),"",OFFSET('Smelter Look-up'!$C$4,$V273-4,0)&amp;"")</f>
        <v>JSC Ekaterinburg Non-Ferrous Metal Processing Plant</v>
      </c>
      <c r="S273" s="276" t="str">
        <f t="shared" ca="1" si="12"/>
        <v>RU</v>
      </c>
      <c r="T273" s="276" t="str">
        <f ca="1">IF(B273="","",IF(ISERROR(MATCH($J273,SorP!$B$1:$B$6230,0)),"",INDIRECT("'SorP'!$A$"&amp;MATCH($J273,SorP!$B$1:$B$6230,0))))</f>
        <v/>
      </c>
      <c r="U273" s="318"/>
      <c r="V273" s="319">
        <f>IF(C273="",NA(),MATCH($B273&amp;$C273,'Smelter Look-up'!$J:$J,0))</f>
        <v>104</v>
      </c>
      <c r="W273" s="320"/>
      <c r="X273" s="320">
        <f t="shared" si="13"/>
        <v>0</v>
      </c>
      <c r="Y273" s="320"/>
      <c r="Z273" s="320"/>
      <c r="AB273" s="321" t="str">
        <f t="shared" si="14"/>
        <v>GoldJSC Ekaterinburg Non-Ferrous Metal Processing Plant</v>
      </c>
    </row>
    <row r="274" spans="1:28" s="321" customFormat="1" ht="20.25">
      <c r="A274" s="259"/>
      <c r="B274" s="327" t="s">
        <v>1827</v>
      </c>
      <c r="C274" s="327" t="s">
        <v>2179</v>
      </c>
      <c r="D274" s="327" t="s">
        <v>2179</v>
      </c>
      <c r="E274" s="327" t="s">
        <v>1355</v>
      </c>
      <c r="F274" s="327" t="s">
        <v>1081</v>
      </c>
      <c r="G274" s="327" t="s">
        <v>2453</v>
      </c>
      <c r="H274" s="327" t="s">
        <v>15885</v>
      </c>
      <c r="I274" s="327" t="s">
        <v>15886</v>
      </c>
      <c r="J274" s="327" t="s">
        <v>15887</v>
      </c>
      <c r="K274" s="327"/>
      <c r="L274" s="327" t="s">
        <v>15888</v>
      </c>
      <c r="M274" s="327" t="s">
        <v>15618</v>
      </c>
      <c r="N274" s="327" t="s">
        <v>15889</v>
      </c>
      <c r="O274" s="327" t="s">
        <v>15890</v>
      </c>
      <c r="P274" s="327"/>
      <c r="Q274" s="327" t="s">
        <v>15566</v>
      </c>
      <c r="R274" s="260" t="str">
        <f ca="1">IF(ISERROR($V274),"",OFFSET('Smelter Look-up'!$C$4,$V274-4,0)&amp;"")</f>
        <v>JSC Uralelectromed</v>
      </c>
      <c r="S274" s="276" t="str">
        <f t="shared" ca="1" si="12"/>
        <v>RU</v>
      </c>
      <c r="T274" s="276" t="str">
        <f ca="1">IF(B274="","",IF(ISERROR(MATCH($J274,SorP!$B$1:$B$6230,0)),"",INDIRECT("'SorP'!$A$"&amp;MATCH($J274,SorP!$B$1:$B$6230,0))))</f>
        <v/>
      </c>
      <c r="U274" s="318"/>
      <c r="V274" s="319">
        <f>IF(C274="",NA(),MATCH($B274&amp;$C274,'Smelter Look-up'!$J:$J,0))</f>
        <v>105</v>
      </c>
      <c r="W274" s="320"/>
      <c r="X274" s="320">
        <f t="shared" si="13"/>
        <v>0</v>
      </c>
      <c r="Y274" s="320"/>
      <c r="Z274" s="320"/>
      <c r="AB274" s="321" t="str">
        <f t="shared" si="14"/>
        <v>GoldJSC Uralelectromed</v>
      </c>
    </row>
    <row r="275" spans="1:28" s="321" customFormat="1" ht="20.25">
      <c r="A275" s="259"/>
      <c r="B275" s="327" t="s">
        <v>1827</v>
      </c>
      <c r="C275" s="327" t="s">
        <v>2179</v>
      </c>
      <c r="D275" s="327" t="s">
        <v>15891</v>
      </c>
      <c r="E275" s="327" t="s">
        <v>1355</v>
      </c>
      <c r="F275" s="327" t="s">
        <v>1081</v>
      </c>
      <c r="G275" s="327" t="s">
        <v>2453</v>
      </c>
      <c r="H275" s="327"/>
      <c r="I275" s="327"/>
      <c r="J275" s="327"/>
      <c r="K275" s="327"/>
      <c r="L275" s="327"/>
      <c r="M275" s="327"/>
      <c r="N275" s="327"/>
      <c r="O275" s="327"/>
      <c r="P275" s="327"/>
      <c r="Q275" s="327"/>
      <c r="R275" s="260" t="str">
        <f ca="1">IF(ISERROR($V275),"",OFFSET('Smelter Look-up'!$C$4,$V275-4,0)&amp;"")</f>
        <v>JSC Uralelectromed</v>
      </c>
      <c r="S275" s="276" t="str">
        <f t="shared" ca="1" si="12"/>
        <v>RU</v>
      </c>
      <c r="T275" s="276" t="str">
        <f ca="1">IF(B275="","",IF(ISERROR(MATCH($J275,SorP!$B$1:$B$6230,0)),"",INDIRECT("'SorP'!$A$"&amp;MATCH($J275,SorP!$B$1:$B$6230,0))))</f>
        <v/>
      </c>
      <c r="U275" s="318"/>
      <c r="V275" s="319">
        <f>IF(C275="",NA(),MATCH($B275&amp;$C275,'Smelter Look-up'!$J:$J,0))</f>
        <v>105</v>
      </c>
      <c r="W275" s="320"/>
      <c r="X275" s="320">
        <f t="shared" si="13"/>
        <v>0</v>
      </c>
      <c r="Y275" s="320"/>
      <c r="Z275" s="320"/>
      <c r="AB275" s="321" t="str">
        <f t="shared" si="14"/>
        <v>GoldJSC Uralelectromed</v>
      </c>
    </row>
    <row r="276" spans="1:28" s="321" customFormat="1" ht="20.25">
      <c r="A276" s="259"/>
      <c r="B276" s="327" t="s">
        <v>1827</v>
      </c>
      <c r="C276" s="327" t="s">
        <v>64</v>
      </c>
      <c r="D276" s="327" t="s">
        <v>64</v>
      </c>
      <c r="E276" s="327" t="s">
        <v>1758</v>
      </c>
      <c r="F276" s="327" t="s">
        <v>1082</v>
      </c>
      <c r="G276" s="327" t="s">
        <v>2453</v>
      </c>
      <c r="H276" s="327" t="s">
        <v>15892</v>
      </c>
      <c r="I276" s="327" t="s">
        <v>3922</v>
      </c>
      <c r="J276" s="327" t="s">
        <v>3922</v>
      </c>
      <c r="K276" s="327" t="s">
        <v>15893</v>
      </c>
      <c r="L276" s="327" t="s">
        <v>15596</v>
      </c>
      <c r="M276" s="327" t="s">
        <v>15597</v>
      </c>
      <c r="N276" s="327" t="s">
        <v>15557</v>
      </c>
      <c r="O276" s="327" t="s">
        <v>15557</v>
      </c>
      <c r="P276" s="327" t="s">
        <v>774</v>
      </c>
      <c r="Q276" s="327" t="s">
        <v>15598</v>
      </c>
      <c r="R276" s="260" t="str">
        <f ca="1">IF(ISERROR($V276),"",OFFSET('Smelter Look-up'!$C$4,$V276-4,0)&amp;"")</f>
        <v>JX Nippon Mining &amp; Metals Co., Ltd.</v>
      </c>
      <c r="S276" s="276" t="str">
        <f t="shared" ca="1" si="12"/>
        <v>JP</v>
      </c>
      <c r="T276" s="276" t="str">
        <f ca="1">IF(B276="","",IF(ISERROR(MATCH($J276,SorP!$B$1:$B$6230,0)),"",INDIRECT("'SorP'!$A$"&amp;MATCH($J276,SorP!$B$1:$B$6230,0))))</f>
        <v/>
      </c>
      <c r="U276" s="318"/>
      <c r="V276" s="319">
        <f>IF(C276="",NA(),MATCH($B276&amp;$C276,'Smelter Look-up'!$J:$J,0))</f>
        <v>106</v>
      </c>
      <c r="W276" s="320"/>
      <c r="X276" s="320">
        <f t="shared" si="13"/>
        <v>0</v>
      </c>
      <c r="Y276" s="320"/>
      <c r="Z276" s="320"/>
      <c r="AB276" s="321" t="str">
        <f t="shared" si="14"/>
        <v>GoldJX Nippon Mining &amp; Metals Co., Ltd.</v>
      </c>
    </row>
    <row r="277" spans="1:28" s="321" customFormat="1" ht="20.25">
      <c r="A277" s="259"/>
      <c r="B277" s="327" t="s">
        <v>1827</v>
      </c>
      <c r="C277" s="327" t="s">
        <v>64</v>
      </c>
      <c r="D277" s="327" t="s">
        <v>64</v>
      </c>
      <c r="E277" s="327" t="s">
        <v>1758</v>
      </c>
      <c r="F277" s="327" t="s">
        <v>1082</v>
      </c>
      <c r="G277" s="327" t="s">
        <v>2453</v>
      </c>
      <c r="H277" s="327">
        <v>0</v>
      </c>
      <c r="I277" s="327" t="s">
        <v>3922</v>
      </c>
      <c r="J277" s="327" t="s">
        <v>3922</v>
      </c>
      <c r="K277" s="327"/>
      <c r="L277" s="327"/>
      <c r="M277" s="327" t="s">
        <v>15548</v>
      </c>
      <c r="N277" s="327"/>
      <c r="O277" s="327" t="s">
        <v>15613</v>
      </c>
      <c r="P277" s="327"/>
      <c r="Q277" s="327"/>
      <c r="R277" s="260" t="str">
        <f ca="1">IF(ISERROR($V277),"",OFFSET('Smelter Look-up'!$C$4,$V277-4,0)&amp;"")</f>
        <v>JX Nippon Mining &amp; Metals Co., Ltd.</v>
      </c>
      <c r="S277" s="276" t="str">
        <f t="shared" ca="1" si="12"/>
        <v>JP</v>
      </c>
      <c r="T277" s="276" t="str">
        <f ca="1">IF(B277="","",IF(ISERROR(MATCH($J277,SorP!$B$1:$B$6230,0)),"",INDIRECT("'SorP'!$A$"&amp;MATCH($J277,SorP!$B$1:$B$6230,0))))</f>
        <v/>
      </c>
      <c r="U277" s="318"/>
      <c r="V277" s="319">
        <f>IF(C277="",NA(),MATCH($B277&amp;$C277,'Smelter Look-up'!$J:$J,0))</f>
        <v>106</v>
      </c>
      <c r="W277" s="320"/>
      <c r="X277" s="320">
        <f t="shared" si="13"/>
        <v>0</v>
      </c>
      <c r="Y277" s="320"/>
      <c r="Z277" s="320"/>
      <c r="AB277" s="321" t="str">
        <f t="shared" si="14"/>
        <v>GoldJX Nippon Mining &amp; Metals Co., Ltd.</v>
      </c>
    </row>
    <row r="278" spans="1:28" s="321" customFormat="1" ht="20.25">
      <c r="A278" s="259"/>
      <c r="B278" s="327" t="s">
        <v>1827</v>
      </c>
      <c r="C278" s="327" t="s">
        <v>64</v>
      </c>
      <c r="D278" s="327" t="s">
        <v>64</v>
      </c>
      <c r="E278" s="327" t="s">
        <v>1758</v>
      </c>
      <c r="F278" s="327" t="s">
        <v>1082</v>
      </c>
      <c r="G278" s="327" t="s">
        <v>2453</v>
      </c>
      <c r="H278" s="327">
        <v>0</v>
      </c>
      <c r="I278" s="327" t="s">
        <v>3922</v>
      </c>
      <c r="J278" s="327" t="s">
        <v>3922</v>
      </c>
      <c r="K278" s="327"/>
      <c r="L278" s="327"/>
      <c r="M278" s="327"/>
      <c r="N278" s="327"/>
      <c r="O278" s="327"/>
      <c r="P278" s="327"/>
      <c r="Q278" s="327" t="s">
        <v>15553</v>
      </c>
      <c r="R278" s="260" t="str">
        <f ca="1">IF(ISERROR($V278),"",OFFSET('Smelter Look-up'!$C$4,$V278-4,0)&amp;"")</f>
        <v>JX Nippon Mining &amp; Metals Co., Ltd.</v>
      </c>
      <c r="S278" s="276" t="str">
        <f t="shared" ca="1" si="12"/>
        <v>JP</v>
      </c>
      <c r="T278" s="276" t="str">
        <f ca="1">IF(B278="","",IF(ISERROR(MATCH($J278,SorP!$B$1:$B$6230,0)),"",INDIRECT("'SorP'!$A$"&amp;MATCH($J278,SorP!$B$1:$B$6230,0))))</f>
        <v/>
      </c>
      <c r="U278" s="318"/>
      <c r="V278" s="319">
        <f>IF(C278="",NA(),MATCH($B278&amp;$C278,'Smelter Look-up'!$J:$J,0))</f>
        <v>106</v>
      </c>
      <c r="W278" s="320"/>
      <c r="X278" s="320">
        <f t="shared" si="13"/>
        <v>0</v>
      </c>
      <c r="Y278" s="320"/>
      <c r="Z278" s="320"/>
      <c r="AB278" s="321" t="str">
        <f t="shared" si="14"/>
        <v>GoldJX Nippon Mining &amp; Metals Co., Ltd.</v>
      </c>
    </row>
    <row r="279" spans="1:28" s="321" customFormat="1" ht="20.25">
      <c r="A279" s="259"/>
      <c r="B279" s="327" t="s">
        <v>1827</v>
      </c>
      <c r="C279" s="327" t="s">
        <v>64</v>
      </c>
      <c r="D279" s="327" t="s">
        <v>64</v>
      </c>
      <c r="E279" s="327" t="s">
        <v>1758</v>
      </c>
      <c r="F279" s="327" t="s">
        <v>1082</v>
      </c>
      <c r="G279" s="327" t="s">
        <v>2453</v>
      </c>
      <c r="H279" s="327" t="s">
        <v>15894</v>
      </c>
      <c r="I279" s="327" t="s">
        <v>3922</v>
      </c>
      <c r="J279" s="327" t="s">
        <v>3922</v>
      </c>
      <c r="K279" s="327"/>
      <c r="L279" s="327"/>
      <c r="M279" s="327"/>
      <c r="N279" s="327" t="s">
        <v>15895</v>
      </c>
      <c r="O279" s="327" t="s">
        <v>15896</v>
      </c>
      <c r="P279" s="327" t="s">
        <v>775</v>
      </c>
      <c r="Q279" s="327"/>
      <c r="R279" s="260" t="str">
        <f ca="1">IF(ISERROR($V279),"",OFFSET('Smelter Look-up'!$C$4,$V279-4,0)&amp;"")</f>
        <v>JX Nippon Mining &amp; Metals Co., Ltd.</v>
      </c>
      <c r="S279" s="276" t="str">
        <f t="shared" ca="1" si="12"/>
        <v>JP</v>
      </c>
      <c r="T279" s="276" t="str">
        <f ca="1">IF(B279="","",IF(ISERROR(MATCH($J279,SorP!$B$1:$B$6230,0)),"",INDIRECT("'SorP'!$A$"&amp;MATCH($J279,SorP!$B$1:$B$6230,0))))</f>
        <v/>
      </c>
      <c r="U279" s="318"/>
      <c r="V279" s="319">
        <f>IF(C279="",NA(),MATCH($B279&amp;$C279,'Smelter Look-up'!$J:$J,0))</f>
        <v>106</v>
      </c>
      <c r="W279" s="320"/>
      <c r="X279" s="320">
        <f t="shared" si="13"/>
        <v>0</v>
      </c>
      <c r="Y279" s="320"/>
      <c r="Z279" s="320"/>
      <c r="AB279" s="321" t="str">
        <f t="shared" si="14"/>
        <v>GoldJX Nippon Mining &amp; Metals Co., Ltd.</v>
      </c>
    </row>
    <row r="280" spans="1:28" s="321" customFormat="1" ht="20.25">
      <c r="A280" s="259"/>
      <c r="B280" s="327" t="s">
        <v>1827</v>
      </c>
      <c r="C280" s="327" t="s">
        <v>64</v>
      </c>
      <c r="D280" s="327" t="s">
        <v>64</v>
      </c>
      <c r="E280" s="327" t="s">
        <v>1758</v>
      </c>
      <c r="F280" s="327" t="s">
        <v>1082</v>
      </c>
      <c r="G280" s="327" t="s">
        <v>2453</v>
      </c>
      <c r="H280" s="327" t="s">
        <v>15897</v>
      </c>
      <c r="I280" s="327" t="s">
        <v>15898</v>
      </c>
      <c r="J280" s="327" t="s">
        <v>15899</v>
      </c>
      <c r="K280" s="327" t="s">
        <v>15900</v>
      </c>
      <c r="L280" s="327" t="s">
        <v>15901</v>
      </c>
      <c r="M280" s="327" t="s">
        <v>15572</v>
      </c>
      <c r="N280" s="327" t="s">
        <v>15613</v>
      </c>
      <c r="O280" s="327" t="s">
        <v>15613</v>
      </c>
      <c r="P280" s="327" t="s">
        <v>775</v>
      </c>
      <c r="Q280" s="327"/>
      <c r="R280" s="260" t="str">
        <f ca="1">IF(ISERROR($V280),"",OFFSET('Smelter Look-up'!$C$4,$V280-4,0)&amp;"")</f>
        <v>JX Nippon Mining &amp; Metals Co., Ltd.</v>
      </c>
      <c r="S280" s="276" t="str">
        <f t="shared" ca="1" si="12"/>
        <v>JP</v>
      </c>
      <c r="T280" s="276" t="str">
        <f ca="1">IF(B280="","",IF(ISERROR(MATCH($J280,SorP!$B$1:$B$6230,0)),"",INDIRECT("'SorP'!$A$"&amp;MATCH($J280,SorP!$B$1:$B$6230,0))))</f>
        <v/>
      </c>
      <c r="U280" s="318"/>
      <c r="V280" s="319">
        <f>IF(C280="",NA(),MATCH($B280&amp;$C280,'Smelter Look-up'!$J:$J,0))</f>
        <v>106</v>
      </c>
      <c r="W280" s="320"/>
      <c r="X280" s="320">
        <f t="shared" si="13"/>
        <v>0</v>
      </c>
      <c r="Y280" s="320"/>
      <c r="Z280" s="320"/>
      <c r="AB280" s="321" t="str">
        <f t="shared" si="14"/>
        <v>GoldJX Nippon Mining &amp; Metals Co., Ltd.</v>
      </c>
    </row>
    <row r="281" spans="1:28" s="321" customFormat="1" ht="20.25">
      <c r="A281" s="259"/>
      <c r="B281" s="327" t="s">
        <v>1827</v>
      </c>
      <c r="C281" s="327" t="s">
        <v>64</v>
      </c>
      <c r="D281" s="327" t="s">
        <v>64</v>
      </c>
      <c r="E281" s="327" t="s">
        <v>1758</v>
      </c>
      <c r="F281" s="327" t="s">
        <v>1082</v>
      </c>
      <c r="G281" s="327" t="s">
        <v>2453</v>
      </c>
      <c r="H281" s="327"/>
      <c r="I281" s="327"/>
      <c r="J281" s="327"/>
      <c r="K281" s="327"/>
      <c r="L281" s="327"/>
      <c r="M281" s="327"/>
      <c r="N281" s="327"/>
      <c r="O281" s="327"/>
      <c r="P281" s="327"/>
      <c r="Q281" s="327"/>
      <c r="R281" s="260" t="str">
        <f ca="1">IF(ISERROR($V281),"",OFFSET('Smelter Look-up'!$C$4,$V281-4,0)&amp;"")</f>
        <v>JX Nippon Mining &amp; Metals Co., Ltd.</v>
      </c>
      <c r="S281" s="276" t="str">
        <f t="shared" ca="1" si="12"/>
        <v>JP</v>
      </c>
      <c r="T281" s="276" t="str">
        <f ca="1">IF(B281="","",IF(ISERROR(MATCH($J281,SorP!$B$1:$B$6230,0)),"",INDIRECT("'SorP'!$A$"&amp;MATCH($J281,SorP!$B$1:$B$6230,0))))</f>
        <v/>
      </c>
      <c r="U281" s="318"/>
      <c r="V281" s="319">
        <f>IF(C281="",NA(),MATCH($B281&amp;$C281,'Smelter Look-up'!$J:$J,0))</f>
        <v>106</v>
      </c>
      <c r="W281" s="320"/>
      <c r="X281" s="320">
        <f t="shared" si="13"/>
        <v>0</v>
      </c>
      <c r="Y281" s="320"/>
      <c r="Z281" s="320"/>
      <c r="AB281" s="321" t="str">
        <f t="shared" si="14"/>
        <v>GoldJX Nippon Mining &amp; Metals Co., Ltd.</v>
      </c>
    </row>
    <row r="282" spans="1:28" s="321" customFormat="1" ht="20.25">
      <c r="A282" s="259"/>
      <c r="B282" s="327" t="s">
        <v>1827</v>
      </c>
      <c r="C282" s="327" t="s">
        <v>64</v>
      </c>
      <c r="D282" s="327" t="s">
        <v>64</v>
      </c>
      <c r="E282" s="327" t="s">
        <v>1758</v>
      </c>
      <c r="F282" s="327" t="s">
        <v>1082</v>
      </c>
      <c r="G282" s="327" t="s">
        <v>2453</v>
      </c>
      <c r="H282" s="327" t="s">
        <v>15892</v>
      </c>
      <c r="I282" s="327" t="s">
        <v>15902</v>
      </c>
      <c r="J282" s="327" t="s">
        <v>3922</v>
      </c>
      <c r="K282" s="327" t="s">
        <v>15893</v>
      </c>
      <c r="L282" s="327" t="s">
        <v>15596</v>
      </c>
      <c r="M282" s="327" t="s">
        <v>15597</v>
      </c>
      <c r="N282" s="327" t="s">
        <v>15557</v>
      </c>
      <c r="O282" s="327" t="s">
        <v>15557</v>
      </c>
      <c r="P282" s="327" t="s">
        <v>774</v>
      </c>
      <c r="Q282" s="327" t="s">
        <v>15598</v>
      </c>
      <c r="R282" s="260" t="str">
        <f ca="1">IF(ISERROR($V282),"",OFFSET('Smelter Look-up'!$C$4,$V282-4,0)&amp;"")</f>
        <v>JX Nippon Mining &amp; Metals Co., Ltd.</v>
      </c>
      <c r="S282" s="276" t="str">
        <f t="shared" ca="1" si="12"/>
        <v>JP</v>
      </c>
      <c r="T282" s="276" t="str">
        <f ca="1">IF(B282="","",IF(ISERROR(MATCH($J282,SorP!$B$1:$B$6230,0)),"",INDIRECT("'SorP'!$A$"&amp;MATCH($J282,SorP!$B$1:$B$6230,0))))</f>
        <v/>
      </c>
      <c r="U282" s="318"/>
      <c r="V282" s="319">
        <f>IF(C282="",NA(),MATCH($B282&amp;$C282,'Smelter Look-up'!$J:$J,0))</f>
        <v>106</v>
      </c>
      <c r="W282" s="320"/>
      <c r="X282" s="320">
        <f t="shared" si="13"/>
        <v>0</v>
      </c>
      <c r="Y282" s="320"/>
      <c r="Z282" s="320"/>
      <c r="AB282" s="321" t="str">
        <f t="shared" si="14"/>
        <v>GoldJX Nippon Mining &amp; Metals Co., Ltd.</v>
      </c>
    </row>
    <row r="283" spans="1:28" s="321" customFormat="1" ht="20.25">
      <c r="A283" s="259"/>
      <c r="B283" s="327" t="s">
        <v>1827</v>
      </c>
      <c r="C283" s="327" t="s">
        <v>2528</v>
      </c>
      <c r="D283" s="327" t="s">
        <v>15903</v>
      </c>
      <c r="E283" s="327" t="s">
        <v>1759</v>
      </c>
      <c r="F283" s="327" t="s">
        <v>1083</v>
      </c>
      <c r="G283" s="327" t="s">
        <v>2453</v>
      </c>
      <c r="H283" s="327" t="s">
        <v>15904</v>
      </c>
      <c r="I283" s="327" t="s">
        <v>2529</v>
      </c>
      <c r="J283" s="327" t="s">
        <v>15905</v>
      </c>
      <c r="K283" s="327"/>
      <c r="L283" s="327"/>
      <c r="M283" s="327" t="s">
        <v>15618</v>
      </c>
      <c r="N283" s="327" t="s">
        <v>15650</v>
      </c>
      <c r="O283" s="327" t="s">
        <v>15650</v>
      </c>
      <c r="P283" s="327"/>
      <c r="Q283" s="327" t="s">
        <v>15566</v>
      </c>
      <c r="R283" s="260" t="str">
        <f ca="1">IF(ISERROR($V283),"",OFFSET('Smelter Look-up'!$C$4,$V283-4,0)&amp;"")</f>
        <v>Kazzinc</v>
      </c>
      <c r="S283" s="276" t="str">
        <f t="shared" ca="1" si="12"/>
        <v>KZ</v>
      </c>
      <c r="T283" s="276" t="str">
        <f ca="1">IF(B283="","",IF(ISERROR(MATCH($J283,SorP!$B$1:$B$6230,0)),"",INDIRECT("'SorP'!$A$"&amp;MATCH($J283,SorP!$B$1:$B$6230,0))))</f>
        <v/>
      </c>
      <c r="U283" s="318"/>
      <c r="V283" s="319">
        <f>IF(C283="",NA(),MATCH($B283&amp;$C283,'Smelter Look-up'!$J:$J,0))</f>
        <v>109</v>
      </c>
      <c r="W283" s="320"/>
      <c r="X283" s="320">
        <f t="shared" si="13"/>
        <v>0</v>
      </c>
      <c r="Y283" s="320"/>
      <c r="Z283" s="320"/>
      <c r="AB283" s="321" t="str">
        <f t="shared" si="14"/>
        <v>GoldKazzinc</v>
      </c>
    </row>
    <row r="284" spans="1:28" s="321" customFormat="1" ht="20.25">
      <c r="A284" s="259"/>
      <c r="B284" s="327" t="s">
        <v>1827</v>
      </c>
      <c r="C284" s="327" t="s">
        <v>2528</v>
      </c>
      <c r="D284" s="327" t="s">
        <v>15903</v>
      </c>
      <c r="E284" s="327" t="s">
        <v>1759</v>
      </c>
      <c r="F284" s="327" t="s">
        <v>1083</v>
      </c>
      <c r="G284" s="327" t="s">
        <v>2453</v>
      </c>
      <c r="H284" s="327"/>
      <c r="I284" s="327"/>
      <c r="J284" s="327"/>
      <c r="K284" s="327"/>
      <c r="L284" s="327"/>
      <c r="M284" s="327"/>
      <c r="N284" s="327"/>
      <c r="O284" s="327"/>
      <c r="P284" s="327"/>
      <c r="Q284" s="327"/>
      <c r="R284" s="260" t="str">
        <f ca="1">IF(ISERROR($V284),"",OFFSET('Smelter Look-up'!$C$4,$V284-4,0)&amp;"")</f>
        <v>Kazzinc</v>
      </c>
      <c r="S284" s="276" t="str">
        <f t="shared" ca="1" si="12"/>
        <v>KZ</v>
      </c>
      <c r="T284" s="276" t="str">
        <f ca="1">IF(B284="","",IF(ISERROR(MATCH($J284,SorP!$B$1:$B$6230,0)),"",INDIRECT("'SorP'!$A$"&amp;MATCH($J284,SorP!$B$1:$B$6230,0))))</f>
        <v/>
      </c>
      <c r="U284" s="318"/>
      <c r="V284" s="319">
        <f>IF(C284="",NA(),MATCH($B284&amp;$C284,'Smelter Look-up'!$J:$J,0))</f>
        <v>109</v>
      </c>
      <c r="W284" s="320"/>
      <c r="X284" s="320">
        <f t="shared" si="13"/>
        <v>0</v>
      </c>
      <c r="Y284" s="320"/>
      <c r="Z284" s="320"/>
      <c r="AB284" s="321" t="str">
        <f t="shared" si="14"/>
        <v>GoldKazzinc</v>
      </c>
    </row>
    <row r="285" spans="1:28" s="321" customFormat="1" ht="20.25">
      <c r="A285" s="259"/>
      <c r="B285" s="327" t="s">
        <v>1830</v>
      </c>
      <c r="C285" s="327" t="s">
        <v>193</v>
      </c>
      <c r="D285" s="327" t="s">
        <v>193</v>
      </c>
      <c r="E285" s="327" t="s">
        <v>15620</v>
      </c>
      <c r="F285" s="327" t="s">
        <v>1221</v>
      </c>
      <c r="G285" s="327" t="s">
        <v>2453</v>
      </c>
      <c r="H285" s="327">
        <v>0</v>
      </c>
      <c r="I285" s="327" t="s">
        <v>2815</v>
      </c>
      <c r="J285" s="327" t="s">
        <v>2713</v>
      </c>
      <c r="K285" s="327"/>
      <c r="L285" s="327"/>
      <c r="M285" s="327" t="s">
        <v>15720</v>
      </c>
      <c r="N285" s="327"/>
      <c r="O285" s="327" t="s">
        <v>15652</v>
      </c>
      <c r="P285" s="327"/>
      <c r="Q285" s="327"/>
      <c r="R285" s="260" t="str">
        <f ca="1">IF(ISERROR($V285),"",OFFSET('Smelter Look-up'!$C$4,$V285-4,0)&amp;"")</f>
        <v>Kennametal Fallon</v>
      </c>
      <c r="S285" s="276" t="str">
        <f t="shared" ca="1" si="12"/>
        <v>Unknown</v>
      </c>
      <c r="T285" s="276" t="str">
        <f ca="1">IF(B285="","",IF(ISERROR(MATCH($J285,SorP!$B$1:$B$6230,0)),"",INDIRECT("'SorP'!$A$"&amp;MATCH($J285,SorP!$B$1:$B$6230,0))))</f>
        <v>US-NV</v>
      </c>
      <c r="U285" s="318"/>
      <c r="V285" s="319">
        <f>IF(C285="",NA(),MATCH($B285&amp;$C285,'Smelter Look-up'!$J:$J,0))</f>
        <v>548</v>
      </c>
      <c r="W285" s="320"/>
      <c r="X285" s="320">
        <f t="shared" si="13"/>
        <v>0</v>
      </c>
      <c r="Y285" s="320"/>
      <c r="Z285" s="320"/>
      <c r="AB285" s="321" t="str">
        <f t="shared" si="14"/>
        <v>TungstenKennametal Fallon</v>
      </c>
    </row>
    <row r="286" spans="1:28" s="321" customFormat="1" ht="20.25">
      <c r="A286" s="259"/>
      <c r="B286" s="327" t="s">
        <v>1827</v>
      </c>
      <c r="C286" s="327" t="s">
        <v>1084</v>
      </c>
      <c r="D286" s="327" t="s">
        <v>1084</v>
      </c>
      <c r="E286" s="327" t="s">
        <v>15620</v>
      </c>
      <c r="F286" s="327" t="s">
        <v>1085</v>
      </c>
      <c r="G286" s="327" t="s">
        <v>2453</v>
      </c>
      <c r="H286" s="327">
        <v>0</v>
      </c>
      <c r="I286" s="327" t="s">
        <v>2530</v>
      </c>
      <c r="J286" s="327" t="s">
        <v>2523</v>
      </c>
      <c r="K286" s="327"/>
      <c r="L286" s="327"/>
      <c r="M286" s="327"/>
      <c r="N286" s="327"/>
      <c r="O286" s="327"/>
      <c r="P286" s="327"/>
      <c r="Q286" s="327" t="s">
        <v>15576</v>
      </c>
      <c r="R286" s="260" t="str">
        <f ca="1">IF(ISERROR($V286),"",OFFSET('Smelter Look-up'!$C$4,$V286-4,0)&amp;"")</f>
        <v>Kennecott Utah Copper LLC</v>
      </c>
      <c r="S286" s="276" t="str">
        <f t="shared" ca="1" si="12"/>
        <v>Unknown</v>
      </c>
      <c r="T286" s="276" t="str">
        <f ca="1">IF(B286="","",IF(ISERROR(MATCH($J286,SorP!$B$1:$B$6230,0)),"",INDIRECT("'SorP'!$A$"&amp;MATCH($J286,SorP!$B$1:$B$6230,0))))</f>
        <v>US-UT</v>
      </c>
      <c r="U286" s="318"/>
      <c r="V286" s="319">
        <f>IF(C286="",NA(),MATCH($B286&amp;$C286,'Smelter Look-up'!$J:$J,0))</f>
        <v>110</v>
      </c>
      <c r="W286" s="320"/>
      <c r="X286" s="320">
        <f t="shared" si="13"/>
        <v>0</v>
      </c>
      <c r="Y286" s="320"/>
      <c r="Z286" s="320"/>
      <c r="AB286" s="321" t="str">
        <f t="shared" si="14"/>
        <v>GoldKennecott Utah Copper LLC</v>
      </c>
    </row>
    <row r="287" spans="1:28" s="321" customFormat="1" ht="20.25">
      <c r="A287" s="259"/>
      <c r="B287" s="327" t="s">
        <v>1827</v>
      </c>
      <c r="C287" s="327" t="s">
        <v>1084</v>
      </c>
      <c r="D287" s="327" t="s">
        <v>1084</v>
      </c>
      <c r="E287" s="327" t="s">
        <v>15620</v>
      </c>
      <c r="F287" s="327" t="s">
        <v>1085</v>
      </c>
      <c r="G287" s="327" t="s">
        <v>2453</v>
      </c>
      <c r="H287" s="327">
        <v>0</v>
      </c>
      <c r="I287" s="327" t="s">
        <v>2530</v>
      </c>
      <c r="J287" s="327" t="s">
        <v>2523</v>
      </c>
      <c r="K287" s="327"/>
      <c r="L287" s="327"/>
      <c r="M287" s="327" t="s">
        <v>15577</v>
      </c>
      <c r="N287" s="327"/>
      <c r="O287" s="327"/>
      <c r="P287" s="327"/>
      <c r="Q287" s="327" t="s">
        <v>15578</v>
      </c>
      <c r="R287" s="260" t="str">
        <f ca="1">IF(ISERROR($V287),"",OFFSET('Smelter Look-up'!$C$4,$V287-4,0)&amp;"")</f>
        <v>Kennecott Utah Copper LLC</v>
      </c>
      <c r="S287" s="276" t="str">
        <f t="shared" ca="1" si="12"/>
        <v>Unknown</v>
      </c>
      <c r="T287" s="276" t="str">
        <f ca="1">IF(B287="","",IF(ISERROR(MATCH($J287,SorP!$B$1:$B$6230,0)),"",INDIRECT("'SorP'!$A$"&amp;MATCH($J287,SorP!$B$1:$B$6230,0))))</f>
        <v>US-UT</v>
      </c>
      <c r="U287" s="318"/>
      <c r="V287" s="319">
        <f>IF(C287="",NA(),MATCH($B287&amp;$C287,'Smelter Look-up'!$J:$J,0))</f>
        <v>110</v>
      </c>
      <c r="W287" s="320"/>
      <c r="X287" s="320">
        <f t="shared" si="13"/>
        <v>0</v>
      </c>
      <c r="Y287" s="320"/>
      <c r="Z287" s="320"/>
      <c r="AB287" s="321" t="str">
        <f t="shared" si="14"/>
        <v>GoldKennecott Utah Copper LLC</v>
      </c>
    </row>
    <row r="288" spans="1:28" s="321" customFormat="1" ht="20.25">
      <c r="A288" s="259"/>
      <c r="B288" s="327" t="s">
        <v>1827</v>
      </c>
      <c r="C288" s="327" t="s">
        <v>1084</v>
      </c>
      <c r="D288" s="327" t="s">
        <v>1084</v>
      </c>
      <c r="E288" s="327" t="s">
        <v>15620</v>
      </c>
      <c r="F288" s="327" t="s">
        <v>1085</v>
      </c>
      <c r="G288" s="327" t="s">
        <v>2453</v>
      </c>
      <c r="H288" s="327">
        <v>0</v>
      </c>
      <c r="I288" s="327" t="s">
        <v>2530</v>
      </c>
      <c r="J288" s="327" t="s">
        <v>2523</v>
      </c>
      <c r="K288" s="327"/>
      <c r="L288" s="327"/>
      <c r="M288" s="327"/>
      <c r="N288" s="327"/>
      <c r="O288" s="327"/>
      <c r="P288" s="327"/>
      <c r="Q288" s="327"/>
      <c r="R288" s="260" t="str">
        <f ca="1">IF(ISERROR($V288),"",OFFSET('Smelter Look-up'!$C$4,$V288-4,0)&amp;"")</f>
        <v>Kennecott Utah Copper LLC</v>
      </c>
      <c r="S288" s="276" t="str">
        <f t="shared" ca="1" si="12"/>
        <v>Unknown</v>
      </c>
      <c r="T288" s="276" t="str">
        <f ca="1">IF(B288="","",IF(ISERROR(MATCH($J288,SorP!$B$1:$B$6230,0)),"",INDIRECT("'SorP'!$A$"&amp;MATCH($J288,SorP!$B$1:$B$6230,0))))</f>
        <v>US-UT</v>
      </c>
      <c r="U288" s="318"/>
      <c r="V288" s="319">
        <f>IF(C288="",NA(),MATCH($B288&amp;$C288,'Smelter Look-up'!$J:$J,0))</f>
        <v>110</v>
      </c>
      <c r="W288" s="320"/>
      <c r="X288" s="320">
        <f t="shared" si="13"/>
        <v>0</v>
      </c>
      <c r="Y288" s="320"/>
      <c r="Z288" s="320"/>
      <c r="AB288" s="321" t="str">
        <f t="shared" si="14"/>
        <v>GoldKennecott Utah Copper LLC</v>
      </c>
    </row>
    <row r="289" spans="1:28" s="321" customFormat="1" ht="20.25">
      <c r="A289" s="259"/>
      <c r="B289" s="327" t="s">
        <v>1827</v>
      </c>
      <c r="C289" s="327" t="s">
        <v>1084</v>
      </c>
      <c r="D289" s="327" t="s">
        <v>1084</v>
      </c>
      <c r="E289" s="327" t="s">
        <v>15620</v>
      </c>
      <c r="F289" s="327" t="s">
        <v>1085</v>
      </c>
      <c r="G289" s="327" t="s">
        <v>2453</v>
      </c>
      <c r="H289" s="327">
        <v>0</v>
      </c>
      <c r="I289" s="327" t="s">
        <v>2530</v>
      </c>
      <c r="J289" s="327" t="s">
        <v>2523</v>
      </c>
      <c r="K289" s="327"/>
      <c r="L289" s="327"/>
      <c r="M289" s="327" t="s">
        <v>15548</v>
      </c>
      <c r="N289" s="327"/>
      <c r="O289" s="327" t="s">
        <v>15906</v>
      </c>
      <c r="P289" s="327"/>
      <c r="Q289" s="327"/>
      <c r="R289" s="260" t="str">
        <f ca="1">IF(ISERROR($V289),"",OFFSET('Smelter Look-up'!$C$4,$V289-4,0)&amp;"")</f>
        <v>Kennecott Utah Copper LLC</v>
      </c>
      <c r="S289" s="276" t="str">
        <f t="shared" ca="1" si="12"/>
        <v>Unknown</v>
      </c>
      <c r="T289" s="276" t="str">
        <f ca="1">IF(B289="","",IF(ISERROR(MATCH($J289,SorP!$B$1:$B$6230,0)),"",INDIRECT("'SorP'!$A$"&amp;MATCH($J289,SorP!$B$1:$B$6230,0))))</f>
        <v>US-UT</v>
      </c>
      <c r="U289" s="318"/>
      <c r="V289" s="319">
        <f>IF(C289="",NA(),MATCH($B289&amp;$C289,'Smelter Look-up'!$J:$J,0))</f>
        <v>110</v>
      </c>
      <c r="W289" s="320"/>
      <c r="X289" s="320">
        <f t="shared" si="13"/>
        <v>0</v>
      </c>
      <c r="Y289" s="320"/>
      <c r="Z289" s="320"/>
      <c r="AB289" s="321" t="str">
        <f t="shared" si="14"/>
        <v>GoldKennecott Utah Copper LLC</v>
      </c>
    </row>
    <row r="290" spans="1:28" s="321" customFormat="1" ht="20.25">
      <c r="A290" s="259"/>
      <c r="B290" s="327" t="s">
        <v>1827</v>
      </c>
      <c r="C290" s="327" t="s">
        <v>1084</v>
      </c>
      <c r="D290" s="327" t="s">
        <v>1084</v>
      </c>
      <c r="E290" s="327" t="s">
        <v>15620</v>
      </c>
      <c r="F290" s="327" t="s">
        <v>1085</v>
      </c>
      <c r="G290" s="327" t="s">
        <v>2453</v>
      </c>
      <c r="H290" s="327">
        <v>0</v>
      </c>
      <c r="I290" s="327" t="s">
        <v>2530</v>
      </c>
      <c r="J290" s="327" t="s">
        <v>2523</v>
      </c>
      <c r="K290" s="327"/>
      <c r="L290" s="327"/>
      <c r="M290" s="327"/>
      <c r="N290" s="327"/>
      <c r="O290" s="327"/>
      <c r="P290" s="327"/>
      <c r="Q290" s="327" t="s">
        <v>15553</v>
      </c>
      <c r="R290" s="260" t="str">
        <f ca="1">IF(ISERROR($V290),"",OFFSET('Smelter Look-up'!$C$4,$V290-4,0)&amp;"")</f>
        <v>Kennecott Utah Copper LLC</v>
      </c>
      <c r="S290" s="276" t="str">
        <f t="shared" ca="1" si="12"/>
        <v>Unknown</v>
      </c>
      <c r="T290" s="276" t="str">
        <f ca="1">IF(B290="","",IF(ISERROR(MATCH($J290,SorP!$B$1:$B$6230,0)),"",INDIRECT("'SorP'!$A$"&amp;MATCH($J290,SorP!$B$1:$B$6230,0))))</f>
        <v>US-UT</v>
      </c>
      <c r="U290" s="318"/>
      <c r="V290" s="319">
        <f>IF(C290="",NA(),MATCH($B290&amp;$C290,'Smelter Look-up'!$J:$J,0))</f>
        <v>110</v>
      </c>
      <c r="W290" s="320"/>
      <c r="X290" s="320">
        <f t="shared" si="13"/>
        <v>0</v>
      </c>
      <c r="Y290" s="320"/>
      <c r="Z290" s="320"/>
      <c r="AB290" s="321" t="str">
        <f t="shared" si="14"/>
        <v>GoldKennecott Utah Copper LLC</v>
      </c>
    </row>
    <row r="291" spans="1:28" s="321" customFormat="1" ht="20.25">
      <c r="A291" s="259"/>
      <c r="B291" s="327" t="s">
        <v>1827</v>
      </c>
      <c r="C291" s="327" t="s">
        <v>1084</v>
      </c>
      <c r="D291" s="327" t="s">
        <v>1084</v>
      </c>
      <c r="E291" s="327" t="s">
        <v>15620</v>
      </c>
      <c r="F291" s="327" t="s">
        <v>1085</v>
      </c>
      <c r="G291" s="327" t="s">
        <v>2453</v>
      </c>
      <c r="H291" s="327" t="s">
        <v>15907</v>
      </c>
      <c r="I291" s="327" t="s">
        <v>2522</v>
      </c>
      <c r="J291" s="327" t="s">
        <v>2523</v>
      </c>
      <c r="K291" s="327" t="s">
        <v>15908</v>
      </c>
      <c r="L291" s="327" t="s">
        <v>15909</v>
      </c>
      <c r="M291" s="327" t="s">
        <v>15572</v>
      </c>
      <c r="N291" s="327" t="s">
        <v>15906</v>
      </c>
      <c r="O291" s="327" t="s">
        <v>15906</v>
      </c>
      <c r="P291" s="327" t="s">
        <v>775</v>
      </c>
      <c r="Q291" s="327"/>
      <c r="R291" s="260" t="str">
        <f ca="1">IF(ISERROR($V291),"",OFFSET('Smelter Look-up'!$C$4,$V291-4,0)&amp;"")</f>
        <v>Kennecott Utah Copper LLC</v>
      </c>
      <c r="S291" s="276" t="str">
        <f t="shared" ca="1" si="12"/>
        <v>Unknown</v>
      </c>
      <c r="T291" s="276" t="str">
        <f ca="1">IF(B291="","",IF(ISERROR(MATCH($J291,SorP!$B$1:$B$6230,0)),"",INDIRECT("'SorP'!$A$"&amp;MATCH($J291,SorP!$B$1:$B$6230,0))))</f>
        <v>US-UT</v>
      </c>
      <c r="U291" s="318"/>
      <c r="V291" s="319">
        <f>IF(C291="",NA(),MATCH($B291&amp;$C291,'Smelter Look-up'!$J:$J,0))</f>
        <v>110</v>
      </c>
      <c r="W291" s="320"/>
      <c r="X291" s="320">
        <f t="shared" si="13"/>
        <v>0</v>
      </c>
      <c r="Y291" s="320"/>
      <c r="Z291" s="320"/>
      <c r="AB291" s="321" t="str">
        <f t="shared" si="14"/>
        <v>GoldKennecott Utah Copper LLC</v>
      </c>
    </row>
    <row r="292" spans="1:28" s="321" customFormat="1" ht="20.25">
      <c r="A292" s="259"/>
      <c r="B292" s="327" t="s">
        <v>1827</v>
      </c>
      <c r="C292" s="327" t="s">
        <v>1084</v>
      </c>
      <c r="D292" s="327" t="s">
        <v>1084</v>
      </c>
      <c r="E292" s="327" t="s">
        <v>15620</v>
      </c>
      <c r="F292" s="327" t="s">
        <v>1085</v>
      </c>
      <c r="G292" s="327" t="s">
        <v>2453</v>
      </c>
      <c r="H292" s="327"/>
      <c r="I292" s="327"/>
      <c r="J292" s="327"/>
      <c r="K292" s="327"/>
      <c r="L292" s="327"/>
      <c r="M292" s="327"/>
      <c r="N292" s="327"/>
      <c r="O292" s="327"/>
      <c r="P292" s="327"/>
      <c r="Q292" s="327" t="s">
        <v>15578</v>
      </c>
      <c r="R292" s="260" t="str">
        <f ca="1">IF(ISERROR($V292),"",OFFSET('Smelter Look-up'!$C$4,$V292-4,0)&amp;"")</f>
        <v>Kennecott Utah Copper LLC</v>
      </c>
      <c r="S292" s="276" t="str">
        <f t="shared" ca="1" si="12"/>
        <v>Unknown</v>
      </c>
      <c r="T292" s="276" t="str">
        <f ca="1">IF(B292="","",IF(ISERROR(MATCH($J292,SorP!$B$1:$B$6230,0)),"",INDIRECT("'SorP'!$A$"&amp;MATCH($J292,SorP!$B$1:$B$6230,0))))</f>
        <v/>
      </c>
      <c r="U292" s="318"/>
      <c r="V292" s="319">
        <f>IF(C292="",NA(),MATCH($B292&amp;$C292,'Smelter Look-up'!$J:$J,0))</f>
        <v>110</v>
      </c>
      <c r="W292" s="320"/>
      <c r="X292" s="320">
        <f t="shared" si="13"/>
        <v>0</v>
      </c>
      <c r="Y292" s="320"/>
      <c r="Z292" s="320"/>
      <c r="AB292" s="321" t="str">
        <f t="shared" si="14"/>
        <v>GoldKennecott Utah Copper LLC</v>
      </c>
    </row>
    <row r="293" spans="1:28" s="321" customFormat="1" ht="20.25">
      <c r="A293" s="259"/>
      <c r="B293" s="327" t="s">
        <v>1827</v>
      </c>
      <c r="C293" s="327" t="s">
        <v>1084</v>
      </c>
      <c r="D293" s="327" t="s">
        <v>1084</v>
      </c>
      <c r="E293" s="327" t="s">
        <v>15620</v>
      </c>
      <c r="F293" s="327" t="s">
        <v>1085</v>
      </c>
      <c r="G293" s="327" t="s">
        <v>2453</v>
      </c>
      <c r="H293" s="327" t="s">
        <v>15910</v>
      </c>
      <c r="I293" s="327" t="s">
        <v>2530</v>
      </c>
      <c r="J293" s="327" t="s">
        <v>2523</v>
      </c>
      <c r="K293" s="327" t="s">
        <v>15911</v>
      </c>
      <c r="L293" s="327" t="s">
        <v>15912</v>
      </c>
      <c r="M293" s="327"/>
      <c r="N293" s="327"/>
      <c r="O293" s="327"/>
      <c r="P293" s="327"/>
      <c r="Q293" s="327"/>
      <c r="R293" s="260" t="str">
        <f ca="1">IF(ISERROR($V293),"",OFFSET('Smelter Look-up'!$C$4,$V293-4,0)&amp;"")</f>
        <v>Kennecott Utah Copper LLC</v>
      </c>
      <c r="S293" s="276" t="str">
        <f t="shared" ca="1" si="12"/>
        <v>Unknown</v>
      </c>
      <c r="T293" s="276" t="str">
        <f ca="1">IF(B293="","",IF(ISERROR(MATCH($J293,SorP!$B$1:$B$6230,0)),"",INDIRECT("'SorP'!$A$"&amp;MATCH($J293,SorP!$B$1:$B$6230,0))))</f>
        <v>US-UT</v>
      </c>
      <c r="U293" s="318"/>
      <c r="V293" s="319">
        <f>IF(C293="",NA(),MATCH($B293&amp;$C293,'Smelter Look-up'!$J:$J,0))</f>
        <v>110</v>
      </c>
      <c r="W293" s="320"/>
      <c r="X293" s="320">
        <f t="shared" si="13"/>
        <v>0</v>
      </c>
      <c r="Y293" s="320"/>
      <c r="Z293" s="320"/>
      <c r="AB293" s="321" t="str">
        <f t="shared" si="14"/>
        <v>GoldKennecott Utah Copper LLC</v>
      </c>
    </row>
    <row r="294" spans="1:28" s="321" customFormat="1" ht="20.25">
      <c r="A294" s="259"/>
      <c r="B294" s="327" t="s">
        <v>1829</v>
      </c>
      <c r="C294" s="327" t="s">
        <v>3357</v>
      </c>
      <c r="D294" s="327" t="s">
        <v>3357</v>
      </c>
      <c r="E294" s="327" t="s">
        <v>1698</v>
      </c>
      <c r="F294" s="327" t="s">
        <v>1152</v>
      </c>
      <c r="G294" s="327" t="s">
        <v>2453</v>
      </c>
      <c r="H294" s="327">
        <v>0</v>
      </c>
      <c r="I294" s="327" t="s">
        <v>2670</v>
      </c>
      <c r="J294" s="327" t="s">
        <v>2520</v>
      </c>
      <c r="K294" s="327"/>
      <c r="L294" s="327"/>
      <c r="M294" s="327"/>
      <c r="N294" s="327"/>
      <c r="O294" s="327"/>
      <c r="P294" s="327"/>
      <c r="Q294" s="327"/>
      <c r="R294" s="260" t="str">
        <f ca="1">IF(ISERROR($V294),"",OFFSET('Smelter Look-up'!$C$4,$V294-4,0)&amp;"")</f>
        <v>King-Tan Tantalum Industry Ltd.</v>
      </c>
      <c r="S294" s="276" t="str">
        <f t="shared" ca="1" si="12"/>
        <v>CN</v>
      </c>
      <c r="T294" s="276" t="str">
        <f ca="1">IF(B294="","",IF(ISERROR(MATCH($J294,SorP!$B$1:$B$6230,0)),"",INDIRECT("'SorP'!$A$"&amp;MATCH($J294,SorP!$B$1:$B$6230,0))))</f>
        <v>CN-36</v>
      </c>
      <c r="U294" s="318"/>
      <c r="V294" s="319">
        <f>IF(C294="",NA(),MATCH($B294&amp;$C294,'Smelter Look-up'!$J:$J,0))</f>
        <v>305</v>
      </c>
      <c r="W294" s="320"/>
      <c r="X294" s="320">
        <f t="shared" si="13"/>
        <v>0</v>
      </c>
      <c r="Y294" s="320"/>
      <c r="Z294" s="320"/>
      <c r="AB294" s="321" t="str">
        <f t="shared" si="14"/>
        <v>TantalumKing-Tan Tantalum Industry Ltd.</v>
      </c>
    </row>
    <row r="295" spans="1:28" s="321" customFormat="1" ht="20.25">
      <c r="A295" s="259"/>
      <c r="B295" s="327" t="s">
        <v>1827</v>
      </c>
      <c r="C295" s="327" t="s">
        <v>3358</v>
      </c>
      <c r="D295" s="327" t="s">
        <v>3358</v>
      </c>
      <c r="E295" s="327" t="s">
        <v>1758</v>
      </c>
      <c r="F295" s="327" t="s">
        <v>1086</v>
      </c>
      <c r="G295" s="327" t="s">
        <v>2453</v>
      </c>
      <c r="H295" s="327">
        <v>0</v>
      </c>
      <c r="I295" s="327" t="s">
        <v>2531</v>
      </c>
      <c r="J295" s="327" t="s">
        <v>2498</v>
      </c>
      <c r="K295" s="327"/>
      <c r="L295" s="327"/>
      <c r="M295" s="327"/>
      <c r="N295" s="327"/>
      <c r="O295" s="327"/>
      <c r="P295" s="327"/>
      <c r="Q295" s="327" t="s">
        <v>15576</v>
      </c>
      <c r="R295" s="260" t="str">
        <f ca="1">IF(ISERROR($V295),"",OFFSET('Smelter Look-up'!$C$4,$V295-4,0)&amp;"")</f>
        <v>Kojima Chemicals Co., Ltd.</v>
      </c>
      <c r="S295" s="276" t="str">
        <f t="shared" ca="1" si="12"/>
        <v>JP</v>
      </c>
      <c r="T295" s="276" t="str">
        <f ca="1">IF(B295="","",IF(ISERROR(MATCH($J295,SorP!$B$1:$B$6230,0)),"",INDIRECT("'SorP'!$A$"&amp;MATCH($J295,SorP!$B$1:$B$6230,0))))</f>
        <v>JP-11</v>
      </c>
      <c r="U295" s="318"/>
      <c r="V295" s="319">
        <f>IF(C295="",NA(),MATCH($B295&amp;$C295,'Smelter Look-up'!$J:$J,0))</f>
        <v>114</v>
      </c>
      <c r="W295" s="320"/>
      <c r="X295" s="320">
        <f t="shared" si="13"/>
        <v>0</v>
      </c>
      <c r="Y295" s="320"/>
      <c r="Z295" s="320"/>
      <c r="AB295" s="321" t="str">
        <f t="shared" si="14"/>
        <v>GoldKojima Chemicals Co., Ltd.</v>
      </c>
    </row>
    <row r="296" spans="1:28" s="321" customFormat="1" ht="20.25">
      <c r="A296" s="259"/>
      <c r="B296" s="327" t="s">
        <v>1827</v>
      </c>
      <c r="C296" s="327" t="s">
        <v>3358</v>
      </c>
      <c r="D296" s="327" t="s">
        <v>3358</v>
      </c>
      <c r="E296" s="327" t="s">
        <v>1758</v>
      </c>
      <c r="F296" s="327" t="s">
        <v>1086</v>
      </c>
      <c r="G296" s="327" t="s">
        <v>2453</v>
      </c>
      <c r="H296" s="327">
        <v>0</v>
      </c>
      <c r="I296" s="327" t="s">
        <v>2531</v>
      </c>
      <c r="J296" s="327" t="s">
        <v>2498</v>
      </c>
      <c r="K296" s="327"/>
      <c r="L296" s="327"/>
      <c r="M296" s="327" t="s">
        <v>15577</v>
      </c>
      <c r="N296" s="327"/>
      <c r="O296" s="327"/>
      <c r="P296" s="327"/>
      <c r="Q296" s="327" t="s">
        <v>15913</v>
      </c>
      <c r="R296" s="260" t="str">
        <f ca="1">IF(ISERROR($V296),"",OFFSET('Smelter Look-up'!$C$4,$V296-4,0)&amp;"")</f>
        <v>Kojima Chemicals Co., Ltd.</v>
      </c>
      <c r="S296" s="276" t="str">
        <f t="shared" ca="1" si="12"/>
        <v>JP</v>
      </c>
      <c r="T296" s="276" t="str">
        <f ca="1">IF(B296="","",IF(ISERROR(MATCH($J296,SorP!$B$1:$B$6230,0)),"",INDIRECT("'SorP'!$A$"&amp;MATCH($J296,SorP!$B$1:$B$6230,0))))</f>
        <v>JP-11</v>
      </c>
      <c r="U296" s="318"/>
      <c r="V296" s="319">
        <f>IF(C296="",NA(),MATCH($B296&amp;$C296,'Smelter Look-up'!$J:$J,0))</f>
        <v>114</v>
      </c>
      <c r="W296" s="320"/>
      <c r="X296" s="320">
        <f t="shared" si="13"/>
        <v>0</v>
      </c>
      <c r="Y296" s="320"/>
      <c r="Z296" s="320"/>
      <c r="AB296" s="321" t="str">
        <f t="shared" si="14"/>
        <v>GoldKojima Chemicals Co., Ltd.</v>
      </c>
    </row>
    <row r="297" spans="1:28" s="321" customFormat="1" ht="20.25">
      <c r="A297" s="259"/>
      <c r="B297" s="327" t="s">
        <v>1827</v>
      </c>
      <c r="C297" s="327" t="s">
        <v>3358</v>
      </c>
      <c r="D297" s="327" t="s">
        <v>3358</v>
      </c>
      <c r="E297" s="327" t="s">
        <v>1758</v>
      </c>
      <c r="F297" s="327" t="s">
        <v>1086</v>
      </c>
      <c r="G297" s="327" t="s">
        <v>2453</v>
      </c>
      <c r="H297" s="327">
        <v>0</v>
      </c>
      <c r="I297" s="327" t="s">
        <v>2531</v>
      </c>
      <c r="J297" s="327" t="s">
        <v>2498</v>
      </c>
      <c r="K297" s="327"/>
      <c r="L297" s="327"/>
      <c r="M297" s="327"/>
      <c r="N297" s="327"/>
      <c r="O297" s="327"/>
      <c r="P297" s="327"/>
      <c r="Q297" s="327"/>
      <c r="R297" s="260" t="str">
        <f ca="1">IF(ISERROR($V297),"",OFFSET('Smelter Look-up'!$C$4,$V297-4,0)&amp;"")</f>
        <v>Kojima Chemicals Co., Ltd.</v>
      </c>
      <c r="S297" s="276" t="str">
        <f t="shared" ca="1" si="12"/>
        <v>JP</v>
      </c>
      <c r="T297" s="276" t="str">
        <f ca="1">IF(B297="","",IF(ISERROR(MATCH($J297,SorP!$B$1:$B$6230,0)),"",INDIRECT("'SorP'!$A$"&amp;MATCH($J297,SorP!$B$1:$B$6230,0))))</f>
        <v>JP-11</v>
      </c>
      <c r="U297" s="318"/>
      <c r="V297" s="319">
        <f>IF(C297="",NA(),MATCH($B297&amp;$C297,'Smelter Look-up'!$J:$J,0))</f>
        <v>114</v>
      </c>
      <c r="W297" s="320"/>
      <c r="X297" s="320">
        <f t="shared" si="13"/>
        <v>0</v>
      </c>
      <c r="Y297" s="320"/>
      <c r="Z297" s="320"/>
      <c r="AB297" s="321" t="str">
        <f t="shared" si="14"/>
        <v>GoldKojima Chemicals Co., Ltd.</v>
      </c>
    </row>
    <row r="298" spans="1:28" s="321" customFormat="1" ht="20.25">
      <c r="A298" s="259"/>
      <c r="B298" s="327" t="s">
        <v>1827</v>
      </c>
      <c r="C298" s="327" t="s">
        <v>3358</v>
      </c>
      <c r="D298" s="327" t="s">
        <v>3358</v>
      </c>
      <c r="E298" s="327" t="s">
        <v>1758</v>
      </c>
      <c r="F298" s="327" t="s">
        <v>1086</v>
      </c>
      <c r="G298" s="327" t="s">
        <v>2453</v>
      </c>
      <c r="H298" s="327">
        <v>0</v>
      </c>
      <c r="I298" s="327" t="s">
        <v>2531</v>
      </c>
      <c r="J298" s="327" t="s">
        <v>2498</v>
      </c>
      <c r="K298" s="327"/>
      <c r="L298" s="327"/>
      <c r="M298" s="327" t="s">
        <v>15548</v>
      </c>
      <c r="N298" s="327"/>
      <c r="O298" s="327" t="s">
        <v>15549</v>
      </c>
      <c r="P298" s="327"/>
      <c r="Q298" s="327"/>
      <c r="R298" s="260" t="str">
        <f ca="1">IF(ISERROR($V298),"",OFFSET('Smelter Look-up'!$C$4,$V298-4,0)&amp;"")</f>
        <v>Kojima Chemicals Co., Ltd.</v>
      </c>
      <c r="S298" s="276" t="str">
        <f t="shared" ca="1" si="12"/>
        <v>JP</v>
      </c>
      <c r="T298" s="276" t="str">
        <f ca="1">IF(B298="","",IF(ISERROR(MATCH($J298,SorP!$B$1:$B$6230,0)),"",INDIRECT("'SorP'!$A$"&amp;MATCH($J298,SorP!$B$1:$B$6230,0))))</f>
        <v>JP-11</v>
      </c>
      <c r="U298" s="318"/>
      <c r="V298" s="319">
        <f>IF(C298="",NA(),MATCH($B298&amp;$C298,'Smelter Look-up'!$J:$J,0))</f>
        <v>114</v>
      </c>
      <c r="W298" s="320"/>
      <c r="X298" s="320">
        <f t="shared" si="13"/>
        <v>0</v>
      </c>
      <c r="Y298" s="320"/>
      <c r="Z298" s="320"/>
      <c r="AB298" s="321" t="str">
        <f t="shared" si="14"/>
        <v>GoldKojima Chemicals Co., Ltd.</v>
      </c>
    </row>
    <row r="299" spans="1:28" s="321" customFormat="1" ht="20.25">
      <c r="A299" s="259"/>
      <c r="B299" s="327" t="s">
        <v>1827</v>
      </c>
      <c r="C299" s="327" t="s">
        <v>3358</v>
      </c>
      <c r="D299" s="327" t="s">
        <v>3358</v>
      </c>
      <c r="E299" s="327" t="s">
        <v>1758</v>
      </c>
      <c r="F299" s="327" t="s">
        <v>1086</v>
      </c>
      <c r="G299" s="327" t="s">
        <v>2453</v>
      </c>
      <c r="H299" s="327">
        <v>0</v>
      </c>
      <c r="I299" s="327" t="s">
        <v>2531</v>
      </c>
      <c r="J299" s="327" t="s">
        <v>2498</v>
      </c>
      <c r="K299" s="327"/>
      <c r="L299" s="327"/>
      <c r="M299" s="327"/>
      <c r="N299" s="327" t="s">
        <v>15552</v>
      </c>
      <c r="O299" s="327" t="s">
        <v>15552</v>
      </c>
      <c r="P299" s="327" t="s">
        <v>775</v>
      </c>
      <c r="Q299" s="327" t="s">
        <v>15553</v>
      </c>
      <c r="R299" s="260" t="str">
        <f ca="1">IF(ISERROR($V299),"",OFFSET('Smelter Look-up'!$C$4,$V299-4,0)&amp;"")</f>
        <v>Kojima Chemicals Co., Ltd.</v>
      </c>
      <c r="S299" s="276" t="str">
        <f t="shared" ca="1" si="12"/>
        <v>JP</v>
      </c>
      <c r="T299" s="276" t="str">
        <f ca="1">IF(B299="","",IF(ISERROR(MATCH($J299,SorP!$B$1:$B$6230,0)),"",INDIRECT("'SorP'!$A$"&amp;MATCH($J299,SorP!$B$1:$B$6230,0))))</f>
        <v>JP-11</v>
      </c>
      <c r="U299" s="318"/>
      <c r="V299" s="319">
        <f>IF(C299="",NA(),MATCH($B299&amp;$C299,'Smelter Look-up'!$J:$J,0))</f>
        <v>114</v>
      </c>
      <c r="W299" s="320"/>
      <c r="X299" s="320">
        <f t="shared" si="13"/>
        <v>0</v>
      </c>
      <c r="Y299" s="320"/>
      <c r="Z299" s="320"/>
      <c r="AB299" s="321" t="str">
        <f t="shared" si="14"/>
        <v>GoldKojima Chemicals Co., Ltd.</v>
      </c>
    </row>
    <row r="300" spans="1:28" s="321" customFormat="1" ht="20.25">
      <c r="A300" s="259"/>
      <c r="B300" s="327" t="s">
        <v>1827</v>
      </c>
      <c r="C300" s="327" t="s">
        <v>3358</v>
      </c>
      <c r="D300" s="327" t="s">
        <v>3358</v>
      </c>
      <c r="E300" s="327" t="s">
        <v>1758</v>
      </c>
      <c r="F300" s="327" t="s">
        <v>1086</v>
      </c>
      <c r="G300" s="327" t="s">
        <v>2453</v>
      </c>
      <c r="H300" s="327" t="s">
        <v>15914</v>
      </c>
      <c r="I300" s="327" t="s">
        <v>2531</v>
      </c>
      <c r="J300" s="327" t="s">
        <v>2498</v>
      </c>
      <c r="K300" s="327"/>
      <c r="L300" s="327"/>
      <c r="M300" s="327"/>
      <c r="N300" s="327"/>
      <c r="O300" s="327" t="s">
        <v>15557</v>
      </c>
      <c r="P300" s="327" t="s">
        <v>774</v>
      </c>
      <c r="Q300" s="327"/>
      <c r="R300" s="260" t="str">
        <f ca="1">IF(ISERROR($V300),"",OFFSET('Smelter Look-up'!$C$4,$V300-4,0)&amp;"")</f>
        <v>Kojima Chemicals Co., Ltd.</v>
      </c>
      <c r="S300" s="276" t="str">
        <f t="shared" ca="1" si="12"/>
        <v>JP</v>
      </c>
      <c r="T300" s="276" t="str">
        <f ca="1">IF(B300="","",IF(ISERROR(MATCH($J300,SorP!$B$1:$B$6230,0)),"",INDIRECT("'SorP'!$A$"&amp;MATCH($J300,SorP!$B$1:$B$6230,0))))</f>
        <v>JP-11</v>
      </c>
      <c r="U300" s="318"/>
      <c r="V300" s="319">
        <f>IF(C300="",NA(),MATCH($B300&amp;$C300,'Smelter Look-up'!$J:$J,0))</f>
        <v>114</v>
      </c>
      <c r="W300" s="320"/>
      <c r="X300" s="320">
        <f t="shared" si="13"/>
        <v>0</v>
      </c>
      <c r="Y300" s="320"/>
      <c r="Z300" s="320"/>
      <c r="AB300" s="321" t="str">
        <f t="shared" si="14"/>
        <v>GoldKojima Chemicals Co., Ltd.</v>
      </c>
    </row>
    <row r="301" spans="1:28" s="321" customFormat="1" ht="20.25">
      <c r="A301" s="259"/>
      <c r="B301" s="327" t="s">
        <v>1827</v>
      </c>
      <c r="C301" s="327" t="s">
        <v>3358</v>
      </c>
      <c r="D301" s="327" t="s">
        <v>15915</v>
      </c>
      <c r="E301" s="327" t="s">
        <v>1758</v>
      </c>
      <c r="F301" s="327" t="s">
        <v>1086</v>
      </c>
      <c r="G301" s="327" t="s">
        <v>2453</v>
      </c>
      <c r="H301" s="327" t="s">
        <v>15914</v>
      </c>
      <c r="I301" s="327" t="s">
        <v>2531</v>
      </c>
      <c r="J301" s="327" t="s">
        <v>2498</v>
      </c>
      <c r="K301" s="327" t="s">
        <v>15916</v>
      </c>
      <c r="L301" s="327" t="s">
        <v>15917</v>
      </c>
      <c r="M301" s="327" t="s">
        <v>15572</v>
      </c>
      <c r="N301" s="327" t="s">
        <v>15619</v>
      </c>
      <c r="O301" s="327" t="s">
        <v>15788</v>
      </c>
      <c r="P301" s="327" t="s">
        <v>775</v>
      </c>
      <c r="Q301" s="327"/>
      <c r="R301" s="260" t="str">
        <f ca="1">IF(ISERROR($V301),"",OFFSET('Smelter Look-up'!$C$4,$V301-4,0)&amp;"")</f>
        <v>Kojima Chemicals Co., Ltd.</v>
      </c>
      <c r="S301" s="276" t="str">
        <f t="shared" ca="1" si="12"/>
        <v>JP</v>
      </c>
      <c r="T301" s="276" t="str">
        <f ca="1">IF(B301="","",IF(ISERROR(MATCH($J301,SorP!$B$1:$B$6230,0)),"",INDIRECT("'SorP'!$A$"&amp;MATCH($J301,SorP!$B$1:$B$6230,0))))</f>
        <v>JP-11</v>
      </c>
      <c r="U301" s="318"/>
      <c r="V301" s="319">
        <f>IF(C301="",NA(),MATCH($B301&amp;$C301,'Smelter Look-up'!$J:$J,0))</f>
        <v>114</v>
      </c>
      <c r="W301" s="320"/>
      <c r="X301" s="320">
        <f t="shared" si="13"/>
        <v>0</v>
      </c>
      <c r="Y301" s="320"/>
      <c r="Z301" s="320"/>
      <c r="AB301" s="321" t="str">
        <f t="shared" si="14"/>
        <v>GoldKojima Chemicals Co., Ltd.</v>
      </c>
    </row>
    <row r="302" spans="1:28" s="321" customFormat="1" ht="20.25">
      <c r="A302" s="259"/>
      <c r="B302" s="327" t="s">
        <v>1827</v>
      </c>
      <c r="C302" s="327" t="s">
        <v>3358</v>
      </c>
      <c r="D302" s="327" t="s">
        <v>15915</v>
      </c>
      <c r="E302" s="327" t="s">
        <v>1758</v>
      </c>
      <c r="F302" s="327" t="s">
        <v>1086</v>
      </c>
      <c r="G302" s="327" t="s">
        <v>2453</v>
      </c>
      <c r="H302" s="327"/>
      <c r="I302" s="327"/>
      <c r="J302" s="327"/>
      <c r="K302" s="327"/>
      <c r="L302" s="327"/>
      <c r="M302" s="327"/>
      <c r="N302" s="327"/>
      <c r="O302" s="327"/>
      <c r="P302" s="327"/>
      <c r="Q302" s="327" t="s">
        <v>15913</v>
      </c>
      <c r="R302" s="260" t="str">
        <f ca="1">IF(ISERROR($V302),"",OFFSET('Smelter Look-up'!$C$4,$V302-4,0)&amp;"")</f>
        <v>Kojima Chemicals Co., Ltd.</v>
      </c>
      <c r="S302" s="276" t="str">
        <f t="shared" ca="1" si="12"/>
        <v>JP</v>
      </c>
      <c r="T302" s="276" t="str">
        <f ca="1">IF(B302="","",IF(ISERROR(MATCH($J302,SorP!$B$1:$B$6230,0)),"",INDIRECT("'SorP'!$A$"&amp;MATCH($J302,SorP!$B$1:$B$6230,0))))</f>
        <v/>
      </c>
      <c r="U302" s="318"/>
      <c r="V302" s="319">
        <f>IF(C302="",NA(),MATCH($B302&amp;$C302,'Smelter Look-up'!$J:$J,0))</f>
        <v>114</v>
      </c>
      <c r="W302" s="320"/>
      <c r="X302" s="320">
        <f t="shared" si="13"/>
        <v>0</v>
      </c>
      <c r="Y302" s="320"/>
      <c r="Z302" s="320"/>
      <c r="AB302" s="321" t="str">
        <f t="shared" si="14"/>
        <v>GoldKojima Chemicals Co., Ltd.</v>
      </c>
    </row>
    <row r="303" spans="1:28" s="321" customFormat="1" ht="20.25">
      <c r="A303" s="259"/>
      <c r="B303" s="327" t="s">
        <v>1827</v>
      </c>
      <c r="C303" s="327" t="s">
        <v>15918</v>
      </c>
      <c r="D303" s="327" t="s">
        <v>15919</v>
      </c>
      <c r="E303" s="327" t="s">
        <v>1765</v>
      </c>
      <c r="F303" s="327" t="s">
        <v>15920</v>
      </c>
      <c r="G303" s="327" t="s">
        <v>2453</v>
      </c>
      <c r="H303" s="327" t="s">
        <v>15921</v>
      </c>
      <c r="I303" s="327" t="s">
        <v>15922</v>
      </c>
      <c r="J303" s="327" t="s">
        <v>15724</v>
      </c>
      <c r="K303" s="327" t="s">
        <v>15923</v>
      </c>
      <c r="L303" s="327" t="s">
        <v>15924</v>
      </c>
      <c r="M303" s="327" t="s">
        <v>15726</v>
      </c>
      <c r="N303" s="327" t="s">
        <v>15925</v>
      </c>
      <c r="O303" s="327" t="s">
        <v>15727</v>
      </c>
      <c r="P303" s="327" t="s">
        <v>775</v>
      </c>
      <c r="Q303" s="327"/>
      <c r="R303" s="260" t="str">
        <f ca="1">IF(ISERROR($V303),"",OFFSET('Smelter Look-up'!$C$4,$V303-4,0)&amp;"")</f>
        <v/>
      </c>
      <c r="S303" s="276" t="str">
        <f t="shared" ca="1" si="12"/>
        <v>KR</v>
      </c>
      <c r="T303" s="276" t="str">
        <f ca="1">IF(B303="","",IF(ISERROR(MATCH($J303,SorP!$B$1:$B$6230,0)),"",INDIRECT("'SorP'!$A$"&amp;MATCH($J303,SorP!$B$1:$B$6230,0))))</f>
        <v/>
      </c>
      <c r="U303" s="318"/>
      <c r="V303" s="319" t="e">
        <f>IF(C303="",NA(),MATCH($B303&amp;$C303,'Smelter Look-up'!$J:$J,0))</f>
        <v>#N/A</v>
      </c>
      <c r="W303" s="320"/>
      <c r="X303" s="320">
        <f t="shared" si="13"/>
        <v>0</v>
      </c>
      <c r="Y303" s="320"/>
      <c r="Z303" s="320"/>
      <c r="AB303" s="321" t="str">
        <f t="shared" si="14"/>
        <v>GoldKorea Metal Co., Ltd.</v>
      </c>
    </row>
    <row r="304" spans="1:28" s="321" customFormat="1" ht="20.25">
      <c r="A304" s="259"/>
      <c r="B304" s="327" t="s">
        <v>1827</v>
      </c>
      <c r="C304" s="327" t="s">
        <v>15918</v>
      </c>
      <c r="D304" s="327" t="s">
        <v>15919</v>
      </c>
      <c r="E304" s="327" t="s">
        <v>1765</v>
      </c>
      <c r="F304" s="327" t="s">
        <v>15920</v>
      </c>
      <c r="G304" s="327" t="s">
        <v>2453</v>
      </c>
      <c r="H304" s="327"/>
      <c r="I304" s="327"/>
      <c r="J304" s="327"/>
      <c r="K304" s="327"/>
      <c r="L304" s="327"/>
      <c r="M304" s="327"/>
      <c r="N304" s="327"/>
      <c r="O304" s="327"/>
      <c r="P304" s="327"/>
      <c r="Q304" s="327"/>
      <c r="R304" s="260" t="str">
        <f ca="1">IF(ISERROR($V304),"",OFFSET('Smelter Look-up'!$C$4,$V304-4,0)&amp;"")</f>
        <v/>
      </c>
      <c r="S304" s="276" t="str">
        <f t="shared" ca="1" si="12"/>
        <v>KR</v>
      </c>
      <c r="T304" s="276" t="str">
        <f ca="1">IF(B304="","",IF(ISERROR(MATCH($J304,SorP!$B$1:$B$6230,0)),"",INDIRECT("'SorP'!$A$"&amp;MATCH($J304,SorP!$B$1:$B$6230,0))))</f>
        <v/>
      </c>
      <c r="U304" s="318"/>
      <c r="V304" s="319" t="e">
        <f>IF(C304="",NA(),MATCH($B304&amp;$C304,'Smelter Look-up'!$J:$J,0))</f>
        <v>#N/A</v>
      </c>
      <c r="W304" s="320"/>
      <c r="X304" s="320">
        <f t="shared" si="13"/>
        <v>0</v>
      </c>
      <c r="Y304" s="320"/>
      <c r="Z304" s="320"/>
      <c r="AB304" s="321" t="str">
        <f t="shared" si="14"/>
        <v>GoldKorea Metal Co., Ltd.</v>
      </c>
    </row>
    <row r="305" spans="1:28" s="321" customFormat="1" ht="20.25">
      <c r="A305" s="259"/>
      <c r="B305" s="327" t="s">
        <v>1827</v>
      </c>
      <c r="C305" s="327" t="s">
        <v>1299</v>
      </c>
      <c r="D305" s="327" t="s">
        <v>1299</v>
      </c>
      <c r="E305" s="327" t="s">
        <v>1761</v>
      </c>
      <c r="F305" s="327" t="s">
        <v>1087</v>
      </c>
      <c r="G305" s="327" t="s">
        <v>2453</v>
      </c>
      <c r="H305" s="327"/>
      <c r="I305" s="327"/>
      <c r="J305" s="327"/>
      <c r="K305" s="327"/>
      <c r="L305" s="327"/>
      <c r="M305" s="327"/>
      <c r="N305" s="327"/>
      <c r="O305" s="327"/>
      <c r="P305" s="327"/>
      <c r="Q305" s="327"/>
      <c r="R305" s="260" t="str">
        <f ca="1">IF(ISERROR($V305),"",OFFSET('Smelter Look-up'!$C$4,$V305-4,0)&amp;"")</f>
        <v>Kyrgyzaltyn JSC</v>
      </c>
      <c r="S305" s="276" t="str">
        <f t="shared" ca="1" si="12"/>
        <v>KG</v>
      </c>
      <c r="T305" s="276" t="str">
        <f ca="1">IF(B305="","",IF(ISERROR(MATCH($J305,SorP!$B$1:$B$6230,0)),"",INDIRECT("'SorP'!$A$"&amp;MATCH($J305,SorP!$B$1:$B$6230,0))))</f>
        <v/>
      </c>
      <c r="U305" s="318"/>
      <c r="V305" s="319">
        <f>IF(C305="",NA(),MATCH($B305&amp;$C305,'Smelter Look-up'!$J:$J,0))</f>
        <v>118</v>
      </c>
      <c r="W305" s="320"/>
      <c r="X305" s="320">
        <f t="shared" si="13"/>
        <v>0</v>
      </c>
      <c r="Y305" s="320"/>
      <c r="Z305" s="320"/>
      <c r="AB305" s="321" t="str">
        <f t="shared" si="14"/>
        <v>GoldKyrgyzaltyn JSC</v>
      </c>
    </row>
    <row r="306" spans="1:28" s="321" customFormat="1" ht="20.25">
      <c r="A306" s="259"/>
      <c r="B306" s="327" t="s">
        <v>1827</v>
      </c>
      <c r="C306" s="327" t="s">
        <v>15926</v>
      </c>
      <c r="D306" s="327" t="s">
        <v>15926</v>
      </c>
      <c r="E306" s="327" t="s">
        <v>1357</v>
      </c>
      <c r="F306" s="327" t="s">
        <v>1088</v>
      </c>
      <c r="G306" s="327" t="s">
        <v>2453</v>
      </c>
      <c r="H306" s="327"/>
      <c r="I306" s="327"/>
      <c r="J306" s="327"/>
      <c r="K306" s="327"/>
      <c r="L306" s="327"/>
      <c r="M306" s="327" t="s">
        <v>15618</v>
      </c>
      <c r="N306" s="327" t="s">
        <v>15637</v>
      </c>
      <c r="O306" s="327" t="s">
        <v>15637</v>
      </c>
      <c r="P306" s="327"/>
      <c r="Q306" s="327" t="s">
        <v>15566</v>
      </c>
      <c r="R306" s="260" t="str">
        <f ca="1">IF(ISERROR($V306),"",OFFSET('Smelter Look-up'!$C$4,$V306-4,0)&amp;"")</f>
        <v/>
      </c>
      <c r="S306" s="276" t="str">
        <f t="shared" ca="1" si="12"/>
        <v>SA</v>
      </c>
      <c r="T306" s="276" t="str">
        <f ca="1">IF(B306="","",IF(ISERROR(MATCH($J306,SorP!$B$1:$B$6230,0)),"",INDIRECT("'SorP'!$A$"&amp;MATCH($J306,SorP!$B$1:$B$6230,0))))</f>
        <v/>
      </c>
      <c r="U306" s="318"/>
      <c r="V306" s="319" t="e">
        <f>IF(C306="",NA(),MATCH($B306&amp;$C306,'Smelter Look-up'!$J:$J,0))</f>
        <v>#N/A</v>
      </c>
      <c r="W306" s="320"/>
      <c r="X306" s="320">
        <f t="shared" si="13"/>
        <v>0</v>
      </c>
      <c r="Y306" s="320"/>
      <c r="Z306" s="320"/>
      <c r="AB306" s="321" t="str">
        <f t="shared" si="14"/>
        <v>GoldL' azurde Company For Jewelry</v>
      </c>
    </row>
    <row r="307" spans="1:28" s="321" customFormat="1" ht="20.25">
      <c r="A307" s="259"/>
      <c r="B307" s="327" t="s">
        <v>1827</v>
      </c>
      <c r="C307" s="327" t="s">
        <v>15926</v>
      </c>
      <c r="D307" s="327" t="s">
        <v>15926</v>
      </c>
      <c r="E307" s="327" t="s">
        <v>1357</v>
      </c>
      <c r="F307" s="327" t="s">
        <v>1088</v>
      </c>
      <c r="G307" s="327" t="s">
        <v>2453</v>
      </c>
      <c r="H307" s="327"/>
      <c r="I307" s="327"/>
      <c r="J307" s="327"/>
      <c r="K307" s="327"/>
      <c r="L307" s="327"/>
      <c r="M307" s="327"/>
      <c r="N307" s="327"/>
      <c r="O307" s="327"/>
      <c r="P307" s="327"/>
      <c r="Q307" s="327"/>
      <c r="R307" s="260" t="str">
        <f ca="1">IF(ISERROR($V307),"",OFFSET('Smelter Look-up'!$C$4,$V307-4,0)&amp;"")</f>
        <v/>
      </c>
      <c r="S307" s="276" t="str">
        <f t="shared" ca="1" si="12"/>
        <v>SA</v>
      </c>
      <c r="T307" s="276" t="str">
        <f ca="1">IF(B307="","",IF(ISERROR(MATCH($J307,SorP!$B$1:$B$6230,0)),"",INDIRECT("'SorP'!$A$"&amp;MATCH($J307,SorP!$B$1:$B$6230,0))))</f>
        <v/>
      </c>
      <c r="U307" s="318"/>
      <c r="V307" s="319" t="e">
        <f>IF(C307="",NA(),MATCH($B307&amp;$C307,'Smelter Look-up'!$J:$J,0))</f>
        <v>#N/A</v>
      </c>
      <c r="W307" s="320"/>
      <c r="X307" s="320">
        <f t="shared" si="13"/>
        <v>0</v>
      </c>
      <c r="Y307" s="320"/>
      <c r="Z307" s="320"/>
      <c r="AB307" s="321" t="str">
        <f t="shared" si="14"/>
        <v>GoldL' azurde Company For Jewelry</v>
      </c>
    </row>
    <row r="308" spans="1:28" s="321" customFormat="1" ht="20.25">
      <c r="A308" s="259"/>
      <c r="B308" s="327" t="s">
        <v>1828</v>
      </c>
      <c r="C308" s="327" t="s">
        <v>2060</v>
      </c>
      <c r="D308" s="327" t="s">
        <v>2060</v>
      </c>
      <c r="E308" s="327" t="s">
        <v>1698</v>
      </c>
      <c r="F308" s="327" t="s">
        <v>1179</v>
      </c>
      <c r="G308" s="327" t="s">
        <v>2453</v>
      </c>
      <c r="H308" s="327">
        <v>0</v>
      </c>
      <c r="I308" s="327" t="s">
        <v>2743</v>
      </c>
      <c r="J308" s="327" t="s">
        <v>2721</v>
      </c>
      <c r="K308" s="327"/>
      <c r="L308" s="327"/>
      <c r="M308" s="327" t="s">
        <v>15720</v>
      </c>
      <c r="N308" s="327"/>
      <c r="O308" s="327" t="s">
        <v>15637</v>
      </c>
      <c r="P308" s="327"/>
      <c r="Q308" s="327"/>
      <c r="R308" s="260" t="str">
        <f ca="1">IF(ISERROR($V308),"",OFFSET('Smelter Look-up'!$C$4,$V308-4,0)&amp;"")</f>
        <v>China Tin Group Co., Ltd.</v>
      </c>
      <c r="S308" s="276" t="str">
        <f t="shared" ca="1" si="12"/>
        <v>CN</v>
      </c>
      <c r="T308" s="276" t="str">
        <f ca="1">IF(B308="","",IF(ISERROR(MATCH($J308,SorP!$B$1:$B$6230,0)),"",INDIRECT("'SorP'!$A$"&amp;MATCH($J308,SorP!$B$1:$B$6230,0))))</f>
        <v>CN-45</v>
      </c>
      <c r="U308" s="318"/>
      <c r="V308" s="319">
        <f>IF(C308="",NA(),MATCH($B308&amp;$C308,'Smelter Look-up'!$J:$J,0))</f>
        <v>355</v>
      </c>
      <c r="W308" s="320"/>
      <c r="X308" s="320">
        <f t="shared" si="13"/>
        <v>0</v>
      </c>
      <c r="Y308" s="320"/>
      <c r="Z308" s="320"/>
      <c r="AB308" s="321" t="str">
        <f t="shared" si="14"/>
        <v>TinChina Tin Group Co., Ltd.</v>
      </c>
    </row>
    <row r="309" spans="1:28" s="321" customFormat="1" ht="20.25">
      <c r="A309" s="259"/>
      <c r="B309" s="327" t="s">
        <v>1828</v>
      </c>
      <c r="C309" s="327" t="s">
        <v>2060</v>
      </c>
      <c r="D309" s="327" t="s">
        <v>2060</v>
      </c>
      <c r="E309" s="327" t="s">
        <v>1698</v>
      </c>
      <c r="F309" s="327" t="s">
        <v>1179</v>
      </c>
      <c r="G309" s="327" t="s">
        <v>2453</v>
      </c>
      <c r="H309" s="327">
        <v>0</v>
      </c>
      <c r="I309" s="327" t="s">
        <v>2743</v>
      </c>
      <c r="J309" s="327" t="s">
        <v>2721</v>
      </c>
      <c r="K309" s="327"/>
      <c r="L309" s="327"/>
      <c r="M309" s="327"/>
      <c r="N309" s="327"/>
      <c r="O309" s="327"/>
      <c r="P309" s="327"/>
      <c r="Q309" s="327" t="s">
        <v>15622</v>
      </c>
      <c r="R309" s="260" t="str">
        <f ca="1">IF(ISERROR($V309),"",OFFSET('Smelter Look-up'!$C$4,$V309-4,0)&amp;"")</f>
        <v>China Tin Group Co., Ltd.</v>
      </c>
      <c r="S309" s="276" t="str">
        <f t="shared" ca="1" si="12"/>
        <v>CN</v>
      </c>
      <c r="T309" s="276" t="str">
        <f ca="1">IF(B309="","",IF(ISERROR(MATCH($J309,SorP!$B$1:$B$6230,0)),"",INDIRECT("'SorP'!$A$"&amp;MATCH($J309,SorP!$B$1:$B$6230,0))))</f>
        <v>CN-45</v>
      </c>
      <c r="U309" s="318"/>
      <c r="V309" s="319">
        <f>IF(C309="",NA(),MATCH($B309&amp;$C309,'Smelter Look-up'!$J:$J,0))</f>
        <v>355</v>
      </c>
      <c r="W309" s="320"/>
      <c r="X309" s="320">
        <f t="shared" si="13"/>
        <v>0</v>
      </c>
      <c r="Y309" s="320"/>
      <c r="Z309" s="320"/>
      <c r="AB309" s="321" t="str">
        <f t="shared" si="14"/>
        <v>TinChina Tin Group Co., Ltd.</v>
      </c>
    </row>
    <row r="310" spans="1:28" s="321" customFormat="1" ht="20.25">
      <c r="A310" s="259"/>
      <c r="B310" s="327" t="s">
        <v>1828</v>
      </c>
      <c r="C310" s="327" t="s">
        <v>2745</v>
      </c>
      <c r="D310" s="327" t="s">
        <v>2060</v>
      </c>
      <c r="E310" s="327" t="s">
        <v>1698</v>
      </c>
      <c r="F310" s="327" t="s">
        <v>1179</v>
      </c>
      <c r="G310" s="327" t="s">
        <v>2453</v>
      </c>
      <c r="H310" s="327"/>
      <c r="I310" s="327"/>
      <c r="J310" s="327"/>
      <c r="K310" s="327"/>
      <c r="L310" s="327"/>
      <c r="M310" s="327"/>
      <c r="N310" s="327"/>
      <c r="O310" s="327"/>
      <c r="P310" s="327"/>
      <c r="Q310" s="327"/>
      <c r="R310" s="260" t="str">
        <f ca="1">IF(ISERROR($V310),"",OFFSET('Smelter Look-up'!$C$4,$V310-4,0)&amp;"")</f>
        <v>China Tin Group Co., Ltd.</v>
      </c>
      <c r="S310" s="276" t="str">
        <f t="shared" ca="1" si="12"/>
        <v>CN</v>
      </c>
      <c r="T310" s="276" t="str">
        <f ca="1">IF(B310="","",IF(ISERROR(MATCH($J310,SorP!$B$1:$B$6230,0)),"",INDIRECT("'SorP'!$A$"&amp;MATCH($J310,SorP!$B$1:$B$6230,0))))</f>
        <v/>
      </c>
      <c r="U310" s="318"/>
      <c r="V310" s="319">
        <f>IF(C310="",NA(),MATCH($B310&amp;$C310,'Smelter Look-up'!$J:$J,0))</f>
        <v>413</v>
      </c>
      <c r="W310" s="320"/>
      <c r="X310" s="320">
        <f t="shared" si="13"/>
        <v>0</v>
      </c>
      <c r="Y310" s="320"/>
      <c r="Z310" s="320"/>
      <c r="AB310" s="321" t="str">
        <f t="shared" si="14"/>
        <v>TinLiuzhhou China Tin</v>
      </c>
    </row>
    <row r="311" spans="1:28" s="321" customFormat="1" ht="20.25">
      <c r="A311" s="259"/>
      <c r="B311" s="327" t="s">
        <v>1828</v>
      </c>
      <c r="C311" s="327" t="s">
        <v>2060</v>
      </c>
      <c r="D311" s="327" t="s">
        <v>2060</v>
      </c>
      <c r="E311" s="327" t="s">
        <v>1698</v>
      </c>
      <c r="F311" s="327" t="s">
        <v>1179</v>
      </c>
      <c r="G311" s="327" t="s">
        <v>2453</v>
      </c>
      <c r="H311" s="327" t="s">
        <v>15927</v>
      </c>
      <c r="I311" s="327" t="s">
        <v>15928</v>
      </c>
      <c r="J311" s="327" t="s">
        <v>2721</v>
      </c>
      <c r="K311" s="327"/>
      <c r="L311" s="327"/>
      <c r="M311" s="327" t="s">
        <v>15611</v>
      </c>
      <c r="N311" s="327" t="s">
        <v>15637</v>
      </c>
      <c r="O311" s="327" t="s">
        <v>15637</v>
      </c>
      <c r="P311" s="327"/>
      <c r="Q311" s="327"/>
      <c r="R311" s="260" t="str">
        <f ca="1">IF(ISERROR($V311),"",OFFSET('Smelter Look-up'!$C$4,$V311-4,0)&amp;"")</f>
        <v>China Tin Group Co., Ltd.</v>
      </c>
      <c r="S311" s="276" t="str">
        <f t="shared" ca="1" si="12"/>
        <v>CN</v>
      </c>
      <c r="T311" s="276" t="str">
        <f ca="1">IF(B311="","",IF(ISERROR(MATCH($J311,SorP!$B$1:$B$6230,0)),"",INDIRECT("'SorP'!$A$"&amp;MATCH($J311,SorP!$B$1:$B$6230,0))))</f>
        <v>CN-45</v>
      </c>
      <c r="U311" s="318"/>
      <c r="V311" s="319">
        <f>IF(C311="",NA(),MATCH($B311&amp;$C311,'Smelter Look-up'!$J:$J,0))</f>
        <v>355</v>
      </c>
      <c r="W311" s="320"/>
      <c r="X311" s="320">
        <f t="shared" si="13"/>
        <v>0</v>
      </c>
      <c r="Y311" s="320"/>
      <c r="Z311" s="320"/>
      <c r="AB311" s="321" t="str">
        <f t="shared" si="14"/>
        <v>TinChina Tin Group Co., Ltd.</v>
      </c>
    </row>
    <row r="312" spans="1:28" s="321" customFormat="1" ht="20.25">
      <c r="A312" s="259"/>
      <c r="B312" s="327" t="s">
        <v>1829</v>
      </c>
      <c r="C312" s="327" t="s">
        <v>56</v>
      </c>
      <c r="D312" s="327" t="s">
        <v>56</v>
      </c>
      <c r="E312" s="327" t="s">
        <v>1687</v>
      </c>
      <c r="F312" s="327" t="s">
        <v>1153</v>
      </c>
      <c r="G312" s="327" t="s">
        <v>2453</v>
      </c>
      <c r="H312" s="327">
        <v>0</v>
      </c>
      <c r="I312" s="327" t="s">
        <v>2671</v>
      </c>
      <c r="J312" s="327" t="s">
        <v>2463</v>
      </c>
      <c r="K312" s="327"/>
      <c r="L312" s="327"/>
      <c r="M312" s="327"/>
      <c r="N312" s="327"/>
      <c r="O312" s="327"/>
      <c r="P312" s="327"/>
      <c r="Q312" s="327"/>
      <c r="R312" s="260" t="str">
        <f ca="1">IF(ISERROR($V312),"",OFFSET('Smelter Look-up'!$C$4,$V312-4,0)&amp;"")</f>
        <v>LSM Brasil S.A.</v>
      </c>
      <c r="S312" s="276" t="str">
        <f t="shared" ca="1" si="12"/>
        <v>BR</v>
      </c>
      <c r="T312" s="276" t="str">
        <f ca="1">IF(B312="","",IF(ISERROR(MATCH($J312,SorP!$B$1:$B$6230,0)),"",INDIRECT("'SorP'!$A$"&amp;MATCH($J312,SorP!$B$1:$B$6230,0))))</f>
        <v>BR-MG</v>
      </c>
      <c r="U312" s="318"/>
      <c r="V312" s="319">
        <f>IF(C312="",NA(),MATCH($B312&amp;$C312,'Smelter Look-up'!$J:$J,0))</f>
        <v>306</v>
      </c>
      <c r="W312" s="320"/>
      <c r="X312" s="320">
        <f t="shared" si="13"/>
        <v>0</v>
      </c>
      <c r="Y312" s="320"/>
      <c r="Z312" s="320"/>
      <c r="AB312" s="321" t="str">
        <f t="shared" si="14"/>
        <v>TantalumLSM Brasil S.A.</v>
      </c>
    </row>
    <row r="313" spans="1:28" s="321" customFormat="1" ht="20.25">
      <c r="A313" s="259"/>
      <c r="B313" s="327" t="s">
        <v>1829</v>
      </c>
      <c r="C313" s="327" t="s">
        <v>56</v>
      </c>
      <c r="D313" s="327" t="s">
        <v>56</v>
      </c>
      <c r="E313" s="327" t="s">
        <v>1687</v>
      </c>
      <c r="F313" s="327" t="s">
        <v>1153</v>
      </c>
      <c r="G313" s="327" t="s">
        <v>2453</v>
      </c>
      <c r="H313" s="327">
        <v>0</v>
      </c>
      <c r="I313" s="327" t="s">
        <v>2671</v>
      </c>
      <c r="J313" s="327" t="s">
        <v>2463</v>
      </c>
      <c r="K313" s="327"/>
      <c r="L313" s="327"/>
      <c r="M313" s="327" t="s">
        <v>15548</v>
      </c>
      <c r="N313" s="327"/>
      <c r="O313" s="327" t="s">
        <v>15652</v>
      </c>
      <c r="P313" s="327"/>
      <c r="Q313" s="327"/>
      <c r="R313" s="260" t="str">
        <f ca="1">IF(ISERROR($V313),"",OFFSET('Smelter Look-up'!$C$4,$V313-4,0)&amp;"")</f>
        <v>LSM Brasil S.A.</v>
      </c>
      <c r="S313" s="276" t="str">
        <f t="shared" ca="1" si="12"/>
        <v>BR</v>
      </c>
      <c r="T313" s="276" t="str">
        <f ca="1">IF(B313="","",IF(ISERROR(MATCH($J313,SorP!$B$1:$B$6230,0)),"",INDIRECT("'SorP'!$A$"&amp;MATCH($J313,SorP!$B$1:$B$6230,0))))</f>
        <v>BR-MG</v>
      </c>
      <c r="U313" s="318"/>
      <c r="V313" s="319">
        <f>IF(C313="",NA(),MATCH($B313&amp;$C313,'Smelter Look-up'!$J:$J,0))</f>
        <v>306</v>
      </c>
      <c r="W313" s="320"/>
      <c r="X313" s="320">
        <f t="shared" si="13"/>
        <v>0</v>
      </c>
      <c r="Y313" s="320"/>
      <c r="Z313" s="320"/>
      <c r="AB313" s="321" t="str">
        <f t="shared" si="14"/>
        <v>TantalumLSM Brasil S.A.</v>
      </c>
    </row>
    <row r="314" spans="1:28" s="321" customFormat="1" ht="20.25">
      <c r="A314" s="259"/>
      <c r="B314" s="327" t="s">
        <v>1829</v>
      </c>
      <c r="C314" s="327" t="s">
        <v>56</v>
      </c>
      <c r="D314" s="327" t="s">
        <v>56</v>
      </c>
      <c r="E314" s="327" t="s">
        <v>1687</v>
      </c>
      <c r="F314" s="327" t="s">
        <v>1153</v>
      </c>
      <c r="G314" s="327" t="s">
        <v>2453</v>
      </c>
      <c r="H314" s="327"/>
      <c r="I314" s="327"/>
      <c r="J314" s="327"/>
      <c r="K314" s="327"/>
      <c r="L314" s="327"/>
      <c r="M314" s="327" t="s">
        <v>15572</v>
      </c>
      <c r="N314" s="327" t="s">
        <v>15650</v>
      </c>
      <c r="O314" s="327" t="s">
        <v>15788</v>
      </c>
      <c r="P314" s="327" t="s">
        <v>775</v>
      </c>
      <c r="Q314" s="327"/>
      <c r="R314" s="260" t="str">
        <f ca="1">IF(ISERROR($V314),"",OFFSET('Smelter Look-up'!$C$4,$V314-4,0)&amp;"")</f>
        <v>LSM Brasil S.A.</v>
      </c>
      <c r="S314" s="276" t="str">
        <f t="shared" ca="1" si="12"/>
        <v>BR</v>
      </c>
      <c r="T314" s="276" t="str">
        <f ca="1">IF(B314="","",IF(ISERROR(MATCH($J314,SorP!$B$1:$B$6230,0)),"",INDIRECT("'SorP'!$A$"&amp;MATCH($J314,SorP!$B$1:$B$6230,0))))</f>
        <v/>
      </c>
      <c r="U314" s="318"/>
      <c r="V314" s="319">
        <f>IF(C314="",NA(),MATCH($B314&amp;$C314,'Smelter Look-up'!$J:$J,0))</f>
        <v>306</v>
      </c>
      <c r="W314" s="320"/>
      <c r="X314" s="320">
        <f t="shared" si="13"/>
        <v>0</v>
      </c>
      <c r="Y314" s="320"/>
      <c r="Z314" s="320"/>
      <c r="AB314" s="321" t="str">
        <f t="shared" si="14"/>
        <v>TantalumLSM Brasil S.A.</v>
      </c>
    </row>
    <row r="315" spans="1:28" s="321" customFormat="1" ht="20.25">
      <c r="A315" s="259"/>
      <c r="B315" s="327" t="s">
        <v>1827</v>
      </c>
      <c r="C315" s="327" t="s">
        <v>65</v>
      </c>
      <c r="D315" s="327" t="s">
        <v>65</v>
      </c>
      <c r="E315" s="327" t="s">
        <v>1765</v>
      </c>
      <c r="F315" s="327" t="s">
        <v>1090</v>
      </c>
      <c r="G315" s="327" t="s">
        <v>2453</v>
      </c>
      <c r="H315" s="327">
        <v>0</v>
      </c>
      <c r="I315" s="327" t="s">
        <v>2537</v>
      </c>
      <c r="J315" s="327" t="s">
        <v>15929</v>
      </c>
      <c r="K315" s="327"/>
      <c r="L315" s="327"/>
      <c r="M315" s="327" t="s">
        <v>15548</v>
      </c>
      <c r="N315" s="327"/>
      <c r="O315" s="327" t="s">
        <v>15613</v>
      </c>
      <c r="P315" s="327"/>
      <c r="Q315" s="327"/>
      <c r="R315" s="260" t="str">
        <f ca="1">IF(ISERROR($V315),"",OFFSET('Smelter Look-up'!$C$4,$V315-4,0)&amp;"")</f>
        <v>LS-NIKKO Copper Inc.</v>
      </c>
      <c r="S315" s="276" t="str">
        <f t="shared" ca="1" si="12"/>
        <v>KR</v>
      </c>
      <c r="T315" s="276" t="str">
        <f ca="1">IF(B315="","",IF(ISERROR(MATCH($J315,SorP!$B$1:$B$6230,0)),"",INDIRECT("'SorP'!$A$"&amp;MATCH($J315,SorP!$B$1:$B$6230,0))))</f>
        <v/>
      </c>
      <c r="U315" s="318"/>
      <c r="V315" s="319">
        <f>IF(C315="",NA(),MATCH($B315&amp;$C315,'Smelter Look-up'!$J:$J,0))</f>
        <v>127</v>
      </c>
      <c r="W315" s="320"/>
      <c r="X315" s="320">
        <f t="shared" si="13"/>
        <v>0</v>
      </c>
      <c r="Y315" s="320"/>
      <c r="Z315" s="320"/>
      <c r="AB315" s="321" t="str">
        <f t="shared" si="14"/>
        <v>GoldLS-NIKKO Copper Inc.</v>
      </c>
    </row>
    <row r="316" spans="1:28" s="321" customFormat="1" ht="20.25">
      <c r="A316" s="259"/>
      <c r="B316" s="327" t="s">
        <v>1827</v>
      </c>
      <c r="C316" s="327" t="s">
        <v>65</v>
      </c>
      <c r="D316" s="327" t="s">
        <v>65</v>
      </c>
      <c r="E316" s="327" t="s">
        <v>1765</v>
      </c>
      <c r="F316" s="327" t="s">
        <v>1090</v>
      </c>
      <c r="G316" s="327" t="s">
        <v>2453</v>
      </c>
      <c r="H316" s="327">
        <v>0</v>
      </c>
      <c r="I316" s="327" t="s">
        <v>2537</v>
      </c>
      <c r="J316" s="327" t="s">
        <v>15929</v>
      </c>
      <c r="K316" s="327"/>
      <c r="L316" s="327"/>
      <c r="M316" s="327"/>
      <c r="N316" s="327"/>
      <c r="O316" s="327"/>
      <c r="P316" s="327"/>
      <c r="Q316" s="327" t="s">
        <v>15553</v>
      </c>
      <c r="R316" s="260" t="str">
        <f ca="1">IF(ISERROR($V316),"",OFFSET('Smelter Look-up'!$C$4,$V316-4,0)&amp;"")</f>
        <v>LS-NIKKO Copper Inc.</v>
      </c>
      <c r="S316" s="276" t="str">
        <f t="shared" ca="1" si="12"/>
        <v>KR</v>
      </c>
      <c r="T316" s="276" t="str">
        <f ca="1">IF(B316="","",IF(ISERROR(MATCH($J316,SorP!$B$1:$B$6230,0)),"",INDIRECT("'SorP'!$A$"&amp;MATCH($J316,SorP!$B$1:$B$6230,0))))</f>
        <v/>
      </c>
      <c r="U316" s="318"/>
      <c r="V316" s="319">
        <f>IF(C316="",NA(),MATCH($B316&amp;$C316,'Smelter Look-up'!$J:$J,0))</f>
        <v>127</v>
      </c>
      <c r="W316" s="320"/>
      <c r="X316" s="320">
        <f t="shared" si="13"/>
        <v>0</v>
      </c>
      <c r="Y316" s="320"/>
      <c r="Z316" s="320"/>
      <c r="AB316" s="321" t="str">
        <f t="shared" si="14"/>
        <v>GoldLS-NIKKO Copper Inc.</v>
      </c>
    </row>
    <row r="317" spans="1:28" s="321" customFormat="1" ht="20.25">
      <c r="A317" s="259"/>
      <c r="B317" s="327" t="s">
        <v>1827</v>
      </c>
      <c r="C317" s="327" t="s">
        <v>65</v>
      </c>
      <c r="D317" s="327" t="s">
        <v>65</v>
      </c>
      <c r="E317" s="327" t="s">
        <v>1765</v>
      </c>
      <c r="F317" s="327" t="s">
        <v>1090</v>
      </c>
      <c r="G317" s="327" t="s">
        <v>2453</v>
      </c>
      <c r="H317" s="327" t="s">
        <v>15930</v>
      </c>
      <c r="I317" s="327" t="s">
        <v>15931</v>
      </c>
      <c r="J317" s="327" t="s">
        <v>15929</v>
      </c>
      <c r="K317" s="327" t="s">
        <v>15932</v>
      </c>
      <c r="L317" s="327" t="s">
        <v>15933</v>
      </c>
      <c r="M317" s="327" t="s">
        <v>15572</v>
      </c>
      <c r="N317" s="327" t="s">
        <v>15613</v>
      </c>
      <c r="O317" s="327" t="s">
        <v>15613</v>
      </c>
      <c r="P317" s="327" t="s">
        <v>775</v>
      </c>
      <c r="Q317" s="327"/>
      <c r="R317" s="260" t="str">
        <f ca="1">IF(ISERROR($V317),"",OFFSET('Smelter Look-up'!$C$4,$V317-4,0)&amp;"")</f>
        <v>LS-NIKKO Copper Inc.</v>
      </c>
      <c r="S317" s="276" t="str">
        <f t="shared" ca="1" si="12"/>
        <v>KR</v>
      </c>
      <c r="T317" s="276" t="str">
        <f ca="1">IF(B317="","",IF(ISERROR(MATCH($J317,SorP!$B$1:$B$6230,0)),"",INDIRECT("'SorP'!$A$"&amp;MATCH($J317,SorP!$B$1:$B$6230,0))))</f>
        <v/>
      </c>
      <c r="U317" s="318"/>
      <c r="V317" s="319">
        <f>IF(C317="",NA(),MATCH($B317&amp;$C317,'Smelter Look-up'!$J:$J,0))</f>
        <v>127</v>
      </c>
      <c r="W317" s="320"/>
      <c r="X317" s="320">
        <f t="shared" si="13"/>
        <v>0</v>
      </c>
      <c r="Y317" s="320"/>
      <c r="Z317" s="320"/>
      <c r="AB317" s="321" t="str">
        <f t="shared" si="14"/>
        <v>GoldLS-NIKKO Copper Inc.</v>
      </c>
    </row>
    <row r="318" spans="1:28" s="321" customFormat="1" ht="20.25">
      <c r="A318" s="259"/>
      <c r="B318" s="327" t="s">
        <v>1827</v>
      </c>
      <c r="C318" s="327" t="s">
        <v>65</v>
      </c>
      <c r="D318" s="327" t="s">
        <v>65</v>
      </c>
      <c r="E318" s="327" t="s">
        <v>1765</v>
      </c>
      <c r="F318" s="327" t="s">
        <v>1090</v>
      </c>
      <c r="G318" s="327" t="s">
        <v>2453</v>
      </c>
      <c r="H318" s="327"/>
      <c r="I318" s="327"/>
      <c r="J318" s="327"/>
      <c r="K318" s="327"/>
      <c r="L318" s="327"/>
      <c r="M318" s="327"/>
      <c r="N318" s="327"/>
      <c r="O318" s="327"/>
      <c r="P318" s="327"/>
      <c r="Q318" s="327"/>
      <c r="R318" s="260" t="str">
        <f ca="1">IF(ISERROR($V318),"",OFFSET('Smelter Look-up'!$C$4,$V318-4,0)&amp;"")</f>
        <v>LS-NIKKO Copper Inc.</v>
      </c>
      <c r="S318" s="276" t="str">
        <f t="shared" ca="1" si="12"/>
        <v>KR</v>
      </c>
      <c r="T318" s="276" t="str">
        <f ca="1">IF(B318="","",IF(ISERROR(MATCH($J318,SorP!$B$1:$B$6230,0)),"",INDIRECT("'SorP'!$A$"&amp;MATCH($J318,SorP!$B$1:$B$6230,0))))</f>
        <v/>
      </c>
      <c r="U318" s="318"/>
      <c r="V318" s="319">
        <f>IF(C318="",NA(),MATCH($B318&amp;$C318,'Smelter Look-up'!$J:$J,0))</f>
        <v>127</v>
      </c>
      <c r="W318" s="320"/>
      <c r="X318" s="320">
        <f t="shared" si="13"/>
        <v>0</v>
      </c>
      <c r="Y318" s="320"/>
      <c r="Z318" s="320"/>
      <c r="AB318" s="321" t="str">
        <f t="shared" si="14"/>
        <v>GoldLS-NIKKO Copper Inc.</v>
      </c>
    </row>
    <row r="319" spans="1:28" s="321" customFormat="1" ht="20.25">
      <c r="A319" s="259"/>
      <c r="B319" s="327" t="s">
        <v>1828</v>
      </c>
      <c r="C319" s="327" t="s">
        <v>1263</v>
      </c>
      <c r="D319" s="327" t="s">
        <v>1263</v>
      </c>
      <c r="E319" s="327" t="s">
        <v>1794</v>
      </c>
      <c r="F319" s="327" t="s">
        <v>1180</v>
      </c>
      <c r="G319" s="327" t="s">
        <v>2453</v>
      </c>
      <c r="H319" s="327">
        <v>0</v>
      </c>
      <c r="I319" s="327" t="s">
        <v>2748</v>
      </c>
      <c r="J319" s="327" t="s">
        <v>15934</v>
      </c>
      <c r="K319" s="327"/>
      <c r="L319" s="327"/>
      <c r="M319" s="327"/>
      <c r="N319" s="327"/>
      <c r="O319" s="327"/>
      <c r="P319" s="327"/>
      <c r="Q319" s="327" t="s">
        <v>15935</v>
      </c>
      <c r="R319" s="260" t="str">
        <f ca="1">IF(ISERROR($V319),"",OFFSET('Smelter Look-up'!$C$4,$V319-4,0)&amp;"")</f>
        <v>Malaysia Smelting Corporation (MSC)</v>
      </c>
      <c r="S319" s="276" t="str">
        <f t="shared" ca="1" si="12"/>
        <v>MY</v>
      </c>
      <c r="T319" s="276" t="str">
        <f ca="1">IF(B319="","",IF(ISERROR(MATCH($J319,SorP!$B$1:$B$6230,0)),"",INDIRECT("'SorP'!$A$"&amp;MATCH($J319,SorP!$B$1:$B$6230,0))))</f>
        <v/>
      </c>
      <c r="U319" s="318"/>
      <c r="V319" s="319">
        <f>IF(C319="",NA(),MATCH($B319&amp;$C319,'Smelter Look-up'!$J:$J,0))</f>
        <v>415</v>
      </c>
      <c r="W319" s="320"/>
      <c r="X319" s="320">
        <f t="shared" si="13"/>
        <v>0</v>
      </c>
      <c r="Y319" s="320"/>
      <c r="Z319" s="320"/>
      <c r="AB319" s="321" t="str">
        <f t="shared" si="14"/>
        <v>TinMalaysia Smelting Corporation (MSC)</v>
      </c>
    </row>
    <row r="320" spans="1:28" s="321" customFormat="1" ht="20.25">
      <c r="A320" s="259"/>
      <c r="B320" s="327" t="s">
        <v>1828</v>
      </c>
      <c r="C320" s="327" t="s">
        <v>1263</v>
      </c>
      <c r="D320" s="327" t="s">
        <v>1263</v>
      </c>
      <c r="E320" s="327" t="s">
        <v>1794</v>
      </c>
      <c r="F320" s="327" t="s">
        <v>1180</v>
      </c>
      <c r="G320" s="327" t="s">
        <v>2453</v>
      </c>
      <c r="H320" s="327">
        <v>0</v>
      </c>
      <c r="I320" s="327" t="s">
        <v>2748</v>
      </c>
      <c r="J320" s="327" t="s">
        <v>15934</v>
      </c>
      <c r="K320" s="327"/>
      <c r="L320" s="327"/>
      <c r="M320" s="327"/>
      <c r="N320" s="327"/>
      <c r="O320" s="327"/>
      <c r="P320" s="327"/>
      <c r="Q320" s="327" t="s">
        <v>15936</v>
      </c>
      <c r="R320" s="260" t="str">
        <f ca="1">IF(ISERROR($V320),"",OFFSET('Smelter Look-up'!$C$4,$V320-4,0)&amp;"")</f>
        <v>Malaysia Smelting Corporation (MSC)</v>
      </c>
      <c r="S320" s="276" t="str">
        <f t="shared" ca="1" si="12"/>
        <v>MY</v>
      </c>
      <c r="T320" s="276" t="str">
        <f ca="1">IF(B320="","",IF(ISERROR(MATCH($J320,SorP!$B$1:$B$6230,0)),"",INDIRECT("'SorP'!$A$"&amp;MATCH($J320,SorP!$B$1:$B$6230,0))))</f>
        <v/>
      </c>
      <c r="U320" s="318"/>
      <c r="V320" s="319">
        <f>IF(C320="",NA(),MATCH($B320&amp;$C320,'Smelter Look-up'!$J:$J,0))</f>
        <v>415</v>
      </c>
      <c r="W320" s="320"/>
      <c r="X320" s="320">
        <f t="shared" si="13"/>
        <v>0</v>
      </c>
      <c r="Y320" s="320"/>
      <c r="Z320" s="320"/>
      <c r="AB320" s="321" t="str">
        <f t="shared" si="14"/>
        <v>TinMalaysia Smelting Corporation (MSC)</v>
      </c>
    </row>
    <row r="321" spans="1:28" s="321" customFormat="1" ht="20.25">
      <c r="A321" s="259"/>
      <c r="B321" s="327" t="s">
        <v>1828</v>
      </c>
      <c r="C321" s="327" t="s">
        <v>1263</v>
      </c>
      <c r="D321" s="327" t="s">
        <v>1263</v>
      </c>
      <c r="E321" s="327" t="s">
        <v>1794</v>
      </c>
      <c r="F321" s="327" t="s">
        <v>1180</v>
      </c>
      <c r="G321" s="327" t="s">
        <v>2453</v>
      </c>
      <c r="H321" s="327">
        <v>0</v>
      </c>
      <c r="I321" s="327" t="s">
        <v>2748</v>
      </c>
      <c r="J321" s="327" t="s">
        <v>15934</v>
      </c>
      <c r="K321" s="327"/>
      <c r="L321" s="327"/>
      <c r="M321" s="327" t="s">
        <v>15577</v>
      </c>
      <c r="N321" s="327"/>
      <c r="O321" s="327"/>
      <c r="P321" s="327"/>
      <c r="Q321" s="327" t="s">
        <v>15937</v>
      </c>
      <c r="R321" s="260" t="str">
        <f ca="1">IF(ISERROR($V321),"",OFFSET('Smelter Look-up'!$C$4,$V321-4,0)&amp;"")</f>
        <v>Malaysia Smelting Corporation (MSC)</v>
      </c>
      <c r="S321" s="276" t="str">
        <f t="shared" ca="1" si="12"/>
        <v>MY</v>
      </c>
      <c r="T321" s="276" t="str">
        <f ca="1">IF(B321="","",IF(ISERROR(MATCH($J321,SorP!$B$1:$B$6230,0)),"",INDIRECT("'SorP'!$A$"&amp;MATCH($J321,SorP!$B$1:$B$6230,0))))</f>
        <v/>
      </c>
      <c r="U321" s="318"/>
      <c r="V321" s="319">
        <f>IF(C321="",NA(),MATCH($B321&amp;$C321,'Smelter Look-up'!$J:$J,0))</f>
        <v>415</v>
      </c>
      <c r="W321" s="320"/>
      <c r="X321" s="320">
        <f t="shared" si="13"/>
        <v>0</v>
      </c>
      <c r="Y321" s="320"/>
      <c r="Z321" s="320"/>
      <c r="AB321" s="321" t="str">
        <f t="shared" si="14"/>
        <v>TinMalaysia Smelting Corporation (MSC)</v>
      </c>
    </row>
    <row r="322" spans="1:28" s="321" customFormat="1" ht="20.25">
      <c r="A322" s="259"/>
      <c r="B322" s="327" t="s">
        <v>1828</v>
      </c>
      <c r="C322" s="327" t="s">
        <v>1263</v>
      </c>
      <c r="D322" s="327" t="s">
        <v>1263</v>
      </c>
      <c r="E322" s="327" t="s">
        <v>1794</v>
      </c>
      <c r="F322" s="327" t="s">
        <v>1180</v>
      </c>
      <c r="G322" s="327" t="s">
        <v>2453</v>
      </c>
      <c r="H322" s="327">
        <v>0</v>
      </c>
      <c r="I322" s="327" t="s">
        <v>2748</v>
      </c>
      <c r="J322" s="327" t="s">
        <v>15934</v>
      </c>
      <c r="K322" s="327"/>
      <c r="L322" s="327"/>
      <c r="M322" s="327"/>
      <c r="N322" s="327"/>
      <c r="O322" s="327"/>
      <c r="P322" s="327"/>
      <c r="Q322" s="327"/>
      <c r="R322" s="260" t="str">
        <f ca="1">IF(ISERROR($V322),"",OFFSET('Smelter Look-up'!$C$4,$V322-4,0)&amp;"")</f>
        <v>Malaysia Smelting Corporation (MSC)</v>
      </c>
      <c r="S322" s="276" t="str">
        <f t="shared" ca="1" si="12"/>
        <v>MY</v>
      </c>
      <c r="T322" s="276" t="str">
        <f ca="1">IF(B322="","",IF(ISERROR(MATCH($J322,SorP!$B$1:$B$6230,0)),"",INDIRECT("'SorP'!$A$"&amp;MATCH($J322,SorP!$B$1:$B$6230,0))))</f>
        <v/>
      </c>
      <c r="U322" s="318"/>
      <c r="V322" s="319">
        <f>IF(C322="",NA(),MATCH($B322&amp;$C322,'Smelter Look-up'!$J:$J,0))</f>
        <v>415</v>
      </c>
      <c r="W322" s="320"/>
      <c r="X322" s="320">
        <f t="shared" si="13"/>
        <v>0</v>
      </c>
      <c r="Y322" s="320"/>
      <c r="Z322" s="320"/>
      <c r="AB322" s="321" t="str">
        <f t="shared" si="14"/>
        <v>TinMalaysia Smelting Corporation (MSC)</v>
      </c>
    </row>
    <row r="323" spans="1:28" s="321" customFormat="1" ht="20.25">
      <c r="A323" s="259"/>
      <c r="B323" s="327" t="s">
        <v>1828</v>
      </c>
      <c r="C323" s="327" t="s">
        <v>1263</v>
      </c>
      <c r="D323" s="327" t="s">
        <v>1263</v>
      </c>
      <c r="E323" s="327" t="s">
        <v>1794</v>
      </c>
      <c r="F323" s="327" t="s">
        <v>1180</v>
      </c>
      <c r="G323" s="327" t="s">
        <v>15938</v>
      </c>
      <c r="H323" s="327"/>
      <c r="I323" s="327"/>
      <c r="J323" s="327"/>
      <c r="K323" s="327"/>
      <c r="L323" s="327"/>
      <c r="M323" s="327"/>
      <c r="N323" s="327"/>
      <c r="O323" s="327"/>
      <c r="P323" s="327"/>
      <c r="Q323" s="327"/>
      <c r="R323" s="260" t="str">
        <f ca="1">IF(ISERROR($V323),"",OFFSET('Smelter Look-up'!$C$4,$V323-4,0)&amp;"")</f>
        <v>Malaysia Smelting Corporation (MSC)</v>
      </c>
      <c r="S323" s="276" t="str">
        <f t="shared" ca="1" si="12"/>
        <v>MY</v>
      </c>
      <c r="T323" s="276" t="str">
        <f ca="1">IF(B323="","",IF(ISERROR(MATCH($J323,SorP!$B$1:$B$6230,0)),"",INDIRECT("'SorP'!$A$"&amp;MATCH($J323,SorP!$B$1:$B$6230,0))))</f>
        <v/>
      </c>
      <c r="U323" s="318"/>
      <c r="V323" s="319">
        <f>IF(C323="",NA(),MATCH($B323&amp;$C323,'Smelter Look-up'!$J:$J,0))</f>
        <v>415</v>
      </c>
      <c r="W323" s="320"/>
      <c r="X323" s="320">
        <f t="shared" si="13"/>
        <v>0</v>
      </c>
      <c r="Y323" s="320"/>
      <c r="Z323" s="320"/>
      <c r="AB323" s="321" t="str">
        <f t="shared" si="14"/>
        <v>TinMalaysia Smelting Corporation (MSC)</v>
      </c>
    </row>
    <row r="324" spans="1:28" s="321" customFormat="1" ht="20.25">
      <c r="A324" s="259"/>
      <c r="B324" s="327" t="s">
        <v>1828</v>
      </c>
      <c r="C324" s="327" t="s">
        <v>1263</v>
      </c>
      <c r="D324" s="327" t="s">
        <v>1263</v>
      </c>
      <c r="E324" s="327" t="s">
        <v>1794</v>
      </c>
      <c r="F324" s="327" t="s">
        <v>1180</v>
      </c>
      <c r="G324" s="327" t="s">
        <v>2453</v>
      </c>
      <c r="H324" s="327">
        <v>0</v>
      </c>
      <c r="I324" s="327" t="s">
        <v>2748</v>
      </c>
      <c r="J324" s="327" t="s">
        <v>15934</v>
      </c>
      <c r="K324" s="327"/>
      <c r="L324" s="327"/>
      <c r="M324" s="327" t="s">
        <v>15548</v>
      </c>
      <c r="N324" s="327"/>
      <c r="O324" s="327" t="s">
        <v>15682</v>
      </c>
      <c r="P324" s="327"/>
      <c r="Q324" s="327" t="s">
        <v>15683</v>
      </c>
      <c r="R324" s="260" t="str">
        <f ca="1">IF(ISERROR($V324),"",OFFSET('Smelter Look-up'!$C$4,$V324-4,0)&amp;"")</f>
        <v>Malaysia Smelting Corporation (MSC)</v>
      </c>
      <c r="S324" s="276" t="str">
        <f t="shared" ca="1" si="12"/>
        <v>MY</v>
      </c>
      <c r="T324" s="276" t="str">
        <f ca="1">IF(B324="","",IF(ISERROR(MATCH($J324,SorP!$B$1:$B$6230,0)),"",INDIRECT("'SorP'!$A$"&amp;MATCH($J324,SorP!$B$1:$B$6230,0))))</f>
        <v/>
      </c>
      <c r="U324" s="318"/>
      <c r="V324" s="319">
        <f>IF(C324="",NA(),MATCH($B324&amp;$C324,'Smelter Look-up'!$J:$J,0))</f>
        <v>415</v>
      </c>
      <c r="W324" s="320"/>
      <c r="X324" s="320">
        <f t="shared" si="13"/>
        <v>0</v>
      </c>
      <c r="Y324" s="320"/>
      <c r="Z324" s="320"/>
      <c r="AB324" s="321" t="str">
        <f t="shared" si="14"/>
        <v>TinMalaysia Smelting Corporation (MSC)</v>
      </c>
    </row>
    <row r="325" spans="1:28" s="321" customFormat="1" ht="20.25">
      <c r="A325" s="259"/>
      <c r="B325" s="327" t="s">
        <v>1828</v>
      </c>
      <c r="C325" s="327" t="s">
        <v>1263</v>
      </c>
      <c r="D325" s="327" t="s">
        <v>1263</v>
      </c>
      <c r="E325" s="327" t="s">
        <v>1794</v>
      </c>
      <c r="F325" s="327" t="s">
        <v>1180</v>
      </c>
      <c r="G325" s="327" t="s">
        <v>2453</v>
      </c>
      <c r="H325" s="327">
        <v>0</v>
      </c>
      <c r="I325" s="327" t="s">
        <v>2748</v>
      </c>
      <c r="J325" s="327" t="s">
        <v>15934</v>
      </c>
      <c r="K325" s="327"/>
      <c r="L325" s="327"/>
      <c r="M325" s="327"/>
      <c r="N325" s="327" t="s">
        <v>15939</v>
      </c>
      <c r="O325" s="327" t="s">
        <v>15939</v>
      </c>
      <c r="P325" s="327" t="s">
        <v>775</v>
      </c>
      <c r="Q325" s="327" t="s">
        <v>15553</v>
      </c>
      <c r="R325" s="260" t="str">
        <f ca="1">IF(ISERROR($V325),"",OFFSET('Smelter Look-up'!$C$4,$V325-4,0)&amp;"")</f>
        <v>Malaysia Smelting Corporation (MSC)</v>
      </c>
      <c r="S325" s="276" t="str">
        <f t="shared" ref="S325:S388" ca="1" si="15">IF(B325="","",IF(ISERROR(MATCH($E325,CL,0)),"Unknown",INDIRECT("'C'!$B$"&amp;MATCH($E325,CL,0)+1)))</f>
        <v>MY</v>
      </c>
      <c r="T325" s="276" t="str">
        <f ca="1">IF(B325="","",IF(ISERROR(MATCH($J325,SorP!$B$1:$B$6230,0)),"",INDIRECT("'SorP'!$A$"&amp;MATCH($J325,SorP!$B$1:$B$6230,0))))</f>
        <v/>
      </c>
      <c r="U325" s="318"/>
      <c r="V325" s="319">
        <f>IF(C325="",NA(),MATCH($B325&amp;$C325,'Smelter Look-up'!$J:$J,0))</f>
        <v>415</v>
      </c>
      <c r="W325" s="320"/>
      <c r="X325" s="320">
        <f t="shared" si="13"/>
        <v>0</v>
      </c>
      <c r="Y325" s="320"/>
      <c r="Z325" s="320"/>
      <c r="AB325" s="321" t="str">
        <f t="shared" si="14"/>
        <v>TinMalaysia Smelting Corporation (MSC)</v>
      </c>
    </row>
    <row r="326" spans="1:28" s="321" customFormat="1" ht="20.25">
      <c r="A326" s="259"/>
      <c r="B326" s="327" t="s">
        <v>1828</v>
      </c>
      <c r="C326" s="327" t="s">
        <v>1263</v>
      </c>
      <c r="D326" s="327" t="s">
        <v>1263</v>
      </c>
      <c r="E326" s="327" t="s">
        <v>1794</v>
      </c>
      <c r="F326" s="327" t="s">
        <v>1180</v>
      </c>
      <c r="G326" s="327" t="s">
        <v>2453</v>
      </c>
      <c r="H326" s="327" t="s">
        <v>15940</v>
      </c>
      <c r="I326" s="327" t="s">
        <v>2748</v>
      </c>
      <c r="J326" s="327" t="s">
        <v>15934</v>
      </c>
      <c r="K326" s="327" t="s">
        <v>15941</v>
      </c>
      <c r="L326" s="327" t="s">
        <v>15942</v>
      </c>
      <c r="M326" s="327" t="s">
        <v>15692</v>
      </c>
      <c r="N326" s="327"/>
      <c r="O326" s="327"/>
      <c r="P326" s="327"/>
      <c r="Q326" s="327"/>
      <c r="R326" s="260" t="str">
        <f ca="1">IF(ISERROR($V326),"",OFFSET('Smelter Look-up'!$C$4,$V326-4,0)&amp;"")</f>
        <v>Malaysia Smelting Corporation (MSC)</v>
      </c>
      <c r="S326" s="276" t="str">
        <f t="shared" ca="1" si="15"/>
        <v>MY</v>
      </c>
      <c r="T326" s="276" t="str">
        <f ca="1">IF(B326="","",IF(ISERROR(MATCH($J326,SorP!$B$1:$B$6230,0)),"",INDIRECT("'SorP'!$A$"&amp;MATCH($J326,SorP!$B$1:$B$6230,0))))</f>
        <v/>
      </c>
      <c r="U326" s="318"/>
      <c r="V326" s="319">
        <f>IF(C326="",NA(),MATCH($B326&amp;$C326,'Smelter Look-up'!$J:$J,0))</f>
        <v>415</v>
      </c>
      <c r="W326" s="320"/>
      <c r="X326" s="320">
        <f t="shared" ref="X326:X389" si="16">IF(AND(C326="Smelter not listed",OR(LEN(D326)=0,LEN(E326)=0)),1,0)</f>
        <v>0</v>
      </c>
      <c r="Y326" s="320"/>
      <c r="Z326" s="320"/>
      <c r="AB326" s="321" t="str">
        <f t="shared" ref="AB326:AB389" si="17">B326&amp;C326</f>
        <v>TinMalaysia Smelting Corporation (MSC)</v>
      </c>
    </row>
    <row r="327" spans="1:28" s="321" customFormat="1" ht="20.25">
      <c r="A327" s="259"/>
      <c r="B327" s="327" t="s">
        <v>1828</v>
      </c>
      <c r="C327" s="327" t="s">
        <v>3490</v>
      </c>
      <c r="D327" s="327" t="s">
        <v>1263</v>
      </c>
      <c r="E327" s="327" t="s">
        <v>1794</v>
      </c>
      <c r="F327" s="327" t="s">
        <v>1180</v>
      </c>
      <c r="G327" s="327" t="s">
        <v>2453</v>
      </c>
      <c r="H327" s="327">
        <v>0</v>
      </c>
      <c r="I327" s="327" t="s">
        <v>2748</v>
      </c>
      <c r="J327" s="327" t="s">
        <v>15934</v>
      </c>
      <c r="K327" s="327"/>
      <c r="L327" s="327"/>
      <c r="M327" s="327"/>
      <c r="N327" s="327"/>
      <c r="O327" s="327"/>
      <c r="P327" s="327"/>
      <c r="Q327" s="327"/>
      <c r="R327" s="260" t="str">
        <f ca="1">IF(ISERROR($V327),"",OFFSET('Smelter Look-up'!$C$4,$V327-4,0)&amp;"")</f>
        <v>Malaysia Smelting Corporation (MSC)</v>
      </c>
      <c r="S327" s="276" t="str">
        <f t="shared" ca="1" si="15"/>
        <v>MY</v>
      </c>
      <c r="T327" s="276" t="str">
        <f ca="1">IF(B327="","",IF(ISERROR(MATCH($J327,SorP!$B$1:$B$6230,0)),"",INDIRECT("'SorP'!$A$"&amp;MATCH($J327,SorP!$B$1:$B$6230,0))))</f>
        <v/>
      </c>
      <c r="U327" s="318"/>
      <c r="V327" s="319">
        <f>IF(C327="",NA(),MATCH($B327&amp;$C327,'Smelter Look-up'!$J:$J,0))</f>
        <v>426</v>
      </c>
      <c r="W327" s="320"/>
      <c r="X327" s="320">
        <f t="shared" si="16"/>
        <v>0</v>
      </c>
      <c r="Y327" s="320"/>
      <c r="Z327" s="320"/>
      <c r="AB327" s="321" t="str">
        <f t="shared" si="17"/>
        <v>TinMSC</v>
      </c>
    </row>
    <row r="328" spans="1:28" s="321" customFormat="1" ht="20.25">
      <c r="A328" s="259"/>
      <c r="B328" s="327" t="s">
        <v>1828</v>
      </c>
      <c r="C328" s="327" t="s">
        <v>1263</v>
      </c>
      <c r="D328" s="327" t="s">
        <v>1263</v>
      </c>
      <c r="E328" s="327" t="s">
        <v>1794</v>
      </c>
      <c r="F328" s="327" t="s">
        <v>1180</v>
      </c>
      <c r="G328" s="327" t="s">
        <v>2453</v>
      </c>
      <c r="H328" s="327" t="s">
        <v>15943</v>
      </c>
      <c r="I328" s="327" t="s">
        <v>2748</v>
      </c>
      <c r="J328" s="327" t="s">
        <v>15934</v>
      </c>
      <c r="K328" s="327" t="s">
        <v>15944</v>
      </c>
      <c r="L328" s="327" t="s">
        <v>15945</v>
      </c>
      <c r="M328" s="327" t="s">
        <v>15572</v>
      </c>
      <c r="N328" s="327" t="s">
        <v>15636</v>
      </c>
      <c r="O328" s="327" t="s">
        <v>15946</v>
      </c>
      <c r="P328" s="327" t="s">
        <v>775</v>
      </c>
      <c r="Q328" s="327" t="s">
        <v>15683</v>
      </c>
      <c r="R328" s="260" t="str">
        <f ca="1">IF(ISERROR($V328),"",OFFSET('Smelter Look-up'!$C$4,$V328-4,0)&amp;"")</f>
        <v>Malaysia Smelting Corporation (MSC)</v>
      </c>
      <c r="S328" s="276" t="str">
        <f t="shared" ca="1" si="15"/>
        <v>MY</v>
      </c>
      <c r="T328" s="276" t="str">
        <f ca="1">IF(B328="","",IF(ISERROR(MATCH($J328,SorP!$B$1:$B$6230,0)),"",INDIRECT("'SorP'!$A$"&amp;MATCH($J328,SorP!$B$1:$B$6230,0))))</f>
        <v/>
      </c>
      <c r="U328" s="318"/>
      <c r="V328" s="319">
        <f>IF(C328="",NA(),MATCH($B328&amp;$C328,'Smelter Look-up'!$J:$J,0))</f>
        <v>415</v>
      </c>
      <c r="W328" s="320"/>
      <c r="X328" s="320">
        <f t="shared" si="16"/>
        <v>0</v>
      </c>
      <c r="Y328" s="320"/>
      <c r="Z328" s="320"/>
      <c r="AB328" s="321" t="str">
        <f t="shared" si="17"/>
        <v>TinMalaysia Smelting Corporation (MSC)</v>
      </c>
    </row>
    <row r="329" spans="1:28" s="321" customFormat="1" ht="20.25">
      <c r="A329" s="259"/>
      <c r="B329" s="327" t="s">
        <v>1828</v>
      </c>
      <c r="C329" s="327" t="s">
        <v>1263</v>
      </c>
      <c r="D329" s="327" t="s">
        <v>1263</v>
      </c>
      <c r="E329" s="327" t="s">
        <v>1794</v>
      </c>
      <c r="F329" s="327" t="s">
        <v>1180</v>
      </c>
      <c r="G329" s="327" t="s">
        <v>2453</v>
      </c>
      <c r="H329" s="327" t="s">
        <v>15947</v>
      </c>
      <c r="I329" s="327" t="s">
        <v>2748</v>
      </c>
      <c r="J329" s="327" t="s">
        <v>15934</v>
      </c>
      <c r="K329" s="327" t="s">
        <v>15948</v>
      </c>
      <c r="L329" s="327" t="s">
        <v>15942</v>
      </c>
      <c r="M329" s="327" t="s">
        <v>3881</v>
      </c>
      <c r="N329" s="327" t="s">
        <v>15949</v>
      </c>
      <c r="O329" s="327" t="s">
        <v>15950</v>
      </c>
      <c r="P329" s="327" t="s">
        <v>775</v>
      </c>
      <c r="Q329" s="327"/>
      <c r="R329" s="260" t="str">
        <f ca="1">IF(ISERROR($V329),"",OFFSET('Smelter Look-up'!$C$4,$V329-4,0)&amp;"")</f>
        <v>Malaysia Smelting Corporation (MSC)</v>
      </c>
      <c r="S329" s="276" t="str">
        <f t="shared" ca="1" si="15"/>
        <v>MY</v>
      </c>
      <c r="T329" s="276" t="str">
        <f ca="1">IF(B329="","",IF(ISERROR(MATCH($J329,SorP!$B$1:$B$6230,0)),"",INDIRECT("'SorP'!$A$"&amp;MATCH($J329,SorP!$B$1:$B$6230,0))))</f>
        <v/>
      </c>
      <c r="U329" s="318"/>
      <c r="V329" s="319">
        <f>IF(C329="",NA(),MATCH($B329&amp;$C329,'Smelter Look-up'!$J:$J,0))</f>
        <v>415</v>
      </c>
      <c r="W329" s="320"/>
      <c r="X329" s="320">
        <f t="shared" si="16"/>
        <v>0</v>
      </c>
      <c r="Y329" s="320"/>
      <c r="Z329" s="320"/>
      <c r="AB329" s="321" t="str">
        <f t="shared" si="17"/>
        <v>TinMalaysia Smelting Corporation (MSC)</v>
      </c>
    </row>
    <row r="330" spans="1:28" s="321" customFormat="1" ht="20.25">
      <c r="A330" s="259"/>
      <c r="B330" s="327" t="s">
        <v>1828</v>
      </c>
      <c r="C330" s="327" t="s">
        <v>1263</v>
      </c>
      <c r="D330" s="327" t="s">
        <v>1263</v>
      </c>
      <c r="E330" s="327" t="s">
        <v>1794</v>
      </c>
      <c r="F330" s="327" t="s">
        <v>15951</v>
      </c>
      <c r="G330" s="327" t="s">
        <v>2453</v>
      </c>
      <c r="H330" s="327" t="s">
        <v>15940</v>
      </c>
      <c r="I330" s="327" t="s">
        <v>15934</v>
      </c>
      <c r="J330" s="327"/>
      <c r="K330" s="327"/>
      <c r="L330" s="327"/>
      <c r="M330" s="327"/>
      <c r="N330" s="327"/>
      <c r="O330" s="327"/>
      <c r="P330" s="327"/>
      <c r="Q330" s="327"/>
      <c r="R330" s="260" t="str">
        <f ca="1">IF(ISERROR($V330),"",OFFSET('Smelter Look-up'!$C$4,$V330-4,0)&amp;"")</f>
        <v>Malaysia Smelting Corporation (MSC)</v>
      </c>
      <c r="S330" s="276" t="str">
        <f t="shared" ca="1" si="15"/>
        <v>MY</v>
      </c>
      <c r="T330" s="276" t="str">
        <f ca="1">IF(B330="","",IF(ISERROR(MATCH($J330,SorP!$B$1:$B$6230,0)),"",INDIRECT("'SorP'!$A$"&amp;MATCH($J330,SorP!$B$1:$B$6230,0))))</f>
        <v/>
      </c>
      <c r="U330" s="318"/>
      <c r="V330" s="319">
        <f>IF(C330="",NA(),MATCH($B330&amp;$C330,'Smelter Look-up'!$J:$J,0))</f>
        <v>415</v>
      </c>
      <c r="W330" s="320"/>
      <c r="X330" s="320">
        <f t="shared" si="16"/>
        <v>0</v>
      </c>
      <c r="Y330" s="320"/>
      <c r="Z330" s="320"/>
      <c r="AB330" s="321" t="str">
        <f t="shared" si="17"/>
        <v>TinMalaysia Smelting Corporation (MSC)</v>
      </c>
    </row>
    <row r="331" spans="1:28" s="321" customFormat="1" ht="20.25">
      <c r="A331" s="259"/>
      <c r="B331" s="327" t="s">
        <v>1827</v>
      </c>
      <c r="C331" s="327" t="s">
        <v>1418</v>
      </c>
      <c r="D331" s="327" t="s">
        <v>1418</v>
      </c>
      <c r="E331" s="327" t="s">
        <v>15620</v>
      </c>
      <c r="F331" s="327" t="s">
        <v>1093</v>
      </c>
      <c r="G331" s="327" t="s">
        <v>2453</v>
      </c>
      <c r="H331" s="327">
        <v>0</v>
      </c>
      <c r="I331" s="327" t="s">
        <v>2540</v>
      </c>
      <c r="J331" s="327" t="s">
        <v>2541</v>
      </c>
      <c r="K331" s="327"/>
      <c r="L331" s="327"/>
      <c r="M331" s="327"/>
      <c r="N331" s="327"/>
      <c r="O331" s="327"/>
      <c r="P331" s="327"/>
      <c r="Q331" s="327" t="s">
        <v>15576</v>
      </c>
      <c r="R331" s="260" t="str">
        <f ca="1">IF(ISERROR($V331),"",OFFSET('Smelter Look-up'!$C$4,$V331-4,0)&amp;"")</f>
        <v>Materion</v>
      </c>
      <c r="S331" s="276" t="str">
        <f t="shared" ca="1" si="15"/>
        <v>Unknown</v>
      </c>
      <c r="T331" s="276" t="str">
        <f ca="1">IF(B331="","",IF(ISERROR(MATCH($J331,SorP!$B$1:$B$6230,0)),"",INDIRECT("'SorP'!$A$"&amp;MATCH($J331,SorP!$B$1:$B$6230,0))))</f>
        <v>US-NY</v>
      </c>
      <c r="U331" s="318"/>
      <c r="V331" s="319">
        <f>IF(C331="",NA(),MATCH($B331&amp;$C331,'Smelter Look-up'!$J:$J,0))</f>
        <v>132</v>
      </c>
      <c r="W331" s="320"/>
      <c r="X331" s="320">
        <f t="shared" si="16"/>
        <v>0</v>
      </c>
      <c r="Y331" s="320"/>
      <c r="Z331" s="320"/>
      <c r="AB331" s="321" t="str">
        <f t="shared" si="17"/>
        <v>GoldMaterion</v>
      </c>
    </row>
    <row r="332" spans="1:28" s="321" customFormat="1" ht="20.25">
      <c r="A332" s="259"/>
      <c r="B332" s="327" t="s">
        <v>1827</v>
      </c>
      <c r="C332" s="327" t="s">
        <v>1418</v>
      </c>
      <c r="D332" s="327" t="s">
        <v>1418</v>
      </c>
      <c r="E332" s="327" t="s">
        <v>15620</v>
      </c>
      <c r="F332" s="327" t="s">
        <v>1093</v>
      </c>
      <c r="G332" s="327" t="s">
        <v>2453</v>
      </c>
      <c r="H332" s="327">
        <v>0</v>
      </c>
      <c r="I332" s="327" t="s">
        <v>2540</v>
      </c>
      <c r="J332" s="327" t="s">
        <v>2541</v>
      </c>
      <c r="K332" s="327"/>
      <c r="L332" s="327"/>
      <c r="M332" s="327" t="s">
        <v>15577</v>
      </c>
      <c r="N332" s="327"/>
      <c r="O332" s="327"/>
      <c r="P332" s="327"/>
      <c r="Q332" s="327" t="s">
        <v>15937</v>
      </c>
      <c r="R332" s="260" t="str">
        <f ca="1">IF(ISERROR($V332),"",OFFSET('Smelter Look-up'!$C$4,$V332-4,0)&amp;"")</f>
        <v>Materion</v>
      </c>
      <c r="S332" s="276" t="str">
        <f t="shared" ca="1" si="15"/>
        <v>Unknown</v>
      </c>
      <c r="T332" s="276" t="str">
        <f ca="1">IF(B332="","",IF(ISERROR(MATCH($J332,SorP!$B$1:$B$6230,0)),"",INDIRECT("'SorP'!$A$"&amp;MATCH($J332,SorP!$B$1:$B$6230,0))))</f>
        <v>US-NY</v>
      </c>
      <c r="U332" s="318"/>
      <c r="V332" s="319">
        <f>IF(C332="",NA(),MATCH($B332&amp;$C332,'Smelter Look-up'!$J:$J,0))</f>
        <v>132</v>
      </c>
      <c r="W332" s="320"/>
      <c r="X332" s="320">
        <f t="shared" si="16"/>
        <v>0</v>
      </c>
      <c r="Y332" s="320"/>
      <c r="Z332" s="320"/>
      <c r="AB332" s="321" t="str">
        <f t="shared" si="17"/>
        <v>GoldMaterion</v>
      </c>
    </row>
    <row r="333" spans="1:28" s="321" customFormat="1" ht="20.25">
      <c r="A333" s="259"/>
      <c r="B333" s="327" t="s">
        <v>1827</v>
      </c>
      <c r="C333" s="327" t="s">
        <v>1418</v>
      </c>
      <c r="D333" s="327" t="s">
        <v>1418</v>
      </c>
      <c r="E333" s="327" t="s">
        <v>15620</v>
      </c>
      <c r="F333" s="327" t="s">
        <v>1093</v>
      </c>
      <c r="G333" s="327" t="s">
        <v>2453</v>
      </c>
      <c r="H333" s="327">
        <v>0</v>
      </c>
      <c r="I333" s="327" t="s">
        <v>2540</v>
      </c>
      <c r="J333" s="327" t="s">
        <v>2541</v>
      </c>
      <c r="K333" s="327"/>
      <c r="L333" s="327"/>
      <c r="M333" s="327"/>
      <c r="N333" s="327"/>
      <c r="O333" s="327"/>
      <c r="P333" s="327"/>
      <c r="Q333" s="327"/>
      <c r="R333" s="260" t="str">
        <f ca="1">IF(ISERROR($V333),"",OFFSET('Smelter Look-up'!$C$4,$V333-4,0)&amp;"")</f>
        <v>Materion</v>
      </c>
      <c r="S333" s="276" t="str">
        <f t="shared" ca="1" si="15"/>
        <v>Unknown</v>
      </c>
      <c r="T333" s="276" t="str">
        <f ca="1">IF(B333="","",IF(ISERROR(MATCH($J333,SorP!$B$1:$B$6230,0)),"",INDIRECT("'SorP'!$A$"&amp;MATCH($J333,SorP!$B$1:$B$6230,0))))</f>
        <v>US-NY</v>
      </c>
      <c r="U333" s="318"/>
      <c r="V333" s="319">
        <f>IF(C333="",NA(),MATCH($B333&amp;$C333,'Smelter Look-up'!$J:$J,0))</f>
        <v>132</v>
      </c>
      <c r="W333" s="320"/>
      <c r="X333" s="320">
        <f t="shared" si="16"/>
        <v>0</v>
      </c>
      <c r="Y333" s="320"/>
      <c r="Z333" s="320"/>
      <c r="AB333" s="321" t="str">
        <f t="shared" si="17"/>
        <v>GoldMaterion</v>
      </c>
    </row>
    <row r="334" spans="1:28" s="321" customFormat="1" ht="20.25">
      <c r="A334" s="259"/>
      <c r="B334" s="327" t="s">
        <v>1827</v>
      </c>
      <c r="C334" s="327" t="s">
        <v>1418</v>
      </c>
      <c r="D334" s="327" t="s">
        <v>1418</v>
      </c>
      <c r="E334" s="327" t="s">
        <v>15620</v>
      </c>
      <c r="F334" s="327" t="s">
        <v>1093</v>
      </c>
      <c r="G334" s="327" t="s">
        <v>2453</v>
      </c>
      <c r="H334" s="327">
        <v>0</v>
      </c>
      <c r="I334" s="327" t="s">
        <v>2540</v>
      </c>
      <c r="J334" s="327" t="s">
        <v>2541</v>
      </c>
      <c r="K334" s="327"/>
      <c r="L334" s="327"/>
      <c r="M334" s="327" t="s">
        <v>15548</v>
      </c>
      <c r="N334" s="327"/>
      <c r="O334" s="327" t="s">
        <v>15549</v>
      </c>
      <c r="P334" s="327"/>
      <c r="Q334" s="327"/>
      <c r="R334" s="260" t="str">
        <f ca="1">IF(ISERROR($V334),"",OFFSET('Smelter Look-up'!$C$4,$V334-4,0)&amp;"")</f>
        <v>Materion</v>
      </c>
      <c r="S334" s="276" t="str">
        <f t="shared" ca="1" si="15"/>
        <v>Unknown</v>
      </c>
      <c r="T334" s="276" t="str">
        <f ca="1">IF(B334="","",IF(ISERROR(MATCH($J334,SorP!$B$1:$B$6230,0)),"",INDIRECT("'SorP'!$A$"&amp;MATCH($J334,SorP!$B$1:$B$6230,0))))</f>
        <v>US-NY</v>
      </c>
      <c r="U334" s="318"/>
      <c r="V334" s="319">
        <f>IF(C334="",NA(),MATCH($B334&amp;$C334,'Smelter Look-up'!$J:$J,0))</f>
        <v>132</v>
      </c>
      <c r="W334" s="320"/>
      <c r="X334" s="320">
        <f t="shared" si="16"/>
        <v>0</v>
      </c>
      <c r="Y334" s="320"/>
      <c r="Z334" s="320"/>
      <c r="AB334" s="321" t="str">
        <f t="shared" si="17"/>
        <v>GoldMaterion</v>
      </c>
    </row>
    <row r="335" spans="1:28" s="321" customFormat="1" ht="20.25">
      <c r="A335" s="259"/>
      <c r="B335" s="327" t="s">
        <v>1827</v>
      </c>
      <c r="C335" s="327" t="s">
        <v>1418</v>
      </c>
      <c r="D335" s="327" t="s">
        <v>1418</v>
      </c>
      <c r="E335" s="327" t="s">
        <v>15620</v>
      </c>
      <c r="F335" s="327" t="s">
        <v>1093</v>
      </c>
      <c r="G335" s="327" t="s">
        <v>2453</v>
      </c>
      <c r="H335" s="327">
        <v>0</v>
      </c>
      <c r="I335" s="327" t="s">
        <v>2540</v>
      </c>
      <c r="J335" s="327" t="s">
        <v>2541</v>
      </c>
      <c r="K335" s="327"/>
      <c r="L335" s="327"/>
      <c r="M335" s="327"/>
      <c r="N335" s="327" t="s">
        <v>15552</v>
      </c>
      <c r="O335" s="327" t="s">
        <v>15552</v>
      </c>
      <c r="P335" s="327" t="s">
        <v>775</v>
      </c>
      <c r="Q335" s="327" t="s">
        <v>15553</v>
      </c>
      <c r="R335" s="260" t="str">
        <f ca="1">IF(ISERROR($V335),"",OFFSET('Smelter Look-up'!$C$4,$V335-4,0)&amp;"")</f>
        <v>Materion</v>
      </c>
      <c r="S335" s="276" t="str">
        <f t="shared" ca="1" si="15"/>
        <v>Unknown</v>
      </c>
      <c r="T335" s="276" t="str">
        <f ca="1">IF(B335="","",IF(ISERROR(MATCH($J335,SorP!$B$1:$B$6230,0)),"",INDIRECT("'SorP'!$A$"&amp;MATCH($J335,SorP!$B$1:$B$6230,0))))</f>
        <v>US-NY</v>
      </c>
      <c r="U335" s="318"/>
      <c r="V335" s="319">
        <f>IF(C335="",NA(),MATCH($B335&amp;$C335,'Smelter Look-up'!$J:$J,0))</f>
        <v>132</v>
      </c>
      <c r="W335" s="320"/>
      <c r="X335" s="320">
        <f t="shared" si="16"/>
        <v>0</v>
      </c>
      <c r="Y335" s="320"/>
      <c r="Z335" s="320"/>
      <c r="AB335" s="321" t="str">
        <f t="shared" si="17"/>
        <v>GoldMaterion</v>
      </c>
    </row>
    <row r="336" spans="1:28" s="321" customFormat="1" ht="20.25">
      <c r="A336" s="259"/>
      <c r="B336" s="327" t="s">
        <v>1827</v>
      </c>
      <c r="C336" s="327" t="s">
        <v>1418</v>
      </c>
      <c r="D336" s="327" t="s">
        <v>1418</v>
      </c>
      <c r="E336" s="327" t="s">
        <v>15620</v>
      </c>
      <c r="F336" s="327" t="s">
        <v>1093</v>
      </c>
      <c r="G336" s="327" t="s">
        <v>2453</v>
      </c>
      <c r="H336" s="327" t="s">
        <v>15952</v>
      </c>
      <c r="I336" s="327" t="s">
        <v>2540</v>
      </c>
      <c r="J336" s="327" t="s">
        <v>2541</v>
      </c>
      <c r="K336" s="327" t="s">
        <v>15953</v>
      </c>
      <c r="L336" s="327" t="s">
        <v>15954</v>
      </c>
      <c r="M336" s="327"/>
      <c r="N336" s="327" t="s">
        <v>15955</v>
      </c>
      <c r="O336" s="327" t="s">
        <v>15955</v>
      </c>
      <c r="P336" s="327" t="s">
        <v>775</v>
      </c>
      <c r="Q336" s="327"/>
      <c r="R336" s="260" t="str">
        <f ca="1">IF(ISERROR($V336),"",OFFSET('Smelter Look-up'!$C$4,$V336-4,0)&amp;"")</f>
        <v>Materion</v>
      </c>
      <c r="S336" s="276" t="str">
        <f t="shared" ca="1" si="15"/>
        <v>Unknown</v>
      </c>
      <c r="T336" s="276" t="str">
        <f ca="1">IF(B336="","",IF(ISERROR(MATCH($J336,SorP!$B$1:$B$6230,0)),"",INDIRECT("'SorP'!$A$"&amp;MATCH($J336,SorP!$B$1:$B$6230,0))))</f>
        <v>US-NY</v>
      </c>
      <c r="U336" s="318"/>
      <c r="V336" s="319">
        <f>IF(C336="",NA(),MATCH($B336&amp;$C336,'Smelter Look-up'!$J:$J,0))</f>
        <v>132</v>
      </c>
      <c r="W336" s="320"/>
      <c r="X336" s="320">
        <f t="shared" si="16"/>
        <v>0</v>
      </c>
      <c r="Y336" s="320"/>
      <c r="Z336" s="320"/>
      <c r="AB336" s="321" t="str">
        <f t="shared" si="17"/>
        <v>GoldMaterion</v>
      </c>
    </row>
    <row r="337" spans="1:28" s="321" customFormat="1" ht="20.25">
      <c r="A337" s="259"/>
      <c r="B337" s="327" t="s">
        <v>1827</v>
      </c>
      <c r="C337" s="327" t="s">
        <v>1418</v>
      </c>
      <c r="D337" s="327" t="s">
        <v>1418</v>
      </c>
      <c r="E337" s="327" t="s">
        <v>15620</v>
      </c>
      <c r="F337" s="327" t="s">
        <v>1093</v>
      </c>
      <c r="G337" s="327" t="s">
        <v>2453</v>
      </c>
      <c r="H337" s="327" t="s">
        <v>15952</v>
      </c>
      <c r="I337" s="327" t="s">
        <v>2540</v>
      </c>
      <c r="J337" s="327" t="s">
        <v>2541</v>
      </c>
      <c r="K337" s="327" t="s">
        <v>15956</v>
      </c>
      <c r="L337" s="327" t="s">
        <v>15957</v>
      </c>
      <c r="M337" s="327" t="s">
        <v>15572</v>
      </c>
      <c r="N337" s="327" t="s">
        <v>15958</v>
      </c>
      <c r="O337" s="327" t="s">
        <v>15604</v>
      </c>
      <c r="P337" s="327" t="s">
        <v>775</v>
      </c>
      <c r="Q337" s="327"/>
      <c r="R337" s="260" t="str">
        <f ca="1">IF(ISERROR($V337),"",OFFSET('Smelter Look-up'!$C$4,$V337-4,0)&amp;"")</f>
        <v>Materion</v>
      </c>
      <c r="S337" s="276" t="str">
        <f t="shared" ca="1" si="15"/>
        <v>Unknown</v>
      </c>
      <c r="T337" s="276" t="str">
        <f ca="1">IF(B337="","",IF(ISERROR(MATCH($J337,SorP!$B$1:$B$6230,0)),"",INDIRECT("'SorP'!$A$"&amp;MATCH($J337,SorP!$B$1:$B$6230,0))))</f>
        <v>US-NY</v>
      </c>
      <c r="U337" s="318"/>
      <c r="V337" s="319">
        <f>IF(C337="",NA(),MATCH($B337&amp;$C337,'Smelter Look-up'!$J:$J,0))</f>
        <v>132</v>
      </c>
      <c r="W337" s="320"/>
      <c r="X337" s="320">
        <f t="shared" si="16"/>
        <v>0</v>
      </c>
      <c r="Y337" s="320"/>
      <c r="Z337" s="320"/>
      <c r="AB337" s="321" t="str">
        <f t="shared" si="17"/>
        <v>GoldMaterion</v>
      </c>
    </row>
    <row r="338" spans="1:28" s="321" customFormat="1" ht="20.25">
      <c r="A338" s="259"/>
      <c r="B338" s="327" t="s">
        <v>1827</v>
      </c>
      <c r="C338" s="327" t="s">
        <v>1418</v>
      </c>
      <c r="D338" s="327" t="s">
        <v>1418</v>
      </c>
      <c r="E338" s="327" t="s">
        <v>15620</v>
      </c>
      <c r="F338" s="327" t="s">
        <v>1093</v>
      </c>
      <c r="G338" s="327" t="s">
        <v>2453</v>
      </c>
      <c r="H338" s="327"/>
      <c r="I338" s="327"/>
      <c r="J338" s="327"/>
      <c r="K338" s="327"/>
      <c r="L338" s="327"/>
      <c r="M338" s="327"/>
      <c r="N338" s="327"/>
      <c r="O338" s="327"/>
      <c r="P338" s="327"/>
      <c r="Q338" s="327" t="s">
        <v>15913</v>
      </c>
      <c r="R338" s="260" t="str">
        <f ca="1">IF(ISERROR($V338),"",OFFSET('Smelter Look-up'!$C$4,$V338-4,0)&amp;"")</f>
        <v>Materion</v>
      </c>
      <c r="S338" s="276" t="str">
        <f t="shared" ca="1" si="15"/>
        <v>Unknown</v>
      </c>
      <c r="T338" s="276" t="str">
        <f ca="1">IF(B338="","",IF(ISERROR(MATCH($J338,SorP!$B$1:$B$6230,0)),"",INDIRECT("'SorP'!$A$"&amp;MATCH($J338,SorP!$B$1:$B$6230,0))))</f>
        <v/>
      </c>
      <c r="U338" s="318"/>
      <c r="V338" s="319">
        <f>IF(C338="",NA(),MATCH($B338&amp;$C338,'Smelter Look-up'!$J:$J,0))</f>
        <v>132</v>
      </c>
      <c r="W338" s="320"/>
      <c r="X338" s="320">
        <f t="shared" si="16"/>
        <v>0</v>
      </c>
      <c r="Y338" s="320"/>
      <c r="Z338" s="320"/>
      <c r="AB338" s="321" t="str">
        <f t="shared" si="17"/>
        <v>GoldMaterion</v>
      </c>
    </row>
    <row r="339" spans="1:28" s="321" customFormat="1" ht="20.25">
      <c r="A339" s="259"/>
      <c r="B339" s="327" t="s">
        <v>1827</v>
      </c>
      <c r="C339" s="327" t="s">
        <v>66</v>
      </c>
      <c r="D339" s="327" t="s">
        <v>66</v>
      </c>
      <c r="E339" s="327" t="s">
        <v>1758</v>
      </c>
      <c r="F339" s="327" t="s">
        <v>1094</v>
      </c>
      <c r="G339" s="327" t="s">
        <v>2453</v>
      </c>
      <c r="H339" s="327">
        <v>0</v>
      </c>
      <c r="I339" s="327" t="s">
        <v>2542</v>
      </c>
      <c r="J339" s="327" t="s">
        <v>2498</v>
      </c>
      <c r="K339" s="327"/>
      <c r="L339" s="327"/>
      <c r="M339" s="327"/>
      <c r="N339" s="327"/>
      <c r="O339" s="327"/>
      <c r="P339" s="327"/>
      <c r="Q339" s="327" t="s">
        <v>15576</v>
      </c>
      <c r="R339" s="260" t="str">
        <f ca="1">IF(ISERROR($V339),"",OFFSET('Smelter Look-up'!$C$4,$V339-4,0)&amp;"")</f>
        <v>Matsuda Sangyo Co., Ltd.</v>
      </c>
      <c r="S339" s="276" t="str">
        <f t="shared" ca="1" si="15"/>
        <v>JP</v>
      </c>
      <c r="T339" s="276" t="str">
        <f ca="1">IF(B339="","",IF(ISERROR(MATCH($J339,SorP!$B$1:$B$6230,0)),"",INDIRECT("'SorP'!$A$"&amp;MATCH($J339,SorP!$B$1:$B$6230,0))))</f>
        <v>JP-11</v>
      </c>
      <c r="U339" s="318"/>
      <c r="V339" s="319">
        <f>IF(C339="",NA(),MATCH($B339&amp;$C339,'Smelter Look-up'!$J:$J,0))</f>
        <v>133</v>
      </c>
      <c r="W339" s="320"/>
      <c r="X339" s="320">
        <f t="shared" si="16"/>
        <v>0</v>
      </c>
      <c r="Y339" s="320"/>
      <c r="Z339" s="320"/>
      <c r="AB339" s="321" t="str">
        <f t="shared" si="17"/>
        <v>GoldMatsuda Sangyo Co., Ltd.</v>
      </c>
    </row>
    <row r="340" spans="1:28" s="321" customFormat="1" ht="20.25">
      <c r="A340" s="259"/>
      <c r="B340" s="327" t="s">
        <v>1827</v>
      </c>
      <c r="C340" s="327" t="s">
        <v>66</v>
      </c>
      <c r="D340" s="327" t="s">
        <v>66</v>
      </c>
      <c r="E340" s="327" t="s">
        <v>1758</v>
      </c>
      <c r="F340" s="327" t="s">
        <v>1094</v>
      </c>
      <c r="G340" s="327" t="s">
        <v>2453</v>
      </c>
      <c r="H340" s="327">
        <v>0</v>
      </c>
      <c r="I340" s="327" t="s">
        <v>2542</v>
      </c>
      <c r="J340" s="327" t="s">
        <v>2498</v>
      </c>
      <c r="K340" s="327"/>
      <c r="L340" s="327"/>
      <c r="M340" s="327" t="s">
        <v>15577</v>
      </c>
      <c r="N340" s="327"/>
      <c r="O340" s="327"/>
      <c r="P340" s="327"/>
      <c r="Q340" s="327" t="s">
        <v>15578</v>
      </c>
      <c r="R340" s="260" t="str">
        <f ca="1">IF(ISERROR($V340),"",OFFSET('Smelter Look-up'!$C$4,$V340-4,0)&amp;"")</f>
        <v>Matsuda Sangyo Co., Ltd.</v>
      </c>
      <c r="S340" s="276" t="str">
        <f t="shared" ca="1" si="15"/>
        <v>JP</v>
      </c>
      <c r="T340" s="276" t="str">
        <f ca="1">IF(B340="","",IF(ISERROR(MATCH($J340,SorP!$B$1:$B$6230,0)),"",INDIRECT("'SorP'!$A$"&amp;MATCH($J340,SorP!$B$1:$B$6230,0))))</f>
        <v>JP-11</v>
      </c>
      <c r="U340" s="318"/>
      <c r="V340" s="319">
        <f>IF(C340="",NA(),MATCH($B340&amp;$C340,'Smelter Look-up'!$J:$J,0))</f>
        <v>133</v>
      </c>
      <c r="W340" s="320"/>
      <c r="X340" s="320">
        <f t="shared" si="16"/>
        <v>0</v>
      </c>
      <c r="Y340" s="320"/>
      <c r="Z340" s="320"/>
      <c r="AB340" s="321" t="str">
        <f t="shared" si="17"/>
        <v>GoldMatsuda Sangyo Co., Ltd.</v>
      </c>
    </row>
    <row r="341" spans="1:28" s="321" customFormat="1" ht="20.25">
      <c r="A341" s="259"/>
      <c r="B341" s="327" t="s">
        <v>1827</v>
      </c>
      <c r="C341" s="327" t="s">
        <v>66</v>
      </c>
      <c r="D341" s="327" t="s">
        <v>66</v>
      </c>
      <c r="E341" s="327" t="s">
        <v>1758</v>
      </c>
      <c r="F341" s="327" t="s">
        <v>1094</v>
      </c>
      <c r="G341" s="327" t="s">
        <v>2453</v>
      </c>
      <c r="H341" s="327">
        <v>0</v>
      </c>
      <c r="I341" s="327" t="s">
        <v>2542</v>
      </c>
      <c r="J341" s="327" t="s">
        <v>2498</v>
      </c>
      <c r="K341" s="327"/>
      <c r="L341" s="327"/>
      <c r="M341" s="327"/>
      <c r="N341" s="327"/>
      <c r="O341" s="327"/>
      <c r="P341" s="327"/>
      <c r="Q341" s="327"/>
      <c r="R341" s="260" t="str">
        <f ca="1">IF(ISERROR($V341),"",OFFSET('Smelter Look-up'!$C$4,$V341-4,0)&amp;"")</f>
        <v>Matsuda Sangyo Co., Ltd.</v>
      </c>
      <c r="S341" s="276" t="str">
        <f t="shared" ca="1" si="15"/>
        <v>JP</v>
      </c>
      <c r="T341" s="276" t="str">
        <f ca="1">IF(B341="","",IF(ISERROR(MATCH($J341,SorP!$B$1:$B$6230,0)),"",INDIRECT("'SorP'!$A$"&amp;MATCH($J341,SorP!$B$1:$B$6230,0))))</f>
        <v>JP-11</v>
      </c>
      <c r="U341" s="318"/>
      <c r="V341" s="319">
        <f>IF(C341="",NA(),MATCH($B341&amp;$C341,'Smelter Look-up'!$J:$J,0))</f>
        <v>133</v>
      </c>
      <c r="W341" s="320"/>
      <c r="X341" s="320">
        <f t="shared" si="16"/>
        <v>0</v>
      </c>
      <c r="Y341" s="320"/>
      <c r="Z341" s="320"/>
      <c r="AB341" s="321" t="str">
        <f t="shared" si="17"/>
        <v>GoldMatsuda Sangyo Co., Ltd.</v>
      </c>
    </row>
    <row r="342" spans="1:28" s="321" customFormat="1" ht="20.25">
      <c r="A342" s="259"/>
      <c r="B342" s="327" t="s">
        <v>1827</v>
      </c>
      <c r="C342" s="327" t="s">
        <v>66</v>
      </c>
      <c r="D342" s="327" t="s">
        <v>66</v>
      </c>
      <c r="E342" s="327" t="s">
        <v>1758</v>
      </c>
      <c r="F342" s="327" t="s">
        <v>1094</v>
      </c>
      <c r="G342" s="327" t="s">
        <v>2453</v>
      </c>
      <c r="H342" s="327" t="s">
        <v>15959</v>
      </c>
      <c r="I342" s="327" t="s">
        <v>2542</v>
      </c>
      <c r="J342" s="327" t="s">
        <v>2498</v>
      </c>
      <c r="K342" s="327" t="s">
        <v>15960</v>
      </c>
      <c r="L342" s="327" t="s">
        <v>15961</v>
      </c>
      <c r="M342" s="327" t="s">
        <v>15597</v>
      </c>
      <c r="N342" s="327" t="s">
        <v>15557</v>
      </c>
      <c r="O342" s="327" t="s">
        <v>15557</v>
      </c>
      <c r="P342" s="327" t="s">
        <v>775</v>
      </c>
      <c r="Q342" s="327" t="s">
        <v>15598</v>
      </c>
      <c r="R342" s="260" t="str">
        <f ca="1">IF(ISERROR($V342),"",OFFSET('Smelter Look-up'!$C$4,$V342-4,0)&amp;"")</f>
        <v>Matsuda Sangyo Co., Ltd.</v>
      </c>
      <c r="S342" s="276" t="str">
        <f t="shared" ca="1" si="15"/>
        <v>JP</v>
      </c>
      <c r="T342" s="276" t="str">
        <f ca="1">IF(B342="","",IF(ISERROR(MATCH($J342,SorP!$B$1:$B$6230,0)),"",INDIRECT("'SorP'!$A$"&amp;MATCH($J342,SorP!$B$1:$B$6230,0))))</f>
        <v>JP-11</v>
      </c>
      <c r="U342" s="318"/>
      <c r="V342" s="319">
        <f>IF(C342="",NA(),MATCH($B342&amp;$C342,'Smelter Look-up'!$J:$J,0))</f>
        <v>133</v>
      </c>
      <c r="W342" s="320"/>
      <c r="X342" s="320">
        <f t="shared" si="16"/>
        <v>0</v>
      </c>
      <c r="Y342" s="320"/>
      <c r="Z342" s="320"/>
      <c r="AB342" s="321" t="str">
        <f t="shared" si="17"/>
        <v>GoldMatsuda Sangyo Co., Ltd.</v>
      </c>
    </row>
    <row r="343" spans="1:28" s="321" customFormat="1" ht="20.25">
      <c r="A343" s="259"/>
      <c r="B343" s="327" t="s">
        <v>1827</v>
      </c>
      <c r="C343" s="327" t="s">
        <v>66</v>
      </c>
      <c r="D343" s="327" t="s">
        <v>66</v>
      </c>
      <c r="E343" s="327" t="s">
        <v>1758</v>
      </c>
      <c r="F343" s="327" t="s">
        <v>1094</v>
      </c>
      <c r="G343" s="327" t="s">
        <v>2453</v>
      </c>
      <c r="H343" s="327">
        <v>0</v>
      </c>
      <c r="I343" s="327" t="s">
        <v>2542</v>
      </c>
      <c r="J343" s="327" t="s">
        <v>2498</v>
      </c>
      <c r="K343" s="327"/>
      <c r="L343" s="327"/>
      <c r="M343" s="327" t="s">
        <v>15548</v>
      </c>
      <c r="N343" s="327"/>
      <c r="O343" s="327" t="s">
        <v>15613</v>
      </c>
      <c r="P343" s="327"/>
      <c r="Q343" s="327"/>
      <c r="R343" s="260" t="str">
        <f ca="1">IF(ISERROR($V343),"",OFFSET('Smelter Look-up'!$C$4,$V343-4,0)&amp;"")</f>
        <v>Matsuda Sangyo Co., Ltd.</v>
      </c>
      <c r="S343" s="276" t="str">
        <f t="shared" ca="1" si="15"/>
        <v>JP</v>
      </c>
      <c r="T343" s="276" t="str">
        <f ca="1">IF(B343="","",IF(ISERROR(MATCH($J343,SorP!$B$1:$B$6230,0)),"",INDIRECT("'SorP'!$A$"&amp;MATCH($J343,SorP!$B$1:$B$6230,0))))</f>
        <v>JP-11</v>
      </c>
      <c r="U343" s="318"/>
      <c r="V343" s="319">
        <f>IF(C343="",NA(),MATCH($B343&amp;$C343,'Smelter Look-up'!$J:$J,0))</f>
        <v>133</v>
      </c>
      <c r="W343" s="320"/>
      <c r="X343" s="320">
        <f t="shared" si="16"/>
        <v>0</v>
      </c>
      <c r="Y343" s="320"/>
      <c r="Z343" s="320"/>
      <c r="AB343" s="321" t="str">
        <f t="shared" si="17"/>
        <v>GoldMatsuda Sangyo Co., Ltd.</v>
      </c>
    </row>
    <row r="344" spans="1:28" s="321" customFormat="1" ht="20.25">
      <c r="A344" s="259"/>
      <c r="B344" s="327" t="s">
        <v>1827</v>
      </c>
      <c r="C344" s="327" t="s">
        <v>66</v>
      </c>
      <c r="D344" s="327" t="s">
        <v>66</v>
      </c>
      <c r="E344" s="327" t="s">
        <v>1758</v>
      </c>
      <c r="F344" s="327" t="s">
        <v>1094</v>
      </c>
      <c r="G344" s="327" t="s">
        <v>2453</v>
      </c>
      <c r="H344" s="327">
        <v>0</v>
      </c>
      <c r="I344" s="327" t="s">
        <v>2542</v>
      </c>
      <c r="J344" s="327" t="s">
        <v>2498</v>
      </c>
      <c r="K344" s="327"/>
      <c r="L344" s="327"/>
      <c r="M344" s="327"/>
      <c r="N344" s="327"/>
      <c r="O344" s="327"/>
      <c r="P344" s="327"/>
      <c r="Q344" s="327" t="s">
        <v>15553</v>
      </c>
      <c r="R344" s="260" t="str">
        <f ca="1">IF(ISERROR($V344),"",OFFSET('Smelter Look-up'!$C$4,$V344-4,0)&amp;"")</f>
        <v>Matsuda Sangyo Co., Ltd.</v>
      </c>
      <c r="S344" s="276" t="str">
        <f t="shared" ca="1" si="15"/>
        <v>JP</v>
      </c>
      <c r="T344" s="276" t="str">
        <f ca="1">IF(B344="","",IF(ISERROR(MATCH($J344,SorP!$B$1:$B$6230,0)),"",INDIRECT("'SorP'!$A$"&amp;MATCH($J344,SorP!$B$1:$B$6230,0))))</f>
        <v>JP-11</v>
      </c>
      <c r="U344" s="318"/>
      <c r="V344" s="319">
        <f>IF(C344="",NA(),MATCH($B344&amp;$C344,'Smelter Look-up'!$J:$J,0))</f>
        <v>133</v>
      </c>
      <c r="W344" s="320"/>
      <c r="X344" s="320">
        <f t="shared" si="16"/>
        <v>0</v>
      </c>
      <c r="Y344" s="320"/>
      <c r="Z344" s="320"/>
      <c r="AB344" s="321" t="str">
        <f t="shared" si="17"/>
        <v>GoldMatsuda Sangyo Co., Ltd.</v>
      </c>
    </row>
    <row r="345" spans="1:28" s="321" customFormat="1" ht="20.25">
      <c r="A345" s="259"/>
      <c r="B345" s="327" t="s">
        <v>1827</v>
      </c>
      <c r="C345" s="327" t="s">
        <v>66</v>
      </c>
      <c r="D345" s="327" t="s">
        <v>66</v>
      </c>
      <c r="E345" s="327" t="s">
        <v>1758</v>
      </c>
      <c r="F345" s="327" t="s">
        <v>1094</v>
      </c>
      <c r="G345" s="327" t="s">
        <v>2453</v>
      </c>
      <c r="H345" s="327" t="s">
        <v>15962</v>
      </c>
      <c r="I345" s="327" t="s">
        <v>2542</v>
      </c>
      <c r="J345" s="327" t="s">
        <v>2498</v>
      </c>
      <c r="K345" s="327" t="s">
        <v>15963</v>
      </c>
      <c r="L345" s="327" t="s">
        <v>15964</v>
      </c>
      <c r="M345" s="327"/>
      <c r="N345" s="327" t="s">
        <v>15557</v>
      </c>
      <c r="O345" s="327" t="s">
        <v>15557</v>
      </c>
      <c r="P345" s="327" t="s">
        <v>774</v>
      </c>
      <c r="Q345" s="327"/>
      <c r="R345" s="260" t="str">
        <f ca="1">IF(ISERROR($V345),"",OFFSET('Smelter Look-up'!$C$4,$V345-4,0)&amp;"")</f>
        <v>Matsuda Sangyo Co., Ltd.</v>
      </c>
      <c r="S345" s="276" t="str">
        <f t="shared" ca="1" si="15"/>
        <v>JP</v>
      </c>
      <c r="T345" s="276" t="str">
        <f ca="1">IF(B345="","",IF(ISERROR(MATCH($J345,SorP!$B$1:$B$6230,0)),"",INDIRECT("'SorP'!$A$"&amp;MATCH($J345,SorP!$B$1:$B$6230,0))))</f>
        <v>JP-11</v>
      </c>
      <c r="U345" s="318"/>
      <c r="V345" s="319">
        <f>IF(C345="",NA(),MATCH($B345&amp;$C345,'Smelter Look-up'!$J:$J,0))</f>
        <v>133</v>
      </c>
      <c r="W345" s="320"/>
      <c r="X345" s="320">
        <f t="shared" si="16"/>
        <v>0</v>
      </c>
      <c r="Y345" s="320"/>
      <c r="Z345" s="320"/>
      <c r="AB345" s="321" t="str">
        <f t="shared" si="17"/>
        <v>GoldMatsuda Sangyo Co., Ltd.</v>
      </c>
    </row>
    <row r="346" spans="1:28" s="321" customFormat="1" ht="20.25">
      <c r="A346" s="259"/>
      <c r="B346" s="327" t="s">
        <v>1827</v>
      </c>
      <c r="C346" s="327" t="s">
        <v>66</v>
      </c>
      <c r="D346" s="327" t="s">
        <v>66</v>
      </c>
      <c r="E346" s="327" t="s">
        <v>1758</v>
      </c>
      <c r="F346" s="327" t="s">
        <v>1094</v>
      </c>
      <c r="G346" s="327" t="s">
        <v>2453</v>
      </c>
      <c r="H346" s="327" t="s">
        <v>15965</v>
      </c>
      <c r="I346" s="327" t="s">
        <v>2542</v>
      </c>
      <c r="J346" s="327" t="s">
        <v>2498</v>
      </c>
      <c r="K346" s="327" t="s">
        <v>15966</v>
      </c>
      <c r="L346" s="327" t="s">
        <v>15967</v>
      </c>
      <c r="M346" s="327" t="s">
        <v>15572</v>
      </c>
      <c r="N346" s="327" t="s">
        <v>15613</v>
      </c>
      <c r="O346" s="327" t="s">
        <v>15613</v>
      </c>
      <c r="P346" s="327" t="s">
        <v>775</v>
      </c>
      <c r="Q346" s="327"/>
      <c r="R346" s="260" t="str">
        <f ca="1">IF(ISERROR($V346),"",OFFSET('Smelter Look-up'!$C$4,$V346-4,0)&amp;"")</f>
        <v>Matsuda Sangyo Co., Ltd.</v>
      </c>
      <c r="S346" s="276" t="str">
        <f t="shared" ca="1" si="15"/>
        <v>JP</v>
      </c>
      <c r="T346" s="276" t="str">
        <f ca="1">IF(B346="","",IF(ISERROR(MATCH($J346,SorP!$B$1:$B$6230,0)),"",INDIRECT("'SorP'!$A$"&amp;MATCH($J346,SorP!$B$1:$B$6230,0))))</f>
        <v>JP-11</v>
      </c>
      <c r="U346" s="318"/>
      <c r="V346" s="319">
        <f>IF(C346="",NA(),MATCH($B346&amp;$C346,'Smelter Look-up'!$J:$J,0))</f>
        <v>133</v>
      </c>
      <c r="W346" s="320"/>
      <c r="X346" s="320">
        <f t="shared" si="16"/>
        <v>0</v>
      </c>
      <c r="Y346" s="320"/>
      <c r="Z346" s="320"/>
      <c r="AB346" s="321" t="str">
        <f t="shared" si="17"/>
        <v>GoldMatsuda Sangyo Co., Ltd.</v>
      </c>
    </row>
    <row r="347" spans="1:28" s="321" customFormat="1" ht="20.25">
      <c r="A347" s="259"/>
      <c r="B347" s="327" t="s">
        <v>1827</v>
      </c>
      <c r="C347" s="327" t="s">
        <v>66</v>
      </c>
      <c r="D347" s="327" t="s">
        <v>66</v>
      </c>
      <c r="E347" s="327" t="s">
        <v>1758</v>
      </c>
      <c r="F347" s="327" t="s">
        <v>1094</v>
      </c>
      <c r="G347" s="327" t="s">
        <v>2453</v>
      </c>
      <c r="H347" s="327"/>
      <c r="I347" s="327"/>
      <c r="J347" s="327"/>
      <c r="K347" s="327"/>
      <c r="L347" s="327"/>
      <c r="M347" s="327"/>
      <c r="N347" s="327"/>
      <c r="O347" s="327"/>
      <c r="P347" s="327"/>
      <c r="Q347" s="327" t="s">
        <v>15578</v>
      </c>
      <c r="R347" s="260" t="str">
        <f ca="1">IF(ISERROR($V347),"",OFFSET('Smelter Look-up'!$C$4,$V347-4,0)&amp;"")</f>
        <v>Matsuda Sangyo Co., Ltd.</v>
      </c>
      <c r="S347" s="276" t="str">
        <f t="shared" ca="1" si="15"/>
        <v>JP</v>
      </c>
      <c r="T347" s="276" t="str">
        <f ca="1">IF(B347="","",IF(ISERROR(MATCH($J347,SorP!$B$1:$B$6230,0)),"",INDIRECT("'SorP'!$A$"&amp;MATCH($J347,SorP!$B$1:$B$6230,0))))</f>
        <v/>
      </c>
      <c r="U347" s="318"/>
      <c r="V347" s="319">
        <f>IF(C347="",NA(),MATCH($B347&amp;$C347,'Smelter Look-up'!$J:$J,0))</f>
        <v>133</v>
      </c>
      <c r="W347" s="320"/>
      <c r="X347" s="320">
        <f t="shared" si="16"/>
        <v>0</v>
      </c>
      <c r="Y347" s="320"/>
      <c r="Z347" s="320"/>
      <c r="AB347" s="321" t="str">
        <f t="shared" si="17"/>
        <v>GoldMatsuda Sangyo Co., Ltd.</v>
      </c>
    </row>
    <row r="348" spans="1:28" s="321" customFormat="1" ht="20.25">
      <c r="A348" s="259"/>
      <c r="B348" s="327" t="s">
        <v>1827</v>
      </c>
      <c r="C348" s="327" t="s">
        <v>3361</v>
      </c>
      <c r="D348" s="327" t="s">
        <v>3361</v>
      </c>
      <c r="E348" s="327" t="s">
        <v>1698</v>
      </c>
      <c r="F348" s="327" t="s">
        <v>1095</v>
      </c>
      <c r="G348" s="327" t="s">
        <v>2453</v>
      </c>
      <c r="H348" s="327">
        <v>0</v>
      </c>
      <c r="I348" s="327" t="s">
        <v>2546</v>
      </c>
      <c r="J348" s="327" t="s">
        <v>2510</v>
      </c>
      <c r="K348" s="327"/>
      <c r="L348" s="327"/>
      <c r="M348" s="327"/>
      <c r="N348" s="327"/>
      <c r="O348" s="327"/>
      <c r="P348" s="327"/>
      <c r="Q348" s="327" t="s">
        <v>15576</v>
      </c>
      <c r="R348" s="260" t="str">
        <f ca="1">IF(ISERROR($V348),"",OFFSET('Smelter Look-up'!$C$4,$V348-4,0)&amp;"")</f>
        <v>Metalor Technologies (Hong Kong) Ltd.</v>
      </c>
      <c r="S348" s="276" t="str">
        <f t="shared" ca="1" si="15"/>
        <v>CN</v>
      </c>
      <c r="T348" s="276" t="str">
        <f ca="1">IF(B348="","",IF(ISERROR(MATCH($J348,SorP!$B$1:$B$6230,0)),"",INDIRECT("'SorP'!$A$"&amp;MATCH($J348,SorP!$B$1:$B$6230,0))))</f>
        <v>CN-91</v>
      </c>
      <c r="U348" s="318"/>
      <c r="V348" s="319">
        <f>IF(C348="",NA(),MATCH($B348&amp;$C348,'Smelter Look-up'!$J:$J,0))</f>
        <v>138</v>
      </c>
      <c r="W348" s="320"/>
      <c r="X348" s="320">
        <f t="shared" si="16"/>
        <v>0</v>
      </c>
      <c r="Y348" s="320"/>
      <c r="Z348" s="320"/>
      <c r="AB348" s="321" t="str">
        <f t="shared" si="17"/>
        <v>GoldMetalor Technologies (Hong Kong) Ltd.</v>
      </c>
    </row>
    <row r="349" spans="1:28" s="321" customFormat="1" ht="20.25">
      <c r="A349" s="259"/>
      <c r="B349" s="327" t="s">
        <v>1827</v>
      </c>
      <c r="C349" s="327" t="s">
        <v>3361</v>
      </c>
      <c r="D349" s="327" t="s">
        <v>3361</v>
      </c>
      <c r="E349" s="327" t="s">
        <v>1698</v>
      </c>
      <c r="F349" s="327" t="s">
        <v>1095</v>
      </c>
      <c r="G349" s="327" t="s">
        <v>2453</v>
      </c>
      <c r="H349" s="327">
        <v>0</v>
      </c>
      <c r="I349" s="327" t="s">
        <v>2546</v>
      </c>
      <c r="J349" s="327" t="s">
        <v>2510</v>
      </c>
      <c r="K349" s="327"/>
      <c r="L349" s="327"/>
      <c r="M349" s="327" t="s">
        <v>15577</v>
      </c>
      <c r="N349" s="327"/>
      <c r="O349" s="327"/>
      <c r="P349" s="327"/>
      <c r="Q349" s="327" t="s">
        <v>15578</v>
      </c>
      <c r="R349" s="260" t="str">
        <f ca="1">IF(ISERROR($V349),"",OFFSET('Smelter Look-up'!$C$4,$V349-4,0)&amp;"")</f>
        <v>Metalor Technologies (Hong Kong) Ltd.</v>
      </c>
      <c r="S349" s="276" t="str">
        <f t="shared" ca="1" si="15"/>
        <v>CN</v>
      </c>
      <c r="T349" s="276" t="str">
        <f ca="1">IF(B349="","",IF(ISERROR(MATCH($J349,SorP!$B$1:$B$6230,0)),"",INDIRECT("'SorP'!$A$"&amp;MATCH($J349,SorP!$B$1:$B$6230,0))))</f>
        <v>CN-91</v>
      </c>
      <c r="U349" s="318"/>
      <c r="V349" s="319">
        <f>IF(C349="",NA(),MATCH($B349&amp;$C349,'Smelter Look-up'!$J:$J,0))</f>
        <v>138</v>
      </c>
      <c r="W349" s="320"/>
      <c r="X349" s="320">
        <f t="shared" si="16"/>
        <v>0</v>
      </c>
      <c r="Y349" s="320"/>
      <c r="Z349" s="320"/>
      <c r="AB349" s="321" t="str">
        <f t="shared" si="17"/>
        <v>GoldMetalor Technologies (Hong Kong) Ltd.</v>
      </c>
    </row>
    <row r="350" spans="1:28" s="321" customFormat="1" ht="20.25">
      <c r="A350" s="259"/>
      <c r="B350" s="327" t="s">
        <v>1827</v>
      </c>
      <c r="C350" s="327" t="s">
        <v>3361</v>
      </c>
      <c r="D350" s="327" t="s">
        <v>3361</v>
      </c>
      <c r="E350" s="327" t="s">
        <v>1698</v>
      </c>
      <c r="F350" s="327" t="s">
        <v>1095</v>
      </c>
      <c r="G350" s="327" t="s">
        <v>2453</v>
      </c>
      <c r="H350" s="327">
        <v>0</v>
      </c>
      <c r="I350" s="327" t="s">
        <v>2546</v>
      </c>
      <c r="J350" s="327" t="s">
        <v>2510</v>
      </c>
      <c r="K350" s="327"/>
      <c r="L350" s="327"/>
      <c r="M350" s="327"/>
      <c r="N350" s="327"/>
      <c r="O350" s="327"/>
      <c r="P350" s="327"/>
      <c r="Q350" s="327"/>
      <c r="R350" s="260" t="str">
        <f ca="1">IF(ISERROR($V350),"",OFFSET('Smelter Look-up'!$C$4,$V350-4,0)&amp;"")</f>
        <v>Metalor Technologies (Hong Kong) Ltd.</v>
      </c>
      <c r="S350" s="276" t="str">
        <f t="shared" ca="1" si="15"/>
        <v>CN</v>
      </c>
      <c r="T350" s="276" t="str">
        <f ca="1">IF(B350="","",IF(ISERROR(MATCH($J350,SorP!$B$1:$B$6230,0)),"",INDIRECT("'SorP'!$A$"&amp;MATCH($J350,SorP!$B$1:$B$6230,0))))</f>
        <v>CN-91</v>
      </c>
      <c r="U350" s="318"/>
      <c r="V350" s="319">
        <f>IF(C350="",NA(),MATCH($B350&amp;$C350,'Smelter Look-up'!$J:$J,0))</f>
        <v>138</v>
      </c>
      <c r="W350" s="320"/>
      <c r="X350" s="320">
        <f t="shared" si="16"/>
        <v>0</v>
      </c>
      <c r="Y350" s="320"/>
      <c r="Z350" s="320"/>
      <c r="AB350" s="321" t="str">
        <f t="shared" si="17"/>
        <v>GoldMetalor Technologies (Hong Kong) Ltd.</v>
      </c>
    </row>
    <row r="351" spans="1:28" s="321" customFormat="1" ht="20.25">
      <c r="A351" s="259"/>
      <c r="B351" s="327" t="s">
        <v>1827</v>
      </c>
      <c r="C351" s="327" t="s">
        <v>3361</v>
      </c>
      <c r="D351" s="327" t="s">
        <v>3361</v>
      </c>
      <c r="E351" s="327" t="s">
        <v>1698</v>
      </c>
      <c r="F351" s="327" t="s">
        <v>1095</v>
      </c>
      <c r="G351" s="327" t="s">
        <v>2453</v>
      </c>
      <c r="H351" s="327">
        <v>0</v>
      </c>
      <c r="I351" s="327" t="s">
        <v>2546</v>
      </c>
      <c r="J351" s="327" t="s">
        <v>2510</v>
      </c>
      <c r="K351" s="327"/>
      <c r="L351" s="327"/>
      <c r="M351" s="327" t="s">
        <v>15548</v>
      </c>
      <c r="N351" s="327"/>
      <c r="O351" s="327" t="s">
        <v>15906</v>
      </c>
      <c r="P351" s="327"/>
      <c r="Q351" s="327"/>
      <c r="R351" s="260" t="str">
        <f ca="1">IF(ISERROR($V351),"",OFFSET('Smelter Look-up'!$C$4,$V351-4,0)&amp;"")</f>
        <v>Metalor Technologies (Hong Kong) Ltd.</v>
      </c>
      <c r="S351" s="276" t="str">
        <f t="shared" ca="1" si="15"/>
        <v>CN</v>
      </c>
      <c r="T351" s="276" t="str">
        <f ca="1">IF(B351="","",IF(ISERROR(MATCH($J351,SorP!$B$1:$B$6230,0)),"",INDIRECT("'SorP'!$A$"&amp;MATCH($J351,SorP!$B$1:$B$6230,0))))</f>
        <v>CN-91</v>
      </c>
      <c r="U351" s="318"/>
      <c r="V351" s="319">
        <f>IF(C351="",NA(),MATCH($B351&amp;$C351,'Smelter Look-up'!$J:$J,0))</f>
        <v>138</v>
      </c>
      <c r="W351" s="320"/>
      <c r="X351" s="320">
        <f t="shared" si="16"/>
        <v>0</v>
      </c>
      <c r="Y351" s="320"/>
      <c r="Z351" s="320"/>
      <c r="AB351" s="321" t="str">
        <f t="shared" si="17"/>
        <v>GoldMetalor Technologies (Hong Kong) Ltd.</v>
      </c>
    </row>
    <row r="352" spans="1:28" s="321" customFormat="1" ht="20.25">
      <c r="A352" s="259"/>
      <c r="B352" s="327" t="s">
        <v>1827</v>
      </c>
      <c r="C352" s="327" t="s">
        <v>3361</v>
      </c>
      <c r="D352" s="327" t="s">
        <v>3361</v>
      </c>
      <c r="E352" s="327" t="s">
        <v>1698</v>
      </c>
      <c r="F352" s="327" t="s">
        <v>1095</v>
      </c>
      <c r="G352" s="327" t="s">
        <v>2453</v>
      </c>
      <c r="H352" s="327">
        <v>0</v>
      </c>
      <c r="I352" s="327" t="s">
        <v>2546</v>
      </c>
      <c r="J352" s="327" t="s">
        <v>2510</v>
      </c>
      <c r="K352" s="327"/>
      <c r="L352" s="327"/>
      <c r="M352" s="327"/>
      <c r="N352" s="327"/>
      <c r="O352" s="327"/>
      <c r="P352" s="327"/>
      <c r="Q352" s="327" t="s">
        <v>15553</v>
      </c>
      <c r="R352" s="260" t="str">
        <f ca="1">IF(ISERROR($V352),"",OFFSET('Smelter Look-up'!$C$4,$V352-4,0)&amp;"")</f>
        <v>Metalor Technologies (Hong Kong) Ltd.</v>
      </c>
      <c r="S352" s="276" t="str">
        <f t="shared" ca="1" si="15"/>
        <v>CN</v>
      </c>
      <c r="T352" s="276" t="str">
        <f ca="1">IF(B352="","",IF(ISERROR(MATCH($J352,SorP!$B$1:$B$6230,0)),"",INDIRECT("'SorP'!$A$"&amp;MATCH($J352,SorP!$B$1:$B$6230,0))))</f>
        <v>CN-91</v>
      </c>
      <c r="U352" s="318"/>
      <c r="V352" s="319">
        <f>IF(C352="",NA(),MATCH($B352&amp;$C352,'Smelter Look-up'!$J:$J,0))</f>
        <v>138</v>
      </c>
      <c r="W352" s="320"/>
      <c r="X352" s="320">
        <f t="shared" si="16"/>
        <v>0</v>
      </c>
      <c r="Y352" s="320"/>
      <c r="Z352" s="320"/>
      <c r="AB352" s="321" t="str">
        <f t="shared" si="17"/>
        <v>GoldMetalor Technologies (Hong Kong) Ltd.</v>
      </c>
    </row>
    <row r="353" spans="1:28" s="321" customFormat="1" ht="20.25">
      <c r="A353" s="259"/>
      <c r="B353" s="327" t="s">
        <v>1827</v>
      </c>
      <c r="C353" s="327" t="s">
        <v>3361</v>
      </c>
      <c r="D353" s="327" t="s">
        <v>15968</v>
      </c>
      <c r="E353" s="327" t="s">
        <v>1743</v>
      </c>
      <c r="F353" s="327" t="s">
        <v>1095</v>
      </c>
      <c r="G353" s="327" t="s">
        <v>2453</v>
      </c>
      <c r="H353" s="327" t="s">
        <v>15969</v>
      </c>
      <c r="I353" s="327" t="s">
        <v>2546</v>
      </c>
      <c r="J353" s="327" t="s">
        <v>2510</v>
      </c>
      <c r="K353" s="327" t="s">
        <v>15970</v>
      </c>
      <c r="L353" s="327" t="s">
        <v>15971</v>
      </c>
      <c r="M353" s="327" t="s">
        <v>15572</v>
      </c>
      <c r="N353" s="327" t="s">
        <v>15906</v>
      </c>
      <c r="O353" s="327" t="s">
        <v>15906</v>
      </c>
      <c r="P353" s="327" t="s">
        <v>775</v>
      </c>
      <c r="Q353" s="327"/>
      <c r="R353" s="260" t="str">
        <f ca="1">IF(ISERROR($V353),"",OFFSET('Smelter Look-up'!$C$4,$V353-4,0)&amp;"")</f>
        <v>Metalor Technologies (Hong Kong) Ltd.</v>
      </c>
      <c r="S353" s="276" t="str">
        <f t="shared" ca="1" si="15"/>
        <v>HK</v>
      </c>
      <c r="T353" s="276" t="str">
        <f ca="1">IF(B353="","",IF(ISERROR(MATCH($J353,SorP!$B$1:$B$6230,0)),"",INDIRECT("'SorP'!$A$"&amp;MATCH($J353,SorP!$B$1:$B$6230,0))))</f>
        <v>CN-91</v>
      </c>
      <c r="U353" s="318"/>
      <c r="V353" s="319">
        <f>IF(C353="",NA(),MATCH($B353&amp;$C353,'Smelter Look-up'!$J:$J,0))</f>
        <v>138</v>
      </c>
      <c r="W353" s="320"/>
      <c r="X353" s="320">
        <f t="shared" si="16"/>
        <v>0</v>
      </c>
      <c r="Y353" s="320"/>
      <c r="Z353" s="320"/>
      <c r="AB353" s="321" t="str">
        <f t="shared" si="17"/>
        <v>GoldMetalor Technologies (Hong Kong) Ltd.</v>
      </c>
    </row>
    <row r="354" spans="1:28" s="321" customFormat="1" ht="20.25">
      <c r="A354" s="259"/>
      <c r="B354" s="327" t="s">
        <v>1827</v>
      </c>
      <c r="C354" s="327" t="s">
        <v>3361</v>
      </c>
      <c r="D354" s="327" t="s">
        <v>15968</v>
      </c>
      <c r="E354" s="327" t="s">
        <v>1743</v>
      </c>
      <c r="F354" s="327" t="s">
        <v>1095</v>
      </c>
      <c r="G354" s="327" t="s">
        <v>2453</v>
      </c>
      <c r="H354" s="327"/>
      <c r="I354" s="327"/>
      <c r="J354" s="327"/>
      <c r="K354" s="327"/>
      <c r="L354" s="327"/>
      <c r="M354" s="327"/>
      <c r="N354" s="327"/>
      <c r="O354" s="327"/>
      <c r="P354" s="327"/>
      <c r="Q354" s="327"/>
      <c r="R354" s="260" t="str">
        <f ca="1">IF(ISERROR($V354),"",OFFSET('Smelter Look-up'!$C$4,$V354-4,0)&amp;"")</f>
        <v>Metalor Technologies (Hong Kong) Ltd.</v>
      </c>
      <c r="S354" s="276" t="str">
        <f t="shared" ca="1" si="15"/>
        <v>HK</v>
      </c>
      <c r="T354" s="276" t="str">
        <f ca="1">IF(B354="","",IF(ISERROR(MATCH($J354,SorP!$B$1:$B$6230,0)),"",INDIRECT("'SorP'!$A$"&amp;MATCH($J354,SorP!$B$1:$B$6230,0))))</f>
        <v/>
      </c>
      <c r="U354" s="318"/>
      <c r="V354" s="319">
        <f>IF(C354="",NA(),MATCH($B354&amp;$C354,'Smelter Look-up'!$J:$J,0))</f>
        <v>138</v>
      </c>
      <c r="W354" s="320"/>
      <c r="X354" s="320">
        <f t="shared" si="16"/>
        <v>0</v>
      </c>
      <c r="Y354" s="320"/>
      <c r="Z354" s="320"/>
      <c r="AB354" s="321" t="str">
        <f t="shared" si="17"/>
        <v>GoldMetalor Technologies (Hong Kong) Ltd.</v>
      </c>
    </row>
    <row r="355" spans="1:28" s="321" customFormat="1" ht="20.25">
      <c r="A355" s="259"/>
      <c r="B355" s="327" t="s">
        <v>1827</v>
      </c>
      <c r="C355" s="327" t="s">
        <v>3361</v>
      </c>
      <c r="D355" s="327" t="s">
        <v>15972</v>
      </c>
      <c r="E355" s="327" t="s">
        <v>1360</v>
      </c>
      <c r="F355" s="327" t="s">
        <v>1096</v>
      </c>
      <c r="G355" s="327" t="s">
        <v>2453</v>
      </c>
      <c r="H355" s="327" t="s">
        <v>15973</v>
      </c>
      <c r="I355" s="327"/>
      <c r="J355" s="327"/>
      <c r="K355" s="327" t="s">
        <v>15974</v>
      </c>
      <c r="L355" s="327" t="s">
        <v>15975</v>
      </c>
      <c r="M355" s="327" t="s">
        <v>15572</v>
      </c>
      <c r="N355" s="327" t="s">
        <v>15906</v>
      </c>
      <c r="O355" s="327" t="s">
        <v>15906</v>
      </c>
      <c r="P355" s="327" t="s">
        <v>775</v>
      </c>
      <c r="Q355" s="327"/>
      <c r="R355" s="260" t="str">
        <f ca="1">IF(ISERROR($V355),"",OFFSET('Smelter Look-up'!$C$4,$V355-4,0)&amp;"")</f>
        <v>Metalor Technologies (Hong Kong) Ltd.</v>
      </c>
      <c r="S355" s="276" t="str">
        <f t="shared" ca="1" si="15"/>
        <v>SG</v>
      </c>
      <c r="T355" s="276" t="str">
        <f ca="1">IF(B355="","",IF(ISERROR(MATCH($J355,SorP!$B$1:$B$6230,0)),"",INDIRECT("'SorP'!$A$"&amp;MATCH($J355,SorP!$B$1:$B$6230,0))))</f>
        <v/>
      </c>
      <c r="U355" s="318"/>
      <c r="V355" s="319">
        <f>IF(C355="",NA(),MATCH($B355&amp;$C355,'Smelter Look-up'!$J:$J,0))</f>
        <v>138</v>
      </c>
      <c r="W355" s="320"/>
      <c r="X355" s="320">
        <f t="shared" si="16"/>
        <v>0</v>
      </c>
      <c r="Y355" s="320"/>
      <c r="Z355" s="320"/>
      <c r="AB355" s="321" t="str">
        <f t="shared" si="17"/>
        <v>GoldMetalor Technologies (Hong Kong) Ltd.</v>
      </c>
    </row>
    <row r="356" spans="1:28" s="321" customFormat="1" ht="20.25">
      <c r="A356" s="259"/>
      <c r="B356" s="327" t="s">
        <v>1827</v>
      </c>
      <c r="C356" s="327" t="s">
        <v>15976</v>
      </c>
      <c r="D356" s="327" t="s">
        <v>15976</v>
      </c>
      <c r="E356" s="327" t="s">
        <v>1696</v>
      </c>
      <c r="F356" s="327" t="s">
        <v>1097</v>
      </c>
      <c r="G356" s="327" t="s">
        <v>2453</v>
      </c>
      <c r="H356" s="327">
        <v>0</v>
      </c>
      <c r="I356" s="327" t="s">
        <v>2548</v>
      </c>
      <c r="J356" s="327" t="s">
        <v>2549</v>
      </c>
      <c r="K356" s="327"/>
      <c r="L356" s="327"/>
      <c r="M356" s="327"/>
      <c r="N356" s="327"/>
      <c r="O356" s="327"/>
      <c r="P356" s="327"/>
      <c r="Q356" s="327" t="s">
        <v>15576</v>
      </c>
      <c r="R356" s="260" t="str">
        <f ca="1">IF(ISERROR($V356),"",OFFSET('Smelter Look-up'!$C$4,$V356-4,0)&amp;"")</f>
        <v/>
      </c>
      <c r="S356" s="276" t="str">
        <f t="shared" ca="1" si="15"/>
        <v>CH</v>
      </c>
      <c r="T356" s="276" t="str">
        <f ca="1">IF(B356="","",IF(ISERROR(MATCH($J356,SorP!$B$1:$B$6230,0)),"",INDIRECT("'SorP'!$A$"&amp;MATCH($J356,SorP!$B$1:$B$6230,0))))</f>
        <v>CH-NE</v>
      </c>
      <c r="U356" s="318"/>
      <c r="V356" s="319" t="e">
        <f>IF(C356="",NA(),MATCH($B356&amp;$C356,'Smelter Look-up'!$J:$J,0))</f>
        <v>#N/A</v>
      </c>
      <c r="W356" s="320"/>
      <c r="X356" s="320">
        <f t="shared" si="16"/>
        <v>0</v>
      </c>
      <c r="Y356" s="320"/>
      <c r="Z356" s="320"/>
      <c r="AB356" s="321" t="str">
        <f t="shared" si="17"/>
        <v>GoldMetalor Technologies SA</v>
      </c>
    </row>
    <row r="357" spans="1:28" s="321" customFormat="1" ht="20.25">
      <c r="A357" s="259"/>
      <c r="B357" s="327" t="s">
        <v>1827</v>
      </c>
      <c r="C357" s="327" t="s">
        <v>15976</v>
      </c>
      <c r="D357" s="327" t="s">
        <v>15976</v>
      </c>
      <c r="E357" s="327" t="s">
        <v>1696</v>
      </c>
      <c r="F357" s="327" t="s">
        <v>1097</v>
      </c>
      <c r="G357" s="327" t="s">
        <v>2453</v>
      </c>
      <c r="H357" s="327">
        <v>0</v>
      </c>
      <c r="I357" s="327" t="s">
        <v>2548</v>
      </c>
      <c r="J357" s="327" t="s">
        <v>2549</v>
      </c>
      <c r="K357" s="327"/>
      <c r="L357" s="327"/>
      <c r="M357" s="327" t="s">
        <v>15577</v>
      </c>
      <c r="N357" s="327"/>
      <c r="O357" s="327"/>
      <c r="P357" s="327"/>
      <c r="Q357" s="327" t="s">
        <v>15578</v>
      </c>
      <c r="R357" s="260" t="str">
        <f ca="1">IF(ISERROR($V357),"",OFFSET('Smelter Look-up'!$C$4,$V357-4,0)&amp;"")</f>
        <v/>
      </c>
      <c r="S357" s="276" t="str">
        <f t="shared" ca="1" si="15"/>
        <v>CH</v>
      </c>
      <c r="T357" s="276" t="str">
        <f ca="1">IF(B357="","",IF(ISERROR(MATCH($J357,SorP!$B$1:$B$6230,0)),"",INDIRECT("'SorP'!$A$"&amp;MATCH($J357,SorP!$B$1:$B$6230,0))))</f>
        <v>CH-NE</v>
      </c>
      <c r="U357" s="318"/>
      <c r="V357" s="319" t="e">
        <f>IF(C357="",NA(),MATCH($B357&amp;$C357,'Smelter Look-up'!$J:$J,0))</f>
        <v>#N/A</v>
      </c>
      <c r="W357" s="320"/>
      <c r="X357" s="320">
        <f t="shared" si="16"/>
        <v>0</v>
      </c>
      <c r="Y357" s="320"/>
      <c r="Z357" s="320"/>
      <c r="AB357" s="321" t="str">
        <f t="shared" si="17"/>
        <v>GoldMetalor Technologies SA</v>
      </c>
    </row>
    <row r="358" spans="1:28" s="321" customFormat="1" ht="20.25">
      <c r="A358" s="259"/>
      <c r="B358" s="327" t="s">
        <v>1827</v>
      </c>
      <c r="C358" s="327" t="s">
        <v>1877</v>
      </c>
      <c r="D358" s="327" t="s">
        <v>15976</v>
      </c>
      <c r="E358" s="327" t="s">
        <v>1696</v>
      </c>
      <c r="F358" s="327" t="s">
        <v>1097</v>
      </c>
      <c r="G358" s="327" t="s">
        <v>2453</v>
      </c>
      <c r="H358" s="327">
        <v>0</v>
      </c>
      <c r="I358" s="327" t="s">
        <v>2548</v>
      </c>
      <c r="J358" s="327" t="s">
        <v>2549</v>
      </c>
      <c r="K358" s="327"/>
      <c r="L358" s="327"/>
      <c r="M358" s="327"/>
      <c r="N358" s="327"/>
      <c r="O358" s="327"/>
      <c r="P358" s="327"/>
      <c r="Q358" s="327"/>
      <c r="R358" s="260" t="str">
        <f ca="1">IF(ISERROR($V358),"",OFFSET('Smelter Look-up'!$C$4,$V358-4,0)&amp;"")</f>
        <v>Metalor Technologies S.A.</v>
      </c>
      <c r="S358" s="276" t="str">
        <f t="shared" ca="1" si="15"/>
        <v>CH</v>
      </c>
      <c r="T358" s="276" t="str">
        <f ca="1">IF(B358="","",IF(ISERROR(MATCH($J358,SorP!$B$1:$B$6230,0)),"",INDIRECT("'SorP'!$A$"&amp;MATCH($J358,SorP!$B$1:$B$6230,0))))</f>
        <v>CH-NE</v>
      </c>
      <c r="U358" s="318"/>
      <c r="V358" s="319">
        <f>IF(C358="",NA(),MATCH($B358&amp;$C358,'Smelter Look-up'!$J:$J,0))</f>
        <v>137</v>
      </c>
      <c r="W358" s="320"/>
      <c r="X358" s="320">
        <f t="shared" si="16"/>
        <v>0</v>
      </c>
      <c r="Y358" s="320"/>
      <c r="Z358" s="320"/>
      <c r="AB358" s="321" t="str">
        <f t="shared" si="17"/>
        <v>GoldMetalor Switzerland</v>
      </c>
    </row>
    <row r="359" spans="1:28" s="321" customFormat="1" ht="20.25">
      <c r="A359" s="259"/>
      <c r="B359" s="327" t="s">
        <v>1827</v>
      </c>
      <c r="C359" s="327" t="s">
        <v>15976</v>
      </c>
      <c r="D359" s="327" t="s">
        <v>15976</v>
      </c>
      <c r="E359" s="327" t="s">
        <v>1696</v>
      </c>
      <c r="F359" s="327" t="s">
        <v>1097</v>
      </c>
      <c r="G359" s="327" t="s">
        <v>2453</v>
      </c>
      <c r="H359" s="327">
        <v>0</v>
      </c>
      <c r="I359" s="327" t="s">
        <v>2548</v>
      </c>
      <c r="J359" s="327" t="s">
        <v>2549</v>
      </c>
      <c r="K359" s="327"/>
      <c r="L359" s="327"/>
      <c r="M359" s="327"/>
      <c r="N359" s="327"/>
      <c r="O359" s="327"/>
      <c r="P359" s="327"/>
      <c r="Q359" s="327"/>
      <c r="R359" s="260" t="str">
        <f ca="1">IF(ISERROR($V359),"",OFFSET('Smelter Look-up'!$C$4,$V359-4,0)&amp;"")</f>
        <v/>
      </c>
      <c r="S359" s="276" t="str">
        <f t="shared" ca="1" si="15"/>
        <v>CH</v>
      </c>
      <c r="T359" s="276" t="str">
        <f ca="1">IF(B359="","",IF(ISERROR(MATCH($J359,SorP!$B$1:$B$6230,0)),"",INDIRECT("'SorP'!$A$"&amp;MATCH($J359,SorP!$B$1:$B$6230,0))))</f>
        <v>CH-NE</v>
      </c>
      <c r="U359" s="318"/>
      <c r="V359" s="319" t="e">
        <f>IF(C359="",NA(),MATCH($B359&amp;$C359,'Smelter Look-up'!$J:$J,0))</f>
        <v>#N/A</v>
      </c>
      <c r="W359" s="320"/>
      <c r="X359" s="320">
        <f t="shared" si="16"/>
        <v>0</v>
      </c>
      <c r="Y359" s="320"/>
      <c r="Z359" s="320"/>
      <c r="AB359" s="321" t="str">
        <f t="shared" si="17"/>
        <v>GoldMetalor Technologies SA</v>
      </c>
    </row>
    <row r="360" spans="1:28" s="321" customFormat="1" ht="20.25">
      <c r="A360" s="259"/>
      <c r="B360" s="327" t="s">
        <v>1827</v>
      </c>
      <c r="C360" s="327" t="s">
        <v>15976</v>
      </c>
      <c r="D360" s="327" t="s">
        <v>15976</v>
      </c>
      <c r="E360" s="327" t="s">
        <v>1696</v>
      </c>
      <c r="F360" s="327" t="s">
        <v>1097</v>
      </c>
      <c r="G360" s="327" t="s">
        <v>2453</v>
      </c>
      <c r="H360" s="327">
        <v>0</v>
      </c>
      <c r="I360" s="327" t="s">
        <v>2548</v>
      </c>
      <c r="J360" s="327" t="s">
        <v>2549</v>
      </c>
      <c r="K360" s="327"/>
      <c r="L360" s="327"/>
      <c r="M360" s="327" t="s">
        <v>15548</v>
      </c>
      <c r="N360" s="327"/>
      <c r="O360" s="327" t="s">
        <v>15906</v>
      </c>
      <c r="P360" s="327"/>
      <c r="Q360" s="327"/>
      <c r="R360" s="260" t="str">
        <f ca="1">IF(ISERROR($V360),"",OFFSET('Smelter Look-up'!$C$4,$V360-4,0)&amp;"")</f>
        <v/>
      </c>
      <c r="S360" s="276" t="str">
        <f t="shared" ca="1" si="15"/>
        <v>CH</v>
      </c>
      <c r="T360" s="276" t="str">
        <f ca="1">IF(B360="","",IF(ISERROR(MATCH($J360,SorP!$B$1:$B$6230,0)),"",INDIRECT("'SorP'!$A$"&amp;MATCH($J360,SorP!$B$1:$B$6230,0))))</f>
        <v>CH-NE</v>
      </c>
      <c r="U360" s="318"/>
      <c r="V360" s="319" t="e">
        <f>IF(C360="",NA(),MATCH($B360&amp;$C360,'Smelter Look-up'!$J:$J,0))</f>
        <v>#N/A</v>
      </c>
      <c r="W360" s="320"/>
      <c r="X360" s="320">
        <f t="shared" si="16"/>
        <v>0</v>
      </c>
      <c r="Y360" s="320"/>
      <c r="Z360" s="320"/>
      <c r="AB360" s="321" t="str">
        <f t="shared" si="17"/>
        <v>GoldMetalor Technologies SA</v>
      </c>
    </row>
    <row r="361" spans="1:28" s="321" customFormat="1" ht="20.25">
      <c r="A361" s="259"/>
      <c r="B361" s="327" t="s">
        <v>1827</v>
      </c>
      <c r="C361" s="327" t="s">
        <v>15976</v>
      </c>
      <c r="D361" s="327" t="s">
        <v>15976</v>
      </c>
      <c r="E361" s="327" t="s">
        <v>1696</v>
      </c>
      <c r="F361" s="327" t="s">
        <v>1097</v>
      </c>
      <c r="G361" s="327" t="s">
        <v>2453</v>
      </c>
      <c r="H361" s="327">
        <v>0</v>
      </c>
      <c r="I361" s="327" t="s">
        <v>2548</v>
      </c>
      <c r="J361" s="327" t="s">
        <v>2549</v>
      </c>
      <c r="K361" s="327"/>
      <c r="L361" s="327"/>
      <c r="M361" s="327"/>
      <c r="N361" s="327"/>
      <c r="O361" s="327"/>
      <c r="P361" s="327"/>
      <c r="Q361" s="327" t="s">
        <v>15553</v>
      </c>
      <c r="R361" s="260" t="str">
        <f ca="1">IF(ISERROR($V361),"",OFFSET('Smelter Look-up'!$C$4,$V361-4,0)&amp;"")</f>
        <v/>
      </c>
      <c r="S361" s="276" t="str">
        <f t="shared" ca="1" si="15"/>
        <v>CH</v>
      </c>
      <c r="T361" s="276" t="str">
        <f ca="1">IF(B361="","",IF(ISERROR(MATCH($J361,SorP!$B$1:$B$6230,0)),"",INDIRECT("'SorP'!$A$"&amp;MATCH($J361,SorP!$B$1:$B$6230,0))))</f>
        <v>CH-NE</v>
      </c>
      <c r="U361" s="318"/>
      <c r="V361" s="319" t="e">
        <f>IF(C361="",NA(),MATCH($B361&amp;$C361,'Smelter Look-up'!$J:$J,0))</f>
        <v>#N/A</v>
      </c>
      <c r="W361" s="320"/>
      <c r="X361" s="320">
        <f t="shared" si="16"/>
        <v>0</v>
      </c>
      <c r="Y361" s="320"/>
      <c r="Z361" s="320"/>
      <c r="AB361" s="321" t="str">
        <f t="shared" si="17"/>
        <v>GoldMetalor Technologies SA</v>
      </c>
    </row>
    <row r="362" spans="1:28" s="321" customFormat="1" ht="20.25">
      <c r="A362" s="259"/>
      <c r="B362" s="327" t="s">
        <v>1827</v>
      </c>
      <c r="C362" s="327" t="s">
        <v>15976</v>
      </c>
      <c r="D362" s="327" t="s">
        <v>15976</v>
      </c>
      <c r="E362" s="327" t="s">
        <v>1696</v>
      </c>
      <c r="F362" s="327" t="s">
        <v>1097</v>
      </c>
      <c r="G362" s="327" t="s">
        <v>2453</v>
      </c>
      <c r="H362" s="327" t="s">
        <v>15977</v>
      </c>
      <c r="I362" s="327" t="s">
        <v>2549</v>
      </c>
      <c r="J362" s="327" t="s">
        <v>2549</v>
      </c>
      <c r="K362" s="327" t="s">
        <v>15978</v>
      </c>
      <c r="L362" s="327" t="s">
        <v>15979</v>
      </c>
      <c r="M362" s="327" t="s">
        <v>15572</v>
      </c>
      <c r="N362" s="327" t="s">
        <v>15906</v>
      </c>
      <c r="O362" s="327" t="s">
        <v>15906</v>
      </c>
      <c r="P362" s="327" t="s">
        <v>775</v>
      </c>
      <c r="Q362" s="327"/>
      <c r="R362" s="260" t="str">
        <f ca="1">IF(ISERROR($V362),"",OFFSET('Smelter Look-up'!$C$4,$V362-4,0)&amp;"")</f>
        <v/>
      </c>
      <c r="S362" s="276" t="str">
        <f t="shared" ca="1" si="15"/>
        <v>CH</v>
      </c>
      <c r="T362" s="276" t="str">
        <f ca="1">IF(B362="","",IF(ISERROR(MATCH($J362,SorP!$B$1:$B$6230,0)),"",INDIRECT("'SorP'!$A$"&amp;MATCH($J362,SorP!$B$1:$B$6230,0))))</f>
        <v>CH-NE</v>
      </c>
      <c r="U362" s="318"/>
      <c r="V362" s="319" t="e">
        <f>IF(C362="",NA(),MATCH($B362&amp;$C362,'Smelter Look-up'!$J:$J,0))</f>
        <v>#N/A</v>
      </c>
      <c r="W362" s="320"/>
      <c r="X362" s="320">
        <f t="shared" si="16"/>
        <v>0</v>
      </c>
      <c r="Y362" s="320"/>
      <c r="Z362" s="320"/>
      <c r="AB362" s="321" t="str">
        <f t="shared" si="17"/>
        <v>GoldMetalor Technologies SA</v>
      </c>
    </row>
    <row r="363" spans="1:28" s="321" customFormat="1" ht="20.25">
      <c r="A363" s="259"/>
      <c r="B363" s="327" t="s">
        <v>1827</v>
      </c>
      <c r="C363" s="327" t="s">
        <v>1877</v>
      </c>
      <c r="D363" s="327" t="s">
        <v>15976</v>
      </c>
      <c r="E363" s="327" t="s">
        <v>1696</v>
      </c>
      <c r="F363" s="327" t="s">
        <v>1097</v>
      </c>
      <c r="G363" s="327" t="s">
        <v>2453</v>
      </c>
      <c r="H363" s="327"/>
      <c r="I363" s="327"/>
      <c r="J363" s="327"/>
      <c r="K363" s="327"/>
      <c r="L363" s="327"/>
      <c r="M363" s="327"/>
      <c r="N363" s="327"/>
      <c r="O363" s="327"/>
      <c r="P363" s="327"/>
      <c r="Q363" s="327"/>
      <c r="R363" s="260" t="str">
        <f ca="1">IF(ISERROR($V363),"",OFFSET('Smelter Look-up'!$C$4,$V363-4,0)&amp;"")</f>
        <v>Metalor Technologies S.A.</v>
      </c>
      <c r="S363" s="276" t="str">
        <f t="shared" ca="1" si="15"/>
        <v>CH</v>
      </c>
      <c r="T363" s="276" t="str">
        <f ca="1">IF(B363="","",IF(ISERROR(MATCH($J363,SorP!$B$1:$B$6230,0)),"",INDIRECT("'SorP'!$A$"&amp;MATCH($J363,SorP!$B$1:$B$6230,0))))</f>
        <v/>
      </c>
      <c r="U363" s="318"/>
      <c r="V363" s="319">
        <f>IF(C363="",NA(),MATCH($B363&amp;$C363,'Smelter Look-up'!$J:$J,0))</f>
        <v>137</v>
      </c>
      <c r="W363" s="320"/>
      <c r="X363" s="320">
        <f t="shared" si="16"/>
        <v>0</v>
      </c>
      <c r="Y363" s="320"/>
      <c r="Z363" s="320"/>
      <c r="AB363" s="321" t="str">
        <f t="shared" si="17"/>
        <v>GoldMetalor Switzerland</v>
      </c>
    </row>
    <row r="364" spans="1:28" s="321" customFormat="1" ht="20.25">
      <c r="A364" s="259"/>
      <c r="B364" s="327" t="s">
        <v>1827</v>
      </c>
      <c r="C364" s="327" t="s">
        <v>1949</v>
      </c>
      <c r="D364" s="327" t="s">
        <v>1949</v>
      </c>
      <c r="E364" s="327" t="s">
        <v>15620</v>
      </c>
      <c r="F364" s="327" t="s">
        <v>1098</v>
      </c>
      <c r="G364" s="327" t="s">
        <v>2453</v>
      </c>
      <c r="H364" s="327">
        <v>0</v>
      </c>
      <c r="I364" s="327" t="s">
        <v>2550</v>
      </c>
      <c r="J364" s="327" t="s">
        <v>2551</v>
      </c>
      <c r="K364" s="327"/>
      <c r="L364" s="327"/>
      <c r="M364" s="327"/>
      <c r="N364" s="327"/>
      <c r="O364" s="327"/>
      <c r="P364" s="327"/>
      <c r="Q364" s="327"/>
      <c r="R364" s="260" t="str">
        <f ca="1">IF(ISERROR($V364),"",OFFSET('Smelter Look-up'!$C$4,$V364-4,0)&amp;"")</f>
        <v>Metalor USA Refining Corporation</v>
      </c>
      <c r="S364" s="276" t="str">
        <f t="shared" ca="1" si="15"/>
        <v>Unknown</v>
      </c>
      <c r="T364" s="276" t="str">
        <f ca="1">IF(B364="","",IF(ISERROR(MATCH($J364,SorP!$B$1:$B$6230,0)),"",INDIRECT("'SorP'!$A$"&amp;MATCH($J364,SorP!$B$1:$B$6230,0))))</f>
        <v>US-MA</v>
      </c>
      <c r="U364" s="318"/>
      <c r="V364" s="319">
        <f>IF(C364="",NA(),MATCH($B364&amp;$C364,'Smelter Look-up'!$J:$J,0))</f>
        <v>142</v>
      </c>
      <c r="W364" s="320"/>
      <c r="X364" s="320">
        <f t="shared" si="16"/>
        <v>0</v>
      </c>
      <c r="Y364" s="320"/>
      <c r="Z364" s="320"/>
      <c r="AB364" s="321" t="str">
        <f t="shared" si="17"/>
        <v>GoldMetalor USA Refining Corporation</v>
      </c>
    </row>
    <row r="365" spans="1:28" s="321" customFormat="1" ht="20.25">
      <c r="A365" s="259"/>
      <c r="B365" s="327" t="s">
        <v>1827</v>
      </c>
      <c r="C365" s="327" t="s">
        <v>1949</v>
      </c>
      <c r="D365" s="327" t="s">
        <v>1949</v>
      </c>
      <c r="E365" s="327" t="s">
        <v>15620</v>
      </c>
      <c r="F365" s="327" t="s">
        <v>1098</v>
      </c>
      <c r="G365" s="327" t="s">
        <v>2453</v>
      </c>
      <c r="H365" s="327">
        <v>0</v>
      </c>
      <c r="I365" s="327" t="s">
        <v>2550</v>
      </c>
      <c r="J365" s="327" t="s">
        <v>2551</v>
      </c>
      <c r="K365" s="327"/>
      <c r="L365" s="327"/>
      <c r="M365" s="327"/>
      <c r="N365" s="327"/>
      <c r="O365" s="327"/>
      <c r="P365" s="327"/>
      <c r="Q365" s="327" t="s">
        <v>15576</v>
      </c>
      <c r="R365" s="260" t="str">
        <f ca="1">IF(ISERROR($V365),"",OFFSET('Smelter Look-up'!$C$4,$V365-4,0)&amp;"")</f>
        <v>Metalor USA Refining Corporation</v>
      </c>
      <c r="S365" s="276" t="str">
        <f t="shared" ca="1" si="15"/>
        <v>Unknown</v>
      </c>
      <c r="T365" s="276" t="str">
        <f ca="1">IF(B365="","",IF(ISERROR(MATCH($J365,SorP!$B$1:$B$6230,0)),"",INDIRECT("'SorP'!$A$"&amp;MATCH($J365,SorP!$B$1:$B$6230,0))))</f>
        <v>US-MA</v>
      </c>
      <c r="U365" s="318"/>
      <c r="V365" s="319">
        <f>IF(C365="",NA(),MATCH($B365&amp;$C365,'Smelter Look-up'!$J:$J,0))</f>
        <v>142</v>
      </c>
      <c r="W365" s="320"/>
      <c r="X365" s="320">
        <f t="shared" si="16"/>
        <v>0</v>
      </c>
      <c r="Y365" s="320"/>
      <c r="Z365" s="320"/>
      <c r="AB365" s="321" t="str">
        <f t="shared" si="17"/>
        <v>GoldMetalor USA Refining Corporation</v>
      </c>
    </row>
    <row r="366" spans="1:28" s="321" customFormat="1" ht="20.25">
      <c r="A366" s="259"/>
      <c r="B366" s="327" t="s">
        <v>1827</v>
      </c>
      <c r="C366" s="327" t="s">
        <v>1949</v>
      </c>
      <c r="D366" s="327" t="s">
        <v>1949</v>
      </c>
      <c r="E366" s="327" t="s">
        <v>15620</v>
      </c>
      <c r="F366" s="327" t="s">
        <v>1098</v>
      </c>
      <c r="G366" s="327" t="s">
        <v>2453</v>
      </c>
      <c r="H366" s="327">
        <v>0</v>
      </c>
      <c r="I366" s="327" t="s">
        <v>2550</v>
      </c>
      <c r="J366" s="327" t="s">
        <v>2551</v>
      </c>
      <c r="K366" s="327"/>
      <c r="L366" s="327"/>
      <c r="M366" s="327" t="s">
        <v>15577</v>
      </c>
      <c r="N366" s="327"/>
      <c r="O366" s="327"/>
      <c r="P366" s="327"/>
      <c r="Q366" s="327" t="s">
        <v>15578</v>
      </c>
      <c r="R366" s="260" t="str">
        <f ca="1">IF(ISERROR($V366),"",OFFSET('Smelter Look-up'!$C$4,$V366-4,0)&amp;"")</f>
        <v>Metalor USA Refining Corporation</v>
      </c>
      <c r="S366" s="276" t="str">
        <f t="shared" ca="1" si="15"/>
        <v>Unknown</v>
      </c>
      <c r="T366" s="276" t="str">
        <f ca="1">IF(B366="","",IF(ISERROR(MATCH($J366,SorP!$B$1:$B$6230,0)),"",INDIRECT("'SorP'!$A$"&amp;MATCH($J366,SorP!$B$1:$B$6230,0))))</f>
        <v>US-MA</v>
      </c>
      <c r="U366" s="318"/>
      <c r="V366" s="319">
        <f>IF(C366="",NA(),MATCH($B366&amp;$C366,'Smelter Look-up'!$J:$J,0))</f>
        <v>142</v>
      </c>
      <c r="W366" s="320"/>
      <c r="X366" s="320">
        <f t="shared" si="16"/>
        <v>0</v>
      </c>
      <c r="Y366" s="320"/>
      <c r="Z366" s="320"/>
      <c r="AB366" s="321" t="str">
        <f t="shared" si="17"/>
        <v>GoldMetalor USA Refining Corporation</v>
      </c>
    </row>
    <row r="367" spans="1:28" s="321" customFormat="1" ht="20.25">
      <c r="A367" s="259"/>
      <c r="B367" s="327" t="s">
        <v>1827</v>
      </c>
      <c r="C367" s="327" t="s">
        <v>1949</v>
      </c>
      <c r="D367" s="327" t="s">
        <v>1949</v>
      </c>
      <c r="E367" s="327" t="s">
        <v>15620</v>
      </c>
      <c r="F367" s="327" t="s">
        <v>1098</v>
      </c>
      <c r="G367" s="327" t="s">
        <v>2453</v>
      </c>
      <c r="H367" s="327"/>
      <c r="I367" s="327"/>
      <c r="J367" s="327"/>
      <c r="K367" s="327"/>
      <c r="L367" s="327"/>
      <c r="M367" s="327"/>
      <c r="N367" s="327"/>
      <c r="O367" s="327"/>
      <c r="P367" s="327"/>
      <c r="Q367" s="327"/>
      <c r="R367" s="260" t="str">
        <f ca="1">IF(ISERROR($V367),"",OFFSET('Smelter Look-up'!$C$4,$V367-4,0)&amp;"")</f>
        <v>Metalor USA Refining Corporation</v>
      </c>
      <c r="S367" s="276" t="str">
        <f t="shared" ca="1" si="15"/>
        <v>Unknown</v>
      </c>
      <c r="T367" s="276" t="str">
        <f ca="1">IF(B367="","",IF(ISERROR(MATCH($J367,SorP!$B$1:$B$6230,0)),"",INDIRECT("'SorP'!$A$"&amp;MATCH($J367,SorP!$B$1:$B$6230,0))))</f>
        <v/>
      </c>
      <c r="U367" s="318"/>
      <c r="V367" s="319">
        <f>IF(C367="",NA(),MATCH($B367&amp;$C367,'Smelter Look-up'!$J:$J,0))</f>
        <v>142</v>
      </c>
      <c r="W367" s="320"/>
      <c r="X367" s="320">
        <f t="shared" si="16"/>
        <v>0</v>
      </c>
      <c r="Y367" s="320"/>
      <c r="Z367" s="320"/>
      <c r="AB367" s="321" t="str">
        <f t="shared" si="17"/>
        <v>GoldMetalor USA Refining Corporation</v>
      </c>
    </row>
    <row r="368" spans="1:28" s="321" customFormat="1" ht="20.25">
      <c r="A368" s="259"/>
      <c r="B368" s="327" t="s">
        <v>1827</v>
      </c>
      <c r="C368" s="327" t="s">
        <v>1949</v>
      </c>
      <c r="D368" s="327" t="s">
        <v>1949</v>
      </c>
      <c r="E368" s="327" t="s">
        <v>15620</v>
      </c>
      <c r="F368" s="327" t="s">
        <v>1098</v>
      </c>
      <c r="G368" s="327" t="s">
        <v>2453</v>
      </c>
      <c r="H368" s="327">
        <v>0</v>
      </c>
      <c r="I368" s="327" t="s">
        <v>2550</v>
      </c>
      <c r="J368" s="327" t="s">
        <v>2551</v>
      </c>
      <c r="K368" s="327"/>
      <c r="L368" s="327"/>
      <c r="M368" s="327" t="s">
        <v>15548</v>
      </c>
      <c r="N368" s="327"/>
      <c r="O368" s="327" t="s">
        <v>15906</v>
      </c>
      <c r="P368" s="327"/>
      <c r="Q368" s="327"/>
      <c r="R368" s="260" t="str">
        <f ca="1">IF(ISERROR($V368),"",OFFSET('Smelter Look-up'!$C$4,$V368-4,0)&amp;"")</f>
        <v>Metalor USA Refining Corporation</v>
      </c>
      <c r="S368" s="276" t="str">
        <f t="shared" ca="1" si="15"/>
        <v>Unknown</v>
      </c>
      <c r="T368" s="276" t="str">
        <f ca="1">IF(B368="","",IF(ISERROR(MATCH($J368,SorP!$B$1:$B$6230,0)),"",INDIRECT("'SorP'!$A$"&amp;MATCH($J368,SorP!$B$1:$B$6230,0))))</f>
        <v>US-MA</v>
      </c>
      <c r="U368" s="318"/>
      <c r="V368" s="319">
        <f>IF(C368="",NA(),MATCH($B368&amp;$C368,'Smelter Look-up'!$J:$J,0))</f>
        <v>142</v>
      </c>
      <c r="W368" s="320"/>
      <c r="X368" s="320">
        <f t="shared" si="16"/>
        <v>0</v>
      </c>
      <c r="Y368" s="320"/>
      <c r="Z368" s="320"/>
      <c r="AB368" s="321" t="str">
        <f t="shared" si="17"/>
        <v>GoldMetalor USA Refining Corporation</v>
      </c>
    </row>
    <row r="369" spans="1:28" s="321" customFormat="1" ht="20.25">
      <c r="A369" s="259"/>
      <c r="B369" s="327" t="s">
        <v>1827</v>
      </c>
      <c r="C369" s="327" t="s">
        <v>1949</v>
      </c>
      <c r="D369" s="327" t="s">
        <v>1949</v>
      </c>
      <c r="E369" s="327" t="s">
        <v>15620</v>
      </c>
      <c r="F369" s="327" t="s">
        <v>1098</v>
      </c>
      <c r="G369" s="327" t="s">
        <v>2453</v>
      </c>
      <c r="H369" s="327">
        <v>0</v>
      </c>
      <c r="I369" s="327" t="s">
        <v>2550</v>
      </c>
      <c r="J369" s="327" t="s">
        <v>2551</v>
      </c>
      <c r="K369" s="327"/>
      <c r="L369" s="327"/>
      <c r="M369" s="327"/>
      <c r="N369" s="327"/>
      <c r="O369" s="327"/>
      <c r="P369" s="327"/>
      <c r="Q369" s="327" t="s">
        <v>15553</v>
      </c>
      <c r="R369" s="260" t="str">
        <f ca="1">IF(ISERROR($V369),"",OFFSET('Smelter Look-up'!$C$4,$V369-4,0)&amp;"")</f>
        <v>Metalor USA Refining Corporation</v>
      </c>
      <c r="S369" s="276" t="str">
        <f t="shared" ca="1" si="15"/>
        <v>Unknown</v>
      </c>
      <c r="T369" s="276" t="str">
        <f ca="1">IF(B369="","",IF(ISERROR(MATCH($J369,SorP!$B$1:$B$6230,0)),"",INDIRECT("'SorP'!$A$"&amp;MATCH($J369,SorP!$B$1:$B$6230,0))))</f>
        <v>US-MA</v>
      </c>
      <c r="U369" s="318"/>
      <c r="V369" s="319">
        <f>IF(C369="",NA(),MATCH($B369&amp;$C369,'Smelter Look-up'!$J:$J,0))</f>
        <v>142</v>
      </c>
      <c r="W369" s="320"/>
      <c r="X369" s="320">
        <f t="shared" si="16"/>
        <v>0</v>
      </c>
      <c r="Y369" s="320"/>
      <c r="Z369" s="320"/>
      <c r="AB369" s="321" t="str">
        <f t="shared" si="17"/>
        <v>GoldMetalor USA Refining Corporation</v>
      </c>
    </row>
    <row r="370" spans="1:28" s="321" customFormat="1" ht="20.25">
      <c r="A370" s="259"/>
      <c r="B370" s="327" t="s">
        <v>1827</v>
      </c>
      <c r="C370" s="327" t="s">
        <v>1949</v>
      </c>
      <c r="D370" s="327" t="s">
        <v>1949</v>
      </c>
      <c r="E370" s="327" t="s">
        <v>15620</v>
      </c>
      <c r="F370" s="327" t="s">
        <v>1098</v>
      </c>
      <c r="G370" s="327" t="s">
        <v>2453</v>
      </c>
      <c r="H370" s="327" t="s">
        <v>15980</v>
      </c>
      <c r="I370" s="327" t="s">
        <v>15981</v>
      </c>
      <c r="J370" s="327" t="s">
        <v>2551</v>
      </c>
      <c r="K370" s="327" t="s">
        <v>15982</v>
      </c>
      <c r="L370" s="327" t="s">
        <v>15983</v>
      </c>
      <c r="M370" s="327" t="s">
        <v>15572</v>
      </c>
      <c r="N370" s="327" t="s">
        <v>15906</v>
      </c>
      <c r="O370" s="327" t="s">
        <v>15906</v>
      </c>
      <c r="P370" s="327" t="s">
        <v>775</v>
      </c>
      <c r="Q370" s="327"/>
      <c r="R370" s="260" t="str">
        <f ca="1">IF(ISERROR($V370),"",OFFSET('Smelter Look-up'!$C$4,$V370-4,0)&amp;"")</f>
        <v>Metalor USA Refining Corporation</v>
      </c>
      <c r="S370" s="276" t="str">
        <f t="shared" ca="1" si="15"/>
        <v>Unknown</v>
      </c>
      <c r="T370" s="276" t="str">
        <f ca="1">IF(B370="","",IF(ISERROR(MATCH($J370,SorP!$B$1:$B$6230,0)),"",INDIRECT("'SorP'!$A$"&amp;MATCH($J370,SorP!$B$1:$B$6230,0))))</f>
        <v>US-MA</v>
      </c>
      <c r="U370" s="318"/>
      <c r="V370" s="319">
        <f>IF(C370="",NA(),MATCH($B370&amp;$C370,'Smelter Look-up'!$J:$J,0))</f>
        <v>142</v>
      </c>
      <c r="W370" s="320"/>
      <c r="X370" s="320">
        <f t="shared" si="16"/>
        <v>0</v>
      </c>
      <c r="Y370" s="320"/>
      <c r="Z370" s="320"/>
      <c r="AB370" s="321" t="str">
        <f t="shared" si="17"/>
        <v>GoldMetalor USA Refining Corporation</v>
      </c>
    </row>
    <row r="371" spans="1:28" s="321" customFormat="1" ht="20.25">
      <c r="A371" s="259"/>
      <c r="B371" s="327" t="s">
        <v>1827</v>
      </c>
      <c r="C371" s="327" t="s">
        <v>1949</v>
      </c>
      <c r="D371" s="327" t="s">
        <v>1949</v>
      </c>
      <c r="E371" s="327" t="s">
        <v>15620</v>
      </c>
      <c r="F371" s="327" t="s">
        <v>1098</v>
      </c>
      <c r="G371" s="327" t="s">
        <v>2453</v>
      </c>
      <c r="H371" s="327" t="s">
        <v>15980</v>
      </c>
      <c r="I371" s="327" t="s">
        <v>15981</v>
      </c>
      <c r="J371" s="327" t="s">
        <v>2551</v>
      </c>
      <c r="K371" s="327"/>
      <c r="L371" s="327"/>
      <c r="M371" s="327"/>
      <c r="N371" s="327"/>
      <c r="O371" s="327"/>
      <c r="P371" s="327"/>
      <c r="Q371" s="327"/>
      <c r="R371" s="260" t="str">
        <f ca="1">IF(ISERROR($V371),"",OFFSET('Smelter Look-up'!$C$4,$V371-4,0)&amp;"")</f>
        <v>Metalor USA Refining Corporation</v>
      </c>
      <c r="S371" s="276" t="str">
        <f t="shared" ca="1" si="15"/>
        <v>Unknown</v>
      </c>
      <c r="T371" s="276" t="str">
        <f ca="1">IF(B371="","",IF(ISERROR(MATCH($J371,SorP!$B$1:$B$6230,0)),"",INDIRECT("'SorP'!$A$"&amp;MATCH($J371,SorP!$B$1:$B$6230,0))))</f>
        <v>US-MA</v>
      </c>
      <c r="U371" s="318"/>
      <c r="V371" s="319">
        <f>IF(C371="",NA(),MATCH($B371&amp;$C371,'Smelter Look-up'!$J:$J,0))</f>
        <v>142</v>
      </c>
      <c r="W371" s="320"/>
      <c r="X371" s="320">
        <f t="shared" si="16"/>
        <v>0</v>
      </c>
      <c r="Y371" s="320"/>
      <c r="Z371" s="320"/>
      <c r="AB371" s="321" t="str">
        <f t="shared" si="17"/>
        <v>GoldMetalor USA Refining Corporation</v>
      </c>
    </row>
    <row r="372" spans="1:28" s="321" customFormat="1" ht="20.25">
      <c r="A372" s="259"/>
      <c r="B372" s="327" t="s">
        <v>1827</v>
      </c>
      <c r="C372" s="327" t="s">
        <v>1949</v>
      </c>
      <c r="D372" s="327" t="s">
        <v>1949</v>
      </c>
      <c r="E372" s="327" t="s">
        <v>15620</v>
      </c>
      <c r="F372" s="327" t="s">
        <v>1098</v>
      </c>
      <c r="G372" s="327" t="s">
        <v>2453</v>
      </c>
      <c r="H372" s="327" t="s">
        <v>15984</v>
      </c>
      <c r="I372" s="327" t="s">
        <v>15985</v>
      </c>
      <c r="J372" s="327" t="s">
        <v>2551</v>
      </c>
      <c r="K372" s="327" t="s">
        <v>15982</v>
      </c>
      <c r="L372" s="327" t="s">
        <v>15983</v>
      </c>
      <c r="M372" s="327" t="s">
        <v>3881</v>
      </c>
      <c r="N372" s="327" t="s">
        <v>15687</v>
      </c>
      <c r="O372" s="327" t="s">
        <v>15986</v>
      </c>
      <c r="P372" s="327" t="s">
        <v>775</v>
      </c>
      <c r="Q372" s="327"/>
      <c r="R372" s="260" t="str">
        <f ca="1">IF(ISERROR($V372),"",OFFSET('Smelter Look-up'!$C$4,$V372-4,0)&amp;"")</f>
        <v>Metalor USA Refining Corporation</v>
      </c>
      <c r="S372" s="276" t="str">
        <f t="shared" ca="1" si="15"/>
        <v>Unknown</v>
      </c>
      <c r="T372" s="276" t="str">
        <f ca="1">IF(B372="","",IF(ISERROR(MATCH($J372,SorP!$B$1:$B$6230,0)),"",INDIRECT("'SorP'!$A$"&amp;MATCH($J372,SorP!$B$1:$B$6230,0))))</f>
        <v>US-MA</v>
      </c>
      <c r="U372" s="318"/>
      <c r="V372" s="319">
        <f>IF(C372="",NA(),MATCH($B372&amp;$C372,'Smelter Look-up'!$J:$J,0))</f>
        <v>142</v>
      </c>
      <c r="W372" s="320"/>
      <c r="X372" s="320">
        <f t="shared" si="16"/>
        <v>0</v>
      </c>
      <c r="Y372" s="320"/>
      <c r="Z372" s="320"/>
      <c r="AB372" s="321" t="str">
        <f t="shared" si="17"/>
        <v>GoldMetalor USA Refining Corporation</v>
      </c>
    </row>
    <row r="373" spans="1:28" s="321" customFormat="1" ht="20.25">
      <c r="A373" s="259"/>
      <c r="B373" s="327" t="s">
        <v>1827</v>
      </c>
      <c r="C373" s="327" t="s">
        <v>1949</v>
      </c>
      <c r="D373" s="327" t="s">
        <v>1949</v>
      </c>
      <c r="E373" s="327" t="s">
        <v>15620</v>
      </c>
      <c r="F373" s="327" t="s">
        <v>1098</v>
      </c>
      <c r="G373" s="327" t="s">
        <v>2453</v>
      </c>
      <c r="H373" s="327" t="s">
        <v>15987</v>
      </c>
      <c r="I373" s="327" t="s">
        <v>2550</v>
      </c>
      <c r="J373" s="327" t="s">
        <v>2551</v>
      </c>
      <c r="K373" s="327" t="s">
        <v>15982</v>
      </c>
      <c r="L373" s="327" t="s">
        <v>15988</v>
      </c>
      <c r="M373" s="327"/>
      <c r="N373" s="327"/>
      <c r="O373" s="327"/>
      <c r="P373" s="327"/>
      <c r="Q373" s="327"/>
      <c r="R373" s="260" t="str">
        <f ca="1">IF(ISERROR($V373),"",OFFSET('Smelter Look-up'!$C$4,$V373-4,0)&amp;"")</f>
        <v>Metalor USA Refining Corporation</v>
      </c>
      <c r="S373" s="276" t="str">
        <f t="shared" ca="1" si="15"/>
        <v>Unknown</v>
      </c>
      <c r="T373" s="276" t="str">
        <f ca="1">IF(B373="","",IF(ISERROR(MATCH($J373,SorP!$B$1:$B$6230,0)),"",INDIRECT("'SorP'!$A$"&amp;MATCH($J373,SorP!$B$1:$B$6230,0))))</f>
        <v>US-MA</v>
      </c>
      <c r="U373" s="318"/>
      <c r="V373" s="319">
        <f>IF(C373="",NA(),MATCH($B373&amp;$C373,'Smelter Look-up'!$J:$J,0))</f>
        <v>142</v>
      </c>
      <c r="W373" s="320"/>
      <c r="X373" s="320">
        <f t="shared" si="16"/>
        <v>0</v>
      </c>
      <c r="Y373" s="320"/>
      <c r="Z373" s="320"/>
      <c r="AB373" s="321" t="str">
        <f t="shared" si="17"/>
        <v>GoldMetalor USA Refining Corporation</v>
      </c>
    </row>
    <row r="374" spans="1:28" s="321" customFormat="1" ht="25.5">
      <c r="A374" s="259"/>
      <c r="B374" s="327" t="s">
        <v>1827</v>
      </c>
      <c r="C374" s="327" t="s">
        <v>3346</v>
      </c>
      <c r="D374" s="327" t="s">
        <v>15989</v>
      </c>
      <c r="E374" s="327" t="s">
        <v>1781</v>
      </c>
      <c r="F374" s="327" t="s">
        <v>1099</v>
      </c>
      <c r="G374" s="327" t="s">
        <v>2453</v>
      </c>
      <c r="H374" s="327">
        <v>0</v>
      </c>
      <c r="I374" s="327" t="s">
        <v>2552</v>
      </c>
      <c r="J374" s="327" t="s">
        <v>2553</v>
      </c>
      <c r="K374" s="327"/>
      <c r="L374" s="327"/>
      <c r="M374" s="327"/>
      <c r="N374" s="327"/>
      <c r="O374" s="327"/>
      <c r="P374" s="327"/>
      <c r="Q374" s="327"/>
      <c r="R374" s="260" t="str">
        <f ca="1">IF(ISERROR($V374),"",OFFSET('Smelter Look-up'!$C$4,$V374-4,0)&amp;"")</f>
        <v>Metalurgica Met-Mex Penoles S.A. De C.V.</v>
      </c>
      <c r="S374" s="276" t="str">
        <f t="shared" ca="1" si="15"/>
        <v>MX</v>
      </c>
      <c r="T374" s="276" t="str">
        <f ca="1">IF(B374="","",IF(ISERROR(MATCH($J374,SorP!$B$1:$B$6230,0)),"",INDIRECT("'SorP'!$A$"&amp;MATCH($J374,SorP!$B$1:$B$6230,0))))</f>
        <v>MX-COA</v>
      </c>
      <c r="U374" s="318"/>
      <c r="V374" s="319">
        <f>IF(C374="",NA(),MATCH($B374&amp;$C374,'Smelter Look-up'!$J:$J,0))</f>
        <v>146</v>
      </c>
      <c r="W374" s="320"/>
      <c r="X374" s="320">
        <f t="shared" si="16"/>
        <v>0</v>
      </c>
      <c r="Y374" s="320"/>
      <c r="Z374" s="320"/>
      <c r="AB374" s="321" t="str">
        <f t="shared" si="17"/>
        <v>GoldMet-Mex Penoles, S.A.</v>
      </c>
    </row>
    <row r="375" spans="1:28" s="321" customFormat="1" ht="25.5">
      <c r="A375" s="259"/>
      <c r="B375" s="327" t="s">
        <v>1827</v>
      </c>
      <c r="C375" s="327" t="s">
        <v>3346</v>
      </c>
      <c r="D375" s="327" t="s">
        <v>15990</v>
      </c>
      <c r="E375" s="327" t="s">
        <v>1781</v>
      </c>
      <c r="F375" s="327" t="s">
        <v>1099</v>
      </c>
      <c r="G375" s="327" t="s">
        <v>2453</v>
      </c>
      <c r="H375" s="327">
        <v>0</v>
      </c>
      <c r="I375" s="327" t="s">
        <v>2552</v>
      </c>
      <c r="J375" s="327" t="s">
        <v>2553</v>
      </c>
      <c r="K375" s="327"/>
      <c r="L375" s="327"/>
      <c r="M375" s="327"/>
      <c r="N375" s="327"/>
      <c r="O375" s="327"/>
      <c r="P375" s="327"/>
      <c r="Q375" s="327"/>
      <c r="R375" s="260" t="str">
        <f ca="1">IF(ISERROR($V375),"",OFFSET('Smelter Look-up'!$C$4,$V375-4,0)&amp;"")</f>
        <v>Metalurgica Met-Mex Penoles S.A. De C.V.</v>
      </c>
      <c r="S375" s="276" t="str">
        <f t="shared" ca="1" si="15"/>
        <v>MX</v>
      </c>
      <c r="T375" s="276" t="str">
        <f ca="1">IF(B375="","",IF(ISERROR(MATCH($J375,SorP!$B$1:$B$6230,0)),"",INDIRECT("'SorP'!$A$"&amp;MATCH($J375,SorP!$B$1:$B$6230,0))))</f>
        <v>MX-COA</v>
      </c>
      <c r="U375" s="318"/>
      <c r="V375" s="319">
        <f>IF(C375="",NA(),MATCH($B375&amp;$C375,'Smelter Look-up'!$J:$J,0))</f>
        <v>146</v>
      </c>
      <c r="W375" s="320"/>
      <c r="X375" s="320">
        <f t="shared" si="16"/>
        <v>0</v>
      </c>
      <c r="Y375" s="320"/>
      <c r="Z375" s="320"/>
      <c r="AB375" s="321" t="str">
        <f t="shared" si="17"/>
        <v>GoldMet-Mex Penoles, S.A.</v>
      </c>
    </row>
    <row r="376" spans="1:28" s="321" customFormat="1" ht="20.25">
      <c r="A376" s="259"/>
      <c r="B376" s="327" t="s">
        <v>1827</v>
      </c>
      <c r="C376" s="327" t="s">
        <v>15989</v>
      </c>
      <c r="D376" s="327" t="s">
        <v>15989</v>
      </c>
      <c r="E376" s="327" t="s">
        <v>1781</v>
      </c>
      <c r="F376" s="327" t="s">
        <v>1099</v>
      </c>
      <c r="G376" s="327" t="s">
        <v>2453</v>
      </c>
      <c r="H376" s="327">
        <v>0</v>
      </c>
      <c r="I376" s="327" t="s">
        <v>2552</v>
      </c>
      <c r="J376" s="327" t="s">
        <v>2553</v>
      </c>
      <c r="K376" s="327"/>
      <c r="L376" s="327"/>
      <c r="M376" s="327" t="s">
        <v>15548</v>
      </c>
      <c r="N376" s="327"/>
      <c r="O376" s="327" t="s">
        <v>15613</v>
      </c>
      <c r="P376" s="327"/>
      <c r="Q376" s="327"/>
      <c r="R376" s="260" t="str">
        <f ca="1">IF(ISERROR($V376),"",OFFSET('Smelter Look-up'!$C$4,$V376-4,0)&amp;"")</f>
        <v/>
      </c>
      <c r="S376" s="276" t="str">
        <f t="shared" ca="1" si="15"/>
        <v>MX</v>
      </c>
      <c r="T376" s="276" t="str">
        <f ca="1">IF(B376="","",IF(ISERROR(MATCH($J376,SorP!$B$1:$B$6230,0)),"",INDIRECT("'SorP'!$A$"&amp;MATCH($J376,SorP!$B$1:$B$6230,0))))</f>
        <v>MX-COA</v>
      </c>
      <c r="U376" s="318"/>
      <c r="V376" s="319" t="e">
        <f>IF(C376="",NA(),MATCH($B376&amp;$C376,'Smelter Look-up'!$J:$J,0))</f>
        <v>#N/A</v>
      </c>
      <c r="W376" s="320"/>
      <c r="X376" s="320">
        <f t="shared" si="16"/>
        <v>0</v>
      </c>
      <c r="Y376" s="320"/>
      <c r="Z376" s="320"/>
      <c r="AB376" s="321" t="str">
        <f t="shared" si="17"/>
        <v>GoldMETALÚRGICA MET-MEX PEÑOLES, S.A. DE C.V</v>
      </c>
    </row>
    <row r="377" spans="1:28" s="321" customFormat="1" ht="25.5">
      <c r="A377" s="259"/>
      <c r="B377" s="327" t="s">
        <v>1827</v>
      </c>
      <c r="C377" s="327" t="s">
        <v>3346</v>
      </c>
      <c r="D377" s="327" t="s">
        <v>15991</v>
      </c>
      <c r="E377" s="327" t="s">
        <v>1781</v>
      </c>
      <c r="F377" s="327" t="s">
        <v>1099</v>
      </c>
      <c r="G377" s="327" t="s">
        <v>2453</v>
      </c>
      <c r="H377" s="327"/>
      <c r="I377" s="327" t="s">
        <v>15992</v>
      </c>
      <c r="J377" s="327" t="s">
        <v>15993</v>
      </c>
      <c r="K377" s="327" t="s">
        <v>15994</v>
      </c>
      <c r="L377" s="327"/>
      <c r="M377" s="327" t="s">
        <v>15572</v>
      </c>
      <c r="N377" s="327" t="s">
        <v>15628</v>
      </c>
      <c r="O377" s="327" t="s">
        <v>15628</v>
      </c>
      <c r="P377" s="327" t="s">
        <v>775</v>
      </c>
      <c r="Q377" s="327"/>
      <c r="R377" s="260" t="str">
        <f ca="1">IF(ISERROR($V377),"",OFFSET('Smelter Look-up'!$C$4,$V377-4,0)&amp;"")</f>
        <v>Metalurgica Met-Mex Penoles S.A. De C.V.</v>
      </c>
      <c r="S377" s="276" t="str">
        <f t="shared" ca="1" si="15"/>
        <v>MX</v>
      </c>
      <c r="T377" s="276" t="str">
        <f ca="1">IF(B377="","",IF(ISERROR(MATCH($J377,SorP!$B$1:$B$6230,0)),"",INDIRECT("'SorP'!$A$"&amp;MATCH($J377,SorP!$B$1:$B$6230,0))))</f>
        <v>MX-COA</v>
      </c>
      <c r="U377" s="318"/>
      <c r="V377" s="319">
        <f>IF(C377="",NA(),MATCH($B377&amp;$C377,'Smelter Look-up'!$J:$J,0))</f>
        <v>146</v>
      </c>
      <c r="W377" s="320"/>
      <c r="X377" s="320">
        <f t="shared" si="16"/>
        <v>0</v>
      </c>
      <c r="Y377" s="320"/>
      <c r="Z377" s="320"/>
      <c r="AB377" s="321" t="str">
        <f t="shared" si="17"/>
        <v>GoldMet-Mex Penoles, S.A.</v>
      </c>
    </row>
    <row r="378" spans="1:28" s="321" customFormat="1" ht="25.5">
      <c r="A378" s="259"/>
      <c r="B378" s="327" t="s">
        <v>1827</v>
      </c>
      <c r="C378" s="327" t="s">
        <v>3346</v>
      </c>
      <c r="D378" s="327" t="s">
        <v>15991</v>
      </c>
      <c r="E378" s="327" t="s">
        <v>1781</v>
      </c>
      <c r="F378" s="327" t="s">
        <v>1099</v>
      </c>
      <c r="G378" s="327" t="s">
        <v>2453</v>
      </c>
      <c r="H378" s="327"/>
      <c r="I378" s="327"/>
      <c r="J378" s="327"/>
      <c r="K378" s="327"/>
      <c r="L378" s="327"/>
      <c r="M378" s="327"/>
      <c r="N378" s="327"/>
      <c r="O378" s="327"/>
      <c r="P378" s="327"/>
      <c r="Q378" s="327"/>
      <c r="R378" s="260" t="str">
        <f ca="1">IF(ISERROR($V378),"",OFFSET('Smelter Look-up'!$C$4,$V378-4,0)&amp;"")</f>
        <v>Metalurgica Met-Mex Penoles S.A. De C.V.</v>
      </c>
      <c r="S378" s="276" t="str">
        <f t="shared" ca="1" si="15"/>
        <v>MX</v>
      </c>
      <c r="T378" s="276" t="str">
        <f ca="1">IF(B378="","",IF(ISERROR(MATCH($J378,SorP!$B$1:$B$6230,0)),"",INDIRECT("'SorP'!$A$"&amp;MATCH($J378,SorP!$B$1:$B$6230,0))))</f>
        <v/>
      </c>
      <c r="U378" s="318"/>
      <c r="V378" s="319">
        <f>IF(C378="",NA(),MATCH($B378&amp;$C378,'Smelter Look-up'!$J:$J,0))</f>
        <v>146</v>
      </c>
      <c r="W378" s="320"/>
      <c r="X378" s="320">
        <f t="shared" si="16"/>
        <v>0</v>
      </c>
      <c r="Y378" s="320"/>
      <c r="Z378" s="320"/>
      <c r="AB378" s="321" t="str">
        <f t="shared" si="17"/>
        <v>GoldMet-Mex Penoles, S.A.</v>
      </c>
    </row>
    <row r="379" spans="1:28" s="321" customFormat="1" ht="20.25">
      <c r="A379" s="259"/>
      <c r="B379" s="327" t="s">
        <v>1829</v>
      </c>
      <c r="C379" s="327" t="s">
        <v>3363</v>
      </c>
      <c r="D379" s="327" t="s">
        <v>3363</v>
      </c>
      <c r="E379" s="327" t="s">
        <v>1748</v>
      </c>
      <c r="F379" s="327" t="s">
        <v>1154</v>
      </c>
      <c r="G379" s="327" t="s">
        <v>2453</v>
      </c>
      <c r="H379" s="327">
        <v>0</v>
      </c>
      <c r="I379" s="327" t="s">
        <v>2672</v>
      </c>
      <c r="J379" s="327" t="s">
        <v>2673</v>
      </c>
      <c r="K379" s="327"/>
      <c r="L379" s="327"/>
      <c r="M379" s="327"/>
      <c r="N379" s="327"/>
      <c r="O379" s="327"/>
      <c r="P379" s="327"/>
      <c r="Q379" s="327"/>
      <c r="R379" s="260" t="str">
        <f ca="1">IF(ISERROR($V379),"",OFFSET('Smelter Look-up'!$C$4,$V379-4,0)&amp;"")</f>
        <v>Metallurgical Products India Pvt., Ltd.</v>
      </c>
      <c r="S379" s="276" t="str">
        <f t="shared" ca="1" si="15"/>
        <v>IN</v>
      </c>
      <c r="T379" s="276" t="str">
        <f ca="1">IF(B379="","",IF(ISERROR(MATCH($J379,SorP!$B$1:$B$6230,0)),"",INDIRECT("'SorP'!$A$"&amp;MATCH($J379,SorP!$B$1:$B$6230,0))))</f>
        <v>IN-MH</v>
      </c>
      <c r="U379" s="318"/>
      <c r="V379" s="319">
        <f>IF(C379="",NA(),MATCH($B379&amp;$C379,'Smelter Look-up'!$J:$J,0))</f>
        <v>308</v>
      </c>
      <c r="W379" s="320"/>
      <c r="X379" s="320">
        <f t="shared" si="16"/>
        <v>0</v>
      </c>
      <c r="Y379" s="320"/>
      <c r="Z379" s="320"/>
      <c r="AB379" s="321" t="str">
        <f t="shared" si="17"/>
        <v>TantalumMetallurgical Products India Pvt., Ltd.</v>
      </c>
    </row>
    <row r="380" spans="1:28" s="321" customFormat="1" ht="20.25">
      <c r="A380" s="259"/>
      <c r="B380" s="327" t="s">
        <v>1829</v>
      </c>
      <c r="C380" s="327" t="s">
        <v>3363</v>
      </c>
      <c r="D380" s="327" t="s">
        <v>3363</v>
      </c>
      <c r="E380" s="327" t="s">
        <v>1748</v>
      </c>
      <c r="F380" s="327" t="s">
        <v>1154</v>
      </c>
      <c r="G380" s="327" t="s">
        <v>2453</v>
      </c>
      <c r="H380" s="327">
        <v>0</v>
      </c>
      <c r="I380" s="327" t="s">
        <v>2672</v>
      </c>
      <c r="J380" s="327" t="s">
        <v>2673</v>
      </c>
      <c r="K380" s="327"/>
      <c r="L380" s="327"/>
      <c r="M380" s="327" t="s">
        <v>15548</v>
      </c>
      <c r="N380" s="327"/>
      <c r="O380" s="327" t="s">
        <v>15995</v>
      </c>
      <c r="P380" s="327"/>
      <c r="Q380" s="327"/>
      <c r="R380" s="260" t="str">
        <f ca="1">IF(ISERROR($V380),"",OFFSET('Smelter Look-up'!$C$4,$V380-4,0)&amp;"")</f>
        <v>Metallurgical Products India Pvt., Ltd.</v>
      </c>
      <c r="S380" s="276" t="str">
        <f t="shared" ca="1" si="15"/>
        <v>IN</v>
      </c>
      <c r="T380" s="276" t="str">
        <f ca="1">IF(B380="","",IF(ISERROR(MATCH($J380,SorP!$B$1:$B$6230,0)),"",INDIRECT("'SorP'!$A$"&amp;MATCH($J380,SorP!$B$1:$B$6230,0))))</f>
        <v>IN-MH</v>
      </c>
      <c r="U380" s="318"/>
      <c r="V380" s="319">
        <f>IF(C380="",NA(),MATCH($B380&amp;$C380,'Smelter Look-up'!$J:$J,0))</f>
        <v>308</v>
      </c>
      <c r="W380" s="320"/>
      <c r="X380" s="320">
        <f t="shared" si="16"/>
        <v>0</v>
      </c>
      <c r="Y380" s="320"/>
      <c r="Z380" s="320"/>
      <c r="AB380" s="321" t="str">
        <f t="shared" si="17"/>
        <v>TantalumMetallurgical Products India Pvt., Ltd.</v>
      </c>
    </row>
    <row r="381" spans="1:28" s="321" customFormat="1" ht="20.25">
      <c r="A381" s="259"/>
      <c r="B381" s="327" t="s">
        <v>1829</v>
      </c>
      <c r="C381" s="327" t="s">
        <v>3363</v>
      </c>
      <c r="D381" s="327" t="s">
        <v>15996</v>
      </c>
      <c r="E381" s="327" t="s">
        <v>1748</v>
      </c>
      <c r="F381" s="327" t="s">
        <v>1154</v>
      </c>
      <c r="G381" s="327" t="s">
        <v>2453</v>
      </c>
      <c r="H381" s="327"/>
      <c r="I381" s="327"/>
      <c r="J381" s="327"/>
      <c r="K381" s="327"/>
      <c r="L381" s="327"/>
      <c r="M381" s="327" t="s">
        <v>15572</v>
      </c>
      <c r="N381" s="327" t="s">
        <v>15650</v>
      </c>
      <c r="O381" s="327" t="s">
        <v>15604</v>
      </c>
      <c r="P381" s="327" t="s">
        <v>775</v>
      </c>
      <c r="Q381" s="327"/>
      <c r="R381" s="260" t="str">
        <f ca="1">IF(ISERROR($V381),"",OFFSET('Smelter Look-up'!$C$4,$V381-4,0)&amp;"")</f>
        <v>Metallurgical Products India Pvt., Ltd.</v>
      </c>
      <c r="S381" s="276" t="str">
        <f t="shared" ca="1" si="15"/>
        <v>IN</v>
      </c>
      <c r="T381" s="276" t="str">
        <f ca="1">IF(B381="","",IF(ISERROR(MATCH($J381,SorP!$B$1:$B$6230,0)),"",INDIRECT("'SorP'!$A$"&amp;MATCH($J381,SorP!$B$1:$B$6230,0))))</f>
        <v/>
      </c>
      <c r="U381" s="318"/>
      <c r="V381" s="319">
        <f>IF(C381="",NA(),MATCH($B381&amp;$C381,'Smelter Look-up'!$J:$J,0))</f>
        <v>308</v>
      </c>
      <c r="W381" s="320"/>
      <c r="X381" s="320">
        <f t="shared" si="16"/>
        <v>0</v>
      </c>
      <c r="Y381" s="320"/>
      <c r="Z381" s="320"/>
      <c r="AB381" s="321" t="str">
        <f t="shared" si="17"/>
        <v>TantalumMetallurgical Products India Pvt., Ltd.</v>
      </c>
    </row>
    <row r="382" spans="1:28" s="321" customFormat="1" ht="20.25">
      <c r="A382" s="259"/>
      <c r="B382" s="327" t="s">
        <v>1828</v>
      </c>
      <c r="C382" s="327" t="s">
        <v>1572</v>
      </c>
      <c r="D382" s="327" t="s">
        <v>1572</v>
      </c>
      <c r="E382" s="327" t="s">
        <v>1687</v>
      </c>
      <c r="F382" s="327" t="s">
        <v>1181</v>
      </c>
      <c r="G382" s="327" t="s">
        <v>2453</v>
      </c>
      <c r="H382" s="327">
        <v>0</v>
      </c>
      <c r="I382" s="327" t="s">
        <v>2751</v>
      </c>
      <c r="J382" s="327" t="s">
        <v>2612</v>
      </c>
      <c r="K382" s="327"/>
      <c r="L382" s="327"/>
      <c r="M382" s="327"/>
      <c r="N382" s="327"/>
      <c r="O382" s="327"/>
      <c r="P382" s="327"/>
      <c r="Q382" s="327" t="s">
        <v>15576</v>
      </c>
      <c r="R382" s="260" t="str">
        <f ca="1">IF(ISERROR($V382),"",OFFSET('Smelter Look-up'!$C$4,$V382-4,0)&amp;"")</f>
        <v>Mineracao Taboca S.A.</v>
      </c>
      <c r="S382" s="276" t="str">
        <f t="shared" ca="1" si="15"/>
        <v>BR</v>
      </c>
      <c r="T382" s="276" t="str">
        <f ca="1">IF(B382="","",IF(ISERROR(MATCH($J382,SorP!$B$1:$B$6230,0)),"",INDIRECT("'SorP'!$A$"&amp;MATCH($J382,SorP!$B$1:$B$6230,0))))</f>
        <v>BR-SP</v>
      </c>
      <c r="U382" s="318"/>
      <c r="V382" s="319">
        <f>IF(C382="",NA(),MATCH($B382&amp;$C382,'Smelter Look-up'!$J:$J,0))</f>
        <v>422</v>
      </c>
      <c r="W382" s="320"/>
      <c r="X382" s="320">
        <f t="shared" si="16"/>
        <v>0</v>
      </c>
      <c r="Y382" s="320"/>
      <c r="Z382" s="320"/>
      <c r="AB382" s="321" t="str">
        <f t="shared" si="17"/>
        <v>TinMineração Taboca S.A.</v>
      </c>
    </row>
    <row r="383" spans="1:28" s="321" customFormat="1" ht="20.25">
      <c r="A383" s="259"/>
      <c r="B383" s="327" t="s">
        <v>1828</v>
      </c>
      <c r="C383" s="327" t="s">
        <v>2752</v>
      </c>
      <c r="D383" s="327" t="s">
        <v>1572</v>
      </c>
      <c r="E383" s="327" t="s">
        <v>1687</v>
      </c>
      <c r="F383" s="327" t="s">
        <v>1181</v>
      </c>
      <c r="G383" s="327" t="s">
        <v>2453</v>
      </c>
      <c r="H383" s="327" t="s">
        <v>15997</v>
      </c>
      <c r="I383" s="327" t="s">
        <v>2751</v>
      </c>
      <c r="J383" s="327" t="s">
        <v>2612</v>
      </c>
      <c r="K383" s="327" t="s">
        <v>15998</v>
      </c>
      <c r="L383" s="327" t="s">
        <v>15999</v>
      </c>
      <c r="M383" s="327" t="s">
        <v>15577</v>
      </c>
      <c r="N383" s="327" t="s">
        <v>16000</v>
      </c>
      <c r="O383" s="327" t="s">
        <v>16001</v>
      </c>
      <c r="P383" s="327" t="s">
        <v>775</v>
      </c>
      <c r="Q383" s="327" t="s">
        <v>16002</v>
      </c>
      <c r="R383" s="260" t="str">
        <f ca="1">IF(ISERROR($V383),"",OFFSET('Smelter Look-up'!$C$4,$V383-4,0)&amp;"")</f>
        <v>Mineracao Taboca S.A.</v>
      </c>
      <c r="S383" s="276" t="str">
        <f t="shared" ca="1" si="15"/>
        <v>BR</v>
      </c>
      <c r="T383" s="276" t="str">
        <f ca="1">IF(B383="","",IF(ISERROR(MATCH($J383,SorP!$B$1:$B$6230,0)),"",INDIRECT("'SorP'!$A$"&amp;MATCH($J383,SorP!$B$1:$B$6230,0))))</f>
        <v>BR-SP</v>
      </c>
      <c r="U383" s="318"/>
      <c r="V383" s="319">
        <f>IF(C383="",NA(),MATCH($B383&amp;$C383,'Smelter Look-up'!$J:$J,0))</f>
        <v>481</v>
      </c>
      <c r="W383" s="320"/>
      <c r="X383" s="320">
        <f t="shared" si="16"/>
        <v>0</v>
      </c>
      <c r="Y383" s="320"/>
      <c r="Z383" s="320"/>
      <c r="AB383" s="321" t="str">
        <f t="shared" si="17"/>
        <v>TinToboca/ Paranapenema</v>
      </c>
    </row>
    <row r="384" spans="1:28" s="321" customFormat="1" ht="20.25">
      <c r="A384" s="259"/>
      <c r="B384" s="327" t="s">
        <v>1828</v>
      </c>
      <c r="C384" s="327" t="s">
        <v>1572</v>
      </c>
      <c r="D384" s="327" t="s">
        <v>1572</v>
      </c>
      <c r="E384" s="327" t="s">
        <v>1687</v>
      </c>
      <c r="F384" s="327" t="s">
        <v>1181</v>
      </c>
      <c r="G384" s="327" t="s">
        <v>2453</v>
      </c>
      <c r="H384" s="327">
        <v>0</v>
      </c>
      <c r="I384" s="327" t="s">
        <v>2751</v>
      </c>
      <c r="J384" s="327" t="s">
        <v>2612</v>
      </c>
      <c r="K384" s="327"/>
      <c r="L384" s="327"/>
      <c r="M384" s="327"/>
      <c r="N384" s="327"/>
      <c r="O384" s="327"/>
      <c r="P384" s="327"/>
      <c r="Q384" s="327"/>
      <c r="R384" s="260" t="str">
        <f ca="1">IF(ISERROR($V384),"",OFFSET('Smelter Look-up'!$C$4,$V384-4,0)&amp;"")</f>
        <v>Mineracao Taboca S.A.</v>
      </c>
      <c r="S384" s="276" t="str">
        <f t="shared" ca="1" si="15"/>
        <v>BR</v>
      </c>
      <c r="T384" s="276" t="str">
        <f ca="1">IF(B384="","",IF(ISERROR(MATCH($J384,SorP!$B$1:$B$6230,0)),"",INDIRECT("'SorP'!$A$"&amp;MATCH($J384,SorP!$B$1:$B$6230,0))))</f>
        <v>BR-SP</v>
      </c>
      <c r="U384" s="318"/>
      <c r="V384" s="319">
        <f>IF(C384="",NA(),MATCH($B384&amp;$C384,'Smelter Look-up'!$J:$J,0))</f>
        <v>422</v>
      </c>
      <c r="W384" s="320"/>
      <c r="X384" s="320">
        <f t="shared" si="16"/>
        <v>0</v>
      </c>
      <c r="Y384" s="320"/>
      <c r="Z384" s="320"/>
      <c r="AB384" s="321" t="str">
        <f t="shared" si="17"/>
        <v>TinMineração Taboca S.A.</v>
      </c>
    </row>
    <row r="385" spans="1:28" s="321" customFormat="1" ht="20.25">
      <c r="A385" s="259"/>
      <c r="B385" s="327" t="s">
        <v>1828</v>
      </c>
      <c r="C385" s="327" t="s">
        <v>1572</v>
      </c>
      <c r="D385" s="327" t="s">
        <v>1572</v>
      </c>
      <c r="E385" s="327" t="s">
        <v>1687</v>
      </c>
      <c r="F385" s="327" t="s">
        <v>1181</v>
      </c>
      <c r="G385" s="327" t="s">
        <v>2453</v>
      </c>
      <c r="H385" s="327">
        <v>0</v>
      </c>
      <c r="I385" s="327" t="s">
        <v>2751</v>
      </c>
      <c r="J385" s="327" t="s">
        <v>2612</v>
      </c>
      <c r="K385" s="327"/>
      <c r="L385" s="327"/>
      <c r="M385" s="327" t="s">
        <v>15548</v>
      </c>
      <c r="N385" s="327"/>
      <c r="O385" s="327" t="s">
        <v>15652</v>
      </c>
      <c r="P385" s="327"/>
      <c r="Q385" s="327"/>
      <c r="R385" s="260" t="str">
        <f ca="1">IF(ISERROR($V385),"",OFFSET('Smelter Look-up'!$C$4,$V385-4,0)&amp;"")</f>
        <v>Mineracao Taboca S.A.</v>
      </c>
      <c r="S385" s="276" t="str">
        <f t="shared" ca="1" si="15"/>
        <v>BR</v>
      </c>
      <c r="T385" s="276" t="str">
        <f ca="1">IF(B385="","",IF(ISERROR(MATCH($J385,SorP!$B$1:$B$6230,0)),"",INDIRECT("'SorP'!$A$"&amp;MATCH($J385,SorP!$B$1:$B$6230,0))))</f>
        <v>BR-SP</v>
      </c>
      <c r="U385" s="318"/>
      <c r="V385" s="319">
        <f>IF(C385="",NA(),MATCH($B385&amp;$C385,'Smelter Look-up'!$J:$J,0))</f>
        <v>422</v>
      </c>
      <c r="W385" s="320"/>
      <c r="X385" s="320">
        <f t="shared" si="16"/>
        <v>0</v>
      </c>
      <c r="Y385" s="320"/>
      <c r="Z385" s="320"/>
      <c r="AB385" s="321" t="str">
        <f t="shared" si="17"/>
        <v>TinMineração Taboca S.A.</v>
      </c>
    </row>
    <row r="386" spans="1:28" s="321" customFormat="1" ht="20.25">
      <c r="A386" s="259"/>
      <c r="B386" s="327" t="s">
        <v>1828</v>
      </c>
      <c r="C386" s="327" t="s">
        <v>1572</v>
      </c>
      <c r="D386" s="327" t="s">
        <v>1572</v>
      </c>
      <c r="E386" s="327" t="s">
        <v>1687</v>
      </c>
      <c r="F386" s="327" t="s">
        <v>1181</v>
      </c>
      <c r="G386" s="327" t="s">
        <v>2453</v>
      </c>
      <c r="H386" s="327">
        <v>0</v>
      </c>
      <c r="I386" s="327" t="s">
        <v>2751</v>
      </c>
      <c r="J386" s="327" t="s">
        <v>2612</v>
      </c>
      <c r="K386" s="327"/>
      <c r="L386" s="327"/>
      <c r="M386" s="327"/>
      <c r="N386" s="327"/>
      <c r="O386" s="327"/>
      <c r="P386" s="327" t="s">
        <v>775</v>
      </c>
      <c r="Q386" s="327" t="s">
        <v>15553</v>
      </c>
      <c r="R386" s="260" t="str">
        <f ca="1">IF(ISERROR($V386),"",OFFSET('Smelter Look-up'!$C$4,$V386-4,0)&amp;"")</f>
        <v>Mineracao Taboca S.A.</v>
      </c>
      <c r="S386" s="276" t="str">
        <f t="shared" ca="1" si="15"/>
        <v>BR</v>
      </c>
      <c r="T386" s="276" t="str">
        <f ca="1">IF(B386="","",IF(ISERROR(MATCH($J386,SorP!$B$1:$B$6230,0)),"",INDIRECT("'SorP'!$A$"&amp;MATCH($J386,SorP!$B$1:$B$6230,0))))</f>
        <v>BR-SP</v>
      </c>
      <c r="U386" s="318"/>
      <c r="V386" s="319">
        <f>IF(C386="",NA(),MATCH($B386&amp;$C386,'Smelter Look-up'!$J:$J,0))</f>
        <v>422</v>
      </c>
      <c r="W386" s="320"/>
      <c r="X386" s="320">
        <f t="shared" si="16"/>
        <v>0</v>
      </c>
      <c r="Y386" s="320"/>
      <c r="Z386" s="320"/>
      <c r="AB386" s="321" t="str">
        <f t="shared" si="17"/>
        <v>TinMineração Taboca S.A.</v>
      </c>
    </row>
    <row r="387" spans="1:28" s="321" customFormat="1" ht="20.25">
      <c r="A387" s="259"/>
      <c r="B387" s="327" t="s">
        <v>1828</v>
      </c>
      <c r="C387" s="327" t="s">
        <v>1572</v>
      </c>
      <c r="D387" s="327" t="s">
        <v>1572</v>
      </c>
      <c r="E387" s="327" t="s">
        <v>1687</v>
      </c>
      <c r="F387" s="327" t="s">
        <v>1181</v>
      </c>
      <c r="G387" s="327" t="s">
        <v>2453</v>
      </c>
      <c r="H387" s="327" t="s">
        <v>16003</v>
      </c>
      <c r="I387" s="327" t="s">
        <v>2751</v>
      </c>
      <c r="J387" s="327" t="s">
        <v>2612</v>
      </c>
      <c r="K387" s="327" t="s">
        <v>16004</v>
      </c>
      <c r="L387" s="327" t="s">
        <v>16005</v>
      </c>
      <c r="M387" s="327" t="s">
        <v>15692</v>
      </c>
      <c r="N387" s="327"/>
      <c r="O387" s="327"/>
      <c r="P387" s="327"/>
      <c r="Q387" s="327"/>
      <c r="R387" s="260" t="str">
        <f ca="1">IF(ISERROR($V387),"",OFFSET('Smelter Look-up'!$C$4,$V387-4,0)&amp;"")</f>
        <v>Mineracao Taboca S.A.</v>
      </c>
      <c r="S387" s="276" t="str">
        <f t="shared" ca="1" si="15"/>
        <v>BR</v>
      </c>
      <c r="T387" s="276" t="str">
        <f ca="1">IF(B387="","",IF(ISERROR(MATCH($J387,SorP!$B$1:$B$6230,0)),"",INDIRECT("'SorP'!$A$"&amp;MATCH($J387,SorP!$B$1:$B$6230,0))))</f>
        <v>BR-SP</v>
      </c>
      <c r="U387" s="318"/>
      <c r="V387" s="319">
        <f>IF(C387="",NA(),MATCH($B387&amp;$C387,'Smelter Look-up'!$J:$J,0))</f>
        <v>422</v>
      </c>
      <c r="W387" s="320"/>
      <c r="X387" s="320">
        <f t="shared" si="16"/>
        <v>0</v>
      </c>
      <c r="Y387" s="320"/>
      <c r="Z387" s="320"/>
      <c r="AB387" s="321" t="str">
        <f t="shared" si="17"/>
        <v>TinMineração Taboca S.A.</v>
      </c>
    </row>
    <row r="388" spans="1:28" s="321" customFormat="1" ht="20.25">
      <c r="A388" s="259"/>
      <c r="B388" s="327" t="s">
        <v>1828</v>
      </c>
      <c r="C388" s="327" t="s">
        <v>1572</v>
      </c>
      <c r="D388" s="327" t="s">
        <v>1572</v>
      </c>
      <c r="E388" s="327" t="s">
        <v>1687</v>
      </c>
      <c r="F388" s="327" t="s">
        <v>1181</v>
      </c>
      <c r="G388" s="327" t="s">
        <v>2453</v>
      </c>
      <c r="H388" s="327" t="s">
        <v>15997</v>
      </c>
      <c r="I388" s="327" t="s">
        <v>16006</v>
      </c>
      <c r="J388" s="327" t="s">
        <v>16007</v>
      </c>
      <c r="K388" s="327" t="s">
        <v>15998</v>
      </c>
      <c r="L388" s="327" t="s">
        <v>15999</v>
      </c>
      <c r="M388" s="327" t="s">
        <v>15572</v>
      </c>
      <c r="N388" s="327" t="s">
        <v>16000</v>
      </c>
      <c r="O388" s="327" t="s">
        <v>16008</v>
      </c>
      <c r="P388" s="327" t="s">
        <v>775</v>
      </c>
      <c r="Q388" s="327"/>
      <c r="R388" s="260" t="str">
        <f ca="1">IF(ISERROR($V388),"",OFFSET('Smelter Look-up'!$C$4,$V388-4,0)&amp;"")</f>
        <v>Mineracao Taboca S.A.</v>
      </c>
      <c r="S388" s="276" t="str">
        <f t="shared" ca="1" si="15"/>
        <v>BR</v>
      </c>
      <c r="T388" s="276" t="str">
        <f ca="1">IF(B388="","",IF(ISERROR(MATCH($J388,SorP!$B$1:$B$6230,0)),"",INDIRECT("'SorP'!$A$"&amp;MATCH($J388,SorP!$B$1:$B$6230,0))))</f>
        <v/>
      </c>
      <c r="U388" s="318"/>
      <c r="V388" s="319">
        <f>IF(C388="",NA(),MATCH($B388&amp;$C388,'Smelter Look-up'!$J:$J,0))</f>
        <v>422</v>
      </c>
      <c r="W388" s="320"/>
      <c r="X388" s="320">
        <f t="shared" si="16"/>
        <v>0</v>
      </c>
      <c r="Y388" s="320"/>
      <c r="Z388" s="320"/>
      <c r="AB388" s="321" t="str">
        <f t="shared" si="17"/>
        <v>TinMineração Taboca S.A.</v>
      </c>
    </row>
    <row r="389" spans="1:28" s="321" customFormat="1" ht="20.25">
      <c r="A389" s="259"/>
      <c r="B389" s="327" t="s">
        <v>1828</v>
      </c>
      <c r="C389" s="327" t="s">
        <v>1572</v>
      </c>
      <c r="D389" s="327" t="s">
        <v>1572</v>
      </c>
      <c r="E389" s="327" t="s">
        <v>1687</v>
      </c>
      <c r="F389" s="327" t="s">
        <v>1181</v>
      </c>
      <c r="G389" s="327" t="s">
        <v>2453</v>
      </c>
      <c r="H389" s="327"/>
      <c r="I389" s="327"/>
      <c r="J389" s="327"/>
      <c r="K389" s="327"/>
      <c r="L389" s="327"/>
      <c r="M389" s="327"/>
      <c r="N389" s="327"/>
      <c r="O389" s="327"/>
      <c r="P389" s="327"/>
      <c r="Q389" s="327"/>
      <c r="R389" s="260" t="str">
        <f ca="1">IF(ISERROR($V389),"",OFFSET('Smelter Look-up'!$C$4,$V389-4,0)&amp;"")</f>
        <v>Mineracao Taboca S.A.</v>
      </c>
      <c r="S389" s="276" t="str">
        <f t="shared" ref="S389:S452" ca="1" si="18">IF(B389="","",IF(ISERROR(MATCH($E389,CL,0)),"Unknown",INDIRECT("'C'!$B$"&amp;MATCH($E389,CL,0)+1)))</f>
        <v>BR</v>
      </c>
      <c r="T389" s="276" t="str">
        <f ca="1">IF(B389="","",IF(ISERROR(MATCH($J389,SorP!$B$1:$B$6230,0)),"",INDIRECT("'SorP'!$A$"&amp;MATCH($J389,SorP!$B$1:$B$6230,0))))</f>
        <v/>
      </c>
      <c r="U389" s="318"/>
      <c r="V389" s="319">
        <f>IF(C389="",NA(),MATCH($B389&amp;$C389,'Smelter Look-up'!$J:$J,0))</f>
        <v>422</v>
      </c>
      <c r="W389" s="320"/>
      <c r="X389" s="320">
        <f t="shared" si="16"/>
        <v>0</v>
      </c>
      <c r="Y389" s="320"/>
      <c r="Z389" s="320"/>
      <c r="AB389" s="321" t="str">
        <f t="shared" si="17"/>
        <v>TinMineração Taboca S.A.</v>
      </c>
    </row>
    <row r="390" spans="1:28" s="321" customFormat="1" ht="20.25">
      <c r="A390" s="259"/>
      <c r="B390" s="327" t="s">
        <v>1829</v>
      </c>
      <c r="C390" s="327" t="s">
        <v>1572</v>
      </c>
      <c r="D390" s="327" t="s">
        <v>1572</v>
      </c>
      <c r="E390" s="327" t="s">
        <v>1687</v>
      </c>
      <c r="F390" s="327" t="s">
        <v>1155</v>
      </c>
      <c r="G390" s="327" t="s">
        <v>2453</v>
      </c>
      <c r="H390" s="327">
        <v>0</v>
      </c>
      <c r="I390" s="327" t="s">
        <v>2675</v>
      </c>
      <c r="J390" s="327" t="s">
        <v>2676</v>
      </c>
      <c r="K390" s="327"/>
      <c r="L390" s="327"/>
      <c r="M390" s="327"/>
      <c r="N390" s="327"/>
      <c r="O390" s="327"/>
      <c r="P390" s="327"/>
      <c r="Q390" s="327"/>
      <c r="R390" s="260" t="str">
        <f ca="1">IF(ISERROR($V390),"",OFFSET('Smelter Look-up'!$C$4,$V390-4,0)&amp;"")</f>
        <v>Mineracao Taboca S.A.</v>
      </c>
      <c r="S390" s="276" t="str">
        <f t="shared" ca="1" si="18"/>
        <v>BR</v>
      </c>
      <c r="T390" s="276" t="str">
        <f ca="1">IF(B390="","",IF(ISERROR(MATCH($J390,SorP!$B$1:$B$6230,0)),"",INDIRECT("'SorP'!$A$"&amp;MATCH($J390,SorP!$B$1:$B$6230,0))))</f>
        <v>BR-AM</v>
      </c>
      <c r="U390" s="318"/>
      <c r="V390" s="319">
        <f>IF(C390="",NA(),MATCH($B390&amp;$C390,'Smelter Look-up'!$J:$J,0))</f>
        <v>309</v>
      </c>
      <c r="W390" s="320"/>
      <c r="X390" s="320">
        <f t="shared" ref="X390:X453" si="19">IF(AND(C390="Smelter not listed",OR(LEN(D390)=0,LEN(E390)=0)),1,0)</f>
        <v>0</v>
      </c>
      <c r="Y390" s="320"/>
      <c r="Z390" s="320"/>
      <c r="AB390" s="321" t="str">
        <f t="shared" ref="AB390:AB453" si="20">B390&amp;C390</f>
        <v>TantalumMineração Taboca S.A.</v>
      </c>
    </row>
    <row r="391" spans="1:28" s="321" customFormat="1" ht="20.25">
      <c r="A391" s="259"/>
      <c r="B391" s="327" t="s">
        <v>1829</v>
      </c>
      <c r="C391" s="327" t="s">
        <v>1572</v>
      </c>
      <c r="D391" s="327" t="s">
        <v>1572</v>
      </c>
      <c r="E391" s="327" t="s">
        <v>1687</v>
      </c>
      <c r="F391" s="327" t="s">
        <v>1155</v>
      </c>
      <c r="G391" s="327" t="s">
        <v>2453</v>
      </c>
      <c r="H391" s="327"/>
      <c r="I391" s="327"/>
      <c r="J391" s="327"/>
      <c r="K391" s="327"/>
      <c r="L391" s="327"/>
      <c r="M391" s="327" t="s">
        <v>15572</v>
      </c>
      <c r="N391" s="327" t="s">
        <v>15650</v>
      </c>
      <c r="O391" s="327" t="s">
        <v>15788</v>
      </c>
      <c r="P391" s="327" t="s">
        <v>775</v>
      </c>
      <c r="Q391" s="327"/>
      <c r="R391" s="260" t="str">
        <f ca="1">IF(ISERROR($V391),"",OFFSET('Smelter Look-up'!$C$4,$V391-4,0)&amp;"")</f>
        <v>Mineracao Taboca S.A.</v>
      </c>
      <c r="S391" s="276" t="str">
        <f t="shared" ca="1" si="18"/>
        <v>BR</v>
      </c>
      <c r="T391" s="276" t="str">
        <f ca="1">IF(B391="","",IF(ISERROR(MATCH($J391,SorP!$B$1:$B$6230,0)),"",INDIRECT("'SorP'!$A$"&amp;MATCH($J391,SorP!$B$1:$B$6230,0))))</f>
        <v/>
      </c>
      <c r="U391" s="318"/>
      <c r="V391" s="319">
        <f>IF(C391="",NA(),MATCH($B391&amp;$C391,'Smelter Look-up'!$J:$J,0))</f>
        <v>309</v>
      </c>
      <c r="W391" s="320"/>
      <c r="X391" s="320">
        <f t="shared" si="19"/>
        <v>0</v>
      </c>
      <c r="Y391" s="320"/>
      <c r="Z391" s="320"/>
      <c r="AB391" s="321" t="str">
        <f t="shared" si="20"/>
        <v>TantalumMineração Taboca S.A.</v>
      </c>
    </row>
    <row r="392" spans="1:28" s="321" customFormat="1" ht="20.25">
      <c r="A392" s="259"/>
      <c r="B392" s="327" t="s">
        <v>1828</v>
      </c>
      <c r="C392" s="327" t="s">
        <v>1573</v>
      </c>
      <c r="D392" s="327" t="s">
        <v>1573</v>
      </c>
      <c r="E392" s="327" t="s">
        <v>1344</v>
      </c>
      <c r="F392" s="327" t="s">
        <v>1182</v>
      </c>
      <c r="G392" s="327" t="s">
        <v>2453</v>
      </c>
      <c r="H392" s="327"/>
      <c r="I392" s="327"/>
      <c r="J392" s="327"/>
      <c r="K392" s="327"/>
      <c r="L392" s="327"/>
      <c r="M392" s="327"/>
      <c r="N392" s="327"/>
      <c r="O392" s="327"/>
      <c r="P392" s="327"/>
      <c r="Q392" s="327"/>
      <c r="R392" s="260" t="str">
        <f ca="1">IF(ISERROR($V392),"",OFFSET('Smelter Look-up'!$C$4,$V392-4,0)&amp;"")</f>
        <v>Minsur</v>
      </c>
      <c r="S392" s="276" t="str">
        <f t="shared" ca="1" si="18"/>
        <v>PE</v>
      </c>
      <c r="T392" s="276" t="str">
        <f ca="1">IF(B392="","",IF(ISERROR(MATCH($J392,SorP!$B$1:$B$6230,0)),"",INDIRECT("'SorP'!$A$"&amp;MATCH($J392,SorP!$B$1:$B$6230,0))))</f>
        <v/>
      </c>
      <c r="U392" s="318"/>
      <c r="V392" s="319">
        <f>IF(C392="",NA(),MATCH($B392&amp;$C392,'Smelter Look-up'!$J:$J,0))</f>
        <v>423</v>
      </c>
      <c r="W392" s="320"/>
      <c r="X392" s="320">
        <f t="shared" si="19"/>
        <v>0</v>
      </c>
      <c r="Y392" s="320"/>
      <c r="Z392" s="320"/>
      <c r="AB392" s="321" t="str">
        <f t="shared" si="20"/>
        <v>TinMinsur</v>
      </c>
    </row>
    <row r="393" spans="1:28" s="321" customFormat="1" ht="20.25">
      <c r="A393" s="259"/>
      <c r="B393" s="327" t="s">
        <v>1828</v>
      </c>
      <c r="C393" s="327" t="s">
        <v>1573</v>
      </c>
      <c r="D393" s="327" t="s">
        <v>1573</v>
      </c>
      <c r="E393" s="327" t="s">
        <v>1344</v>
      </c>
      <c r="F393" s="327" t="s">
        <v>1182</v>
      </c>
      <c r="G393" s="327" t="s">
        <v>2453</v>
      </c>
      <c r="H393" s="327">
        <v>0</v>
      </c>
      <c r="I393" s="327" t="s">
        <v>2753</v>
      </c>
      <c r="J393" s="327" t="s">
        <v>2754</v>
      </c>
      <c r="K393" s="327"/>
      <c r="L393" s="327"/>
      <c r="M393" s="327"/>
      <c r="N393" s="327"/>
      <c r="O393" s="327"/>
      <c r="P393" s="327"/>
      <c r="Q393" s="327" t="s">
        <v>15576</v>
      </c>
      <c r="R393" s="260" t="str">
        <f ca="1">IF(ISERROR($V393),"",OFFSET('Smelter Look-up'!$C$4,$V393-4,0)&amp;"")</f>
        <v>Minsur</v>
      </c>
      <c r="S393" s="276" t="str">
        <f t="shared" ca="1" si="18"/>
        <v>PE</v>
      </c>
      <c r="T393" s="276" t="str">
        <f ca="1">IF(B393="","",IF(ISERROR(MATCH($J393,SorP!$B$1:$B$6230,0)),"",INDIRECT("'SorP'!$A$"&amp;MATCH($J393,SorP!$B$1:$B$6230,0))))</f>
        <v>PE-ICA</v>
      </c>
      <c r="U393" s="318"/>
      <c r="V393" s="319">
        <f>IF(C393="",NA(),MATCH($B393&amp;$C393,'Smelter Look-up'!$J:$J,0))</f>
        <v>423</v>
      </c>
      <c r="W393" s="320"/>
      <c r="X393" s="320">
        <f t="shared" si="19"/>
        <v>0</v>
      </c>
      <c r="Y393" s="320"/>
      <c r="Z393" s="320"/>
      <c r="AB393" s="321" t="str">
        <f t="shared" si="20"/>
        <v>TinMinsur</v>
      </c>
    </row>
    <row r="394" spans="1:28" s="321" customFormat="1" ht="20.25">
      <c r="A394" s="259"/>
      <c r="B394" s="327" t="s">
        <v>1828</v>
      </c>
      <c r="C394" s="327" t="s">
        <v>1573</v>
      </c>
      <c r="D394" s="327" t="s">
        <v>1573</v>
      </c>
      <c r="E394" s="327" t="s">
        <v>1344</v>
      </c>
      <c r="F394" s="327" t="s">
        <v>1182</v>
      </c>
      <c r="G394" s="327" t="s">
        <v>2453</v>
      </c>
      <c r="H394" s="327" t="s">
        <v>16009</v>
      </c>
      <c r="I394" s="327" t="s">
        <v>2753</v>
      </c>
      <c r="J394" s="327" t="s">
        <v>2754</v>
      </c>
      <c r="K394" s="327" t="s">
        <v>16010</v>
      </c>
      <c r="L394" s="327" t="s">
        <v>16011</v>
      </c>
      <c r="M394" s="327" t="s">
        <v>15577</v>
      </c>
      <c r="N394" s="327" t="s">
        <v>16012</v>
      </c>
      <c r="O394" s="327" t="s">
        <v>16013</v>
      </c>
      <c r="P394" s="327" t="s">
        <v>775</v>
      </c>
      <c r="Q394" s="327" t="s">
        <v>16014</v>
      </c>
      <c r="R394" s="260" t="str">
        <f ca="1">IF(ISERROR($V394),"",OFFSET('Smelter Look-up'!$C$4,$V394-4,0)&amp;"")</f>
        <v>Minsur</v>
      </c>
      <c r="S394" s="276" t="str">
        <f t="shared" ca="1" si="18"/>
        <v>PE</v>
      </c>
      <c r="T394" s="276" t="str">
        <f ca="1">IF(B394="","",IF(ISERROR(MATCH($J394,SorP!$B$1:$B$6230,0)),"",INDIRECT("'SorP'!$A$"&amp;MATCH($J394,SorP!$B$1:$B$6230,0))))</f>
        <v>PE-ICA</v>
      </c>
      <c r="U394" s="318"/>
      <c r="V394" s="319">
        <f>IF(C394="",NA(),MATCH($B394&amp;$C394,'Smelter Look-up'!$J:$J,0))</f>
        <v>423</v>
      </c>
      <c r="W394" s="320"/>
      <c r="X394" s="320">
        <f t="shared" si="19"/>
        <v>0</v>
      </c>
      <c r="Y394" s="320"/>
      <c r="Z394" s="320"/>
      <c r="AB394" s="321" t="str">
        <f t="shared" si="20"/>
        <v>TinMinsur</v>
      </c>
    </row>
    <row r="395" spans="1:28" s="321" customFormat="1" ht="20.25">
      <c r="A395" s="259"/>
      <c r="B395" s="327" t="s">
        <v>1828</v>
      </c>
      <c r="C395" s="327" t="s">
        <v>1573</v>
      </c>
      <c r="D395" s="327" t="s">
        <v>1573</v>
      </c>
      <c r="E395" s="327" t="s">
        <v>1344</v>
      </c>
      <c r="F395" s="327" t="s">
        <v>1182</v>
      </c>
      <c r="G395" s="327" t="s">
        <v>2453</v>
      </c>
      <c r="H395" s="327">
        <v>0</v>
      </c>
      <c r="I395" s="327" t="s">
        <v>2753</v>
      </c>
      <c r="J395" s="327" t="s">
        <v>2754</v>
      </c>
      <c r="K395" s="327"/>
      <c r="L395" s="327"/>
      <c r="M395" s="327"/>
      <c r="N395" s="327"/>
      <c r="O395" s="327"/>
      <c r="P395" s="327"/>
      <c r="Q395" s="327"/>
      <c r="R395" s="260" t="str">
        <f ca="1">IF(ISERROR($V395),"",OFFSET('Smelter Look-up'!$C$4,$V395-4,0)&amp;"")</f>
        <v>Minsur</v>
      </c>
      <c r="S395" s="276" t="str">
        <f t="shared" ca="1" si="18"/>
        <v>PE</v>
      </c>
      <c r="T395" s="276" t="str">
        <f ca="1">IF(B395="","",IF(ISERROR(MATCH($J395,SorP!$B$1:$B$6230,0)),"",INDIRECT("'SorP'!$A$"&amp;MATCH($J395,SorP!$B$1:$B$6230,0))))</f>
        <v>PE-ICA</v>
      </c>
      <c r="U395" s="318"/>
      <c r="V395" s="319">
        <f>IF(C395="",NA(),MATCH($B395&amp;$C395,'Smelter Look-up'!$J:$J,0))</f>
        <v>423</v>
      </c>
      <c r="W395" s="320"/>
      <c r="X395" s="320">
        <f t="shared" si="19"/>
        <v>0</v>
      </c>
      <c r="Y395" s="320"/>
      <c r="Z395" s="320"/>
      <c r="AB395" s="321" t="str">
        <f t="shared" si="20"/>
        <v>TinMinsur</v>
      </c>
    </row>
    <row r="396" spans="1:28" s="321" customFormat="1" ht="20.25">
      <c r="A396" s="259"/>
      <c r="B396" s="327" t="s">
        <v>1828</v>
      </c>
      <c r="C396" s="327" t="s">
        <v>2755</v>
      </c>
      <c r="D396" s="327" t="s">
        <v>1573</v>
      </c>
      <c r="E396" s="327" t="s">
        <v>1344</v>
      </c>
      <c r="F396" s="327" t="s">
        <v>1182</v>
      </c>
      <c r="G396" s="327" t="s">
        <v>2453</v>
      </c>
      <c r="H396" s="327">
        <v>0</v>
      </c>
      <c r="I396" s="327" t="s">
        <v>2753</v>
      </c>
      <c r="J396" s="327" t="s">
        <v>2754</v>
      </c>
      <c r="K396" s="327"/>
      <c r="L396" s="327"/>
      <c r="M396" s="327"/>
      <c r="N396" s="327"/>
      <c r="O396" s="327"/>
      <c r="P396" s="327"/>
      <c r="Q396" s="327"/>
      <c r="R396" s="260" t="str">
        <f ca="1">IF(ISERROR($V396),"",OFFSET('Smelter Look-up'!$C$4,$V396-4,0)&amp;"")</f>
        <v>Minsur</v>
      </c>
      <c r="S396" s="276" t="str">
        <f t="shared" ca="1" si="18"/>
        <v>PE</v>
      </c>
      <c r="T396" s="276" t="str">
        <f ca="1">IF(B396="","",IF(ISERROR(MATCH($J396,SorP!$B$1:$B$6230,0)),"",INDIRECT("'SorP'!$A$"&amp;MATCH($J396,SorP!$B$1:$B$6230,0))))</f>
        <v>PE-ICA</v>
      </c>
      <c r="U396" s="318"/>
      <c r="V396" s="319">
        <f>IF(C396="",NA(),MATCH($B396&amp;$C396,'Smelter Look-up'!$J:$J,0))</f>
        <v>387</v>
      </c>
      <c r="W396" s="320"/>
      <c r="X396" s="320">
        <f t="shared" si="19"/>
        <v>0</v>
      </c>
      <c r="Y396" s="320"/>
      <c r="Z396" s="320"/>
      <c r="AB396" s="321" t="str">
        <f t="shared" si="20"/>
        <v>TinFunsur Smelter</v>
      </c>
    </row>
    <row r="397" spans="1:28" s="321" customFormat="1" ht="20.25">
      <c r="A397" s="259"/>
      <c r="B397" s="327" t="s">
        <v>1828</v>
      </c>
      <c r="C397" s="327" t="s">
        <v>1573</v>
      </c>
      <c r="D397" s="327" t="s">
        <v>1573</v>
      </c>
      <c r="E397" s="327" t="s">
        <v>1344</v>
      </c>
      <c r="F397" s="327" t="s">
        <v>1182</v>
      </c>
      <c r="G397" s="327" t="s">
        <v>15938</v>
      </c>
      <c r="H397" s="327"/>
      <c r="I397" s="327"/>
      <c r="J397" s="327"/>
      <c r="K397" s="327"/>
      <c r="L397" s="327"/>
      <c r="M397" s="327"/>
      <c r="N397" s="327"/>
      <c r="O397" s="327"/>
      <c r="P397" s="327"/>
      <c r="Q397" s="327"/>
      <c r="R397" s="260" t="str">
        <f ca="1">IF(ISERROR($V397),"",OFFSET('Smelter Look-up'!$C$4,$V397-4,0)&amp;"")</f>
        <v>Minsur</v>
      </c>
      <c r="S397" s="276" t="str">
        <f t="shared" ca="1" si="18"/>
        <v>PE</v>
      </c>
      <c r="T397" s="276" t="str">
        <f ca="1">IF(B397="","",IF(ISERROR(MATCH($J397,SorP!$B$1:$B$6230,0)),"",INDIRECT("'SorP'!$A$"&amp;MATCH($J397,SorP!$B$1:$B$6230,0))))</f>
        <v/>
      </c>
      <c r="U397" s="318"/>
      <c r="V397" s="319">
        <f>IF(C397="",NA(),MATCH($B397&amp;$C397,'Smelter Look-up'!$J:$J,0))</f>
        <v>423</v>
      </c>
      <c r="W397" s="320"/>
      <c r="X397" s="320">
        <f t="shared" si="19"/>
        <v>0</v>
      </c>
      <c r="Y397" s="320"/>
      <c r="Z397" s="320"/>
      <c r="AB397" s="321" t="str">
        <f t="shared" si="20"/>
        <v>TinMinsur</v>
      </c>
    </row>
    <row r="398" spans="1:28" s="321" customFormat="1" ht="20.25">
      <c r="A398" s="259"/>
      <c r="B398" s="327" t="s">
        <v>1828</v>
      </c>
      <c r="C398" s="327" t="s">
        <v>1573</v>
      </c>
      <c r="D398" s="327" t="s">
        <v>1573</v>
      </c>
      <c r="E398" s="327" t="s">
        <v>1344</v>
      </c>
      <c r="F398" s="327" t="s">
        <v>1182</v>
      </c>
      <c r="G398" s="327" t="s">
        <v>2453</v>
      </c>
      <c r="H398" s="327">
        <v>0</v>
      </c>
      <c r="I398" s="327" t="s">
        <v>2753</v>
      </c>
      <c r="J398" s="327" t="s">
        <v>2754</v>
      </c>
      <c r="K398" s="327"/>
      <c r="L398" s="327"/>
      <c r="M398" s="327" t="s">
        <v>15548</v>
      </c>
      <c r="N398" s="327"/>
      <c r="O398" s="327" t="s">
        <v>15549</v>
      </c>
      <c r="P398" s="327"/>
      <c r="Q398" s="327"/>
      <c r="R398" s="260" t="str">
        <f ca="1">IF(ISERROR($V398),"",OFFSET('Smelter Look-up'!$C$4,$V398-4,0)&amp;"")</f>
        <v>Minsur</v>
      </c>
      <c r="S398" s="276" t="str">
        <f t="shared" ca="1" si="18"/>
        <v>PE</v>
      </c>
      <c r="T398" s="276" t="str">
        <f ca="1">IF(B398="","",IF(ISERROR(MATCH($J398,SorP!$B$1:$B$6230,0)),"",INDIRECT("'SorP'!$A$"&amp;MATCH($J398,SorP!$B$1:$B$6230,0))))</f>
        <v>PE-ICA</v>
      </c>
      <c r="U398" s="318"/>
      <c r="V398" s="319">
        <f>IF(C398="",NA(),MATCH($B398&amp;$C398,'Smelter Look-up'!$J:$J,0))</f>
        <v>423</v>
      </c>
      <c r="W398" s="320"/>
      <c r="X398" s="320">
        <f t="shared" si="19"/>
        <v>0</v>
      </c>
      <c r="Y398" s="320"/>
      <c r="Z398" s="320"/>
      <c r="AB398" s="321" t="str">
        <f t="shared" si="20"/>
        <v>TinMinsur</v>
      </c>
    </row>
    <row r="399" spans="1:28" s="321" customFormat="1" ht="20.25">
      <c r="A399" s="259"/>
      <c r="B399" s="327" t="s">
        <v>1828</v>
      </c>
      <c r="C399" s="327" t="s">
        <v>1573</v>
      </c>
      <c r="D399" s="327" t="s">
        <v>1573</v>
      </c>
      <c r="E399" s="327" t="s">
        <v>1344</v>
      </c>
      <c r="F399" s="327" t="s">
        <v>1182</v>
      </c>
      <c r="G399" s="327" t="s">
        <v>2453</v>
      </c>
      <c r="H399" s="327">
        <v>0</v>
      </c>
      <c r="I399" s="327" t="s">
        <v>2753</v>
      </c>
      <c r="J399" s="327" t="s">
        <v>2754</v>
      </c>
      <c r="K399" s="327"/>
      <c r="L399" s="327"/>
      <c r="M399" s="327"/>
      <c r="N399" s="327" t="s">
        <v>15552</v>
      </c>
      <c r="O399" s="327" t="s">
        <v>15552</v>
      </c>
      <c r="P399" s="327" t="s">
        <v>775</v>
      </c>
      <c r="Q399" s="327" t="s">
        <v>15553</v>
      </c>
      <c r="R399" s="260" t="str">
        <f ca="1">IF(ISERROR($V399),"",OFFSET('Smelter Look-up'!$C$4,$V399-4,0)&amp;"")</f>
        <v>Minsur</v>
      </c>
      <c r="S399" s="276" t="str">
        <f t="shared" ca="1" si="18"/>
        <v>PE</v>
      </c>
      <c r="T399" s="276" t="str">
        <f ca="1">IF(B399="","",IF(ISERROR(MATCH($J399,SorP!$B$1:$B$6230,0)),"",INDIRECT("'SorP'!$A$"&amp;MATCH($J399,SorP!$B$1:$B$6230,0))))</f>
        <v>PE-ICA</v>
      </c>
      <c r="U399" s="318"/>
      <c r="V399" s="319">
        <f>IF(C399="",NA(),MATCH($B399&amp;$C399,'Smelter Look-up'!$J:$J,0))</f>
        <v>423</v>
      </c>
      <c r="W399" s="320"/>
      <c r="X399" s="320">
        <f t="shared" si="19"/>
        <v>0</v>
      </c>
      <c r="Y399" s="320"/>
      <c r="Z399" s="320"/>
      <c r="AB399" s="321" t="str">
        <f t="shared" si="20"/>
        <v>TinMinsur</v>
      </c>
    </row>
    <row r="400" spans="1:28" s="321" customFormat="1" ht="20.25">
      <c r="A400" s="259"/>
      <c r="B400" s="327" t="s">
        <v>1828</v>
      </c>
      <c r="C400" s="327" t="s">
        <v>1573</v>
      </c>
      <c r="D400" s="327" t="s">
        <v>1573</v>
      </c>
      <c r="E400" s="327" t="s">
        <v>1344</v>
      </c>
      <c r="F400" s="327" t="s">
        <v>1182</v>
      </c>
      <c r="G400" s="327" t="s">
        <v>2453</v>
      </c>
      <c r="H400" s="327" t="s">
        <v>16015</v>
      </c>
      <c r="I400" s="327"/>
      <c r="J400" s="327"/>
      <c r="K400" s="327"/>
      <c r="L400" s="327"/>
      <c r="M400" s="327"/>
      <c r="N400" s="327"/>
      <c r="O400" s="327"/>
      <c r="P400" s="327"/>
      <c r="Q400" s="327"/>
      <c r="R400" s="260" t="str">
        <f ca="1">IF(ISERROR($V400),"",OFFSET('Smelter Look-up'!$C$4,$V400-4,0)&amp;"")</f>
        <v>Minsur</v>
      </c>
      <c r="S400" s="276" t="str">
        <f t="shared" ca="1" si="18"/>
        <v>PE</v>
      </c>
      <c r="T400" s="276" t="str">
        <f ca="1">IF(B400="","",IF(ISERROR(MATCH($J400,SorP!$B$1:$B$6230,0)),"",INDIRECT("'SorP'!$A$"&amp;MATCH($J400,SorP!$B$1:$B$6230,0))))</f>
        <v/>
      </c>
      <c r="U400" s="318"/>
      <c r="V400" s="319">
        <f>IF(C400="",NA(),MATCH($B400&amp;$C400,'Smelter Look-up'!$J:$J,0))</f>
        <v>423</v>
      </c>
      <c r="W400" s="320"/>
      <c r="X400" s="320">
        <f t="shared" si="19"/>
        <v>0</v>
      </c>
      <c r="Y400" s="320"/>
      <c r="Z400" s="320"/>
      <c r="AB400" s="321" t="str">
        <f t="shared" si="20"/>
        <v>TinMinsur</v>
      </c>
    </row>
    <row r="401" spans="1:28" s="321" customFormat="1" ht="20.25">
      <c r="A401" s="259"/>
      <c r="B401" s="327" t="s">
        <v>1828</v>
      </c>
      <c r="C401" s="327" t="s">
        <v>1573</v>
      </c>
      <c r="D401" s="327" t="s">
        <v>1573</v>
      </c>
      <c r="E401" s="327" t="s">
        <v>1344</v>
      </c>
      <c r="F401" s="327" t="s">
        <v>1182</v>
      </c>
      <c r="G401" s="327" t="s">
        <v>2453</v>
      </c>
      <c r="H401" s="327" t="s">
        <v>16016</v>
      </c>
      <c r="I401" s="327" t="s">
        <v>2753</v>
      </c>
      <c r="J401" s="327" t="s">
        <v>2754</v>
      </c>
      <c r="K401" s="327" t="s">
        <v>16017</v>
      </c>
      <c r="L401" s="327" t="s">
        <v>16018</v>
      </c>
      <c r="M401" s="327" t="s">
        <v>15692</v>
      </c>
      <c r="N401" s="327"/>
      <c r="O401" s="327"/>
      <c r="P401" s="327"/>
      <c r="Q401" s="327"/>
      <c r="R401" s="260" t="str">
        <f ca="1">IF(ISERROR($V401),"",OFFSET('Smelter Look-up'!$C$4,$V401-4,0)&amp;"")</f>
        <v>Minsur</v>
      </c>
      <c r="S401" s="276" t="str">
        <f t="shared" ca="1" si="18"/>
        <v>PE</v>
      </c>
      <c r="T401" s="276" t="str">
        <f ca="1">IF(B401="","",IF(ISERROR(MATCH($J401,SorP!$B$1:$B$6230,0)),"",INDIRECT("'SorP'!$A$"&amp;MATCH($J401,SorP!$B$1:$B$6230,0))))</f>
        <v>PE-ICA</v>
      </c>
      <c r="U401" s="318"/>
      <c r="V401" s="319">
        <f>IF(C401="",NA(),MATCH($B401&amp;$C401,'Smelter Look-up'!$J:$J,0))</f>
        <v>423</v>
      </c>
      <c r="W401" s="320"/>
      <c r="X401" s="320">
        <f t="shared" si="19"/>
        <v>0</v>
      </c>
      <c r="Y401" s="320"/>
      <c r="Z401" s="320"/>
      <c r="AB401" s="321" t="str">
        <f t="shared" si="20"/>
        <v>TinMinsur</v>
      </c>
    </row>
    <row r="402" spans="1:28" s="321" customFormat="1" ht="20.25">
      <c r="A402" s="259"/>
      <c r="B402" s="327" t="s">
        <v>1828</v>
      </c>
      <c r="C402" s="327" t="s">
        <v>1573</v>
      </c>
      <c r="D402" s="327" t="s">
        <v>1573</v>
      </c>
      <c r="E402" s="327" t="s">
        <v>1344</v>
      </c>
      <c r="F402" s="327" t="s">
        <v>1182</v>
      </c>
      <c r="G402" s="327" t="s">
        <v>2453</v>
      </c>
      <c r="H402" s="327" t="s">
        <v>16019</v>
      </c>
      <c r="I402" s="327" t="s">
        <v>2753</v>
      </c>
      <c r="J402" s="327" t="s">
        <v>2754</v>
      </c>
      <c r="K402" s="327" t="s">
        <v>16020</v>
      </c>
      <c r="L402" s="327" t="s">
        <v>16021</v>
      </c>
      <c r="M402" s="327" t="s">
        <v>15572</v>
      </c>
      <c r="N402" s="327" t="s">
        <v>15636</v>
      </c>
      <c r="O402" s="327" t="s">
        <v>15604</v>
      </c>
      <c r="P402" s="327" t="s">
        <v>775</v>
      </c>
      <c r="Q402" s="327"/>
      <c r="R402" s="260" t="str">
        <f ca="1">IF(ISERROR($V402),"",OFFSET('Smelter Look-up'!$C$4,$V402-4,0)&amp;"")</f>
        <v>Minsur</v>
      </c>
      <c r="S402" s="276" t="str">
        <f t="shared" ca="1" si="18"/>
        <v>PE</v>
      </c>
      <c r="T402" s="276" t="str">
        <f ca="1">IF(B402="","",IF(ISERROR(MATCH($J402,SorP!$B$1:$B$6230,0)),"",INDIRECT("'SorP'!$A$"&amp;MATCH($J402,SorP!$B$1:$B$6230,0))))</f>
        <v>PE-ICA</v>
      </c>
      <c r="U402" s="318"/>
      <c r="V402" s="319">
        <f>IF(C402="",NA(),MATCH($B402&amp;$C402,'Smelter Look-up'!$J:$J,0))</f>
        <v>423</v>
      </c>
      <c r="W402" s="320"/>
      <c r="X402" s="320">
        <f t="shared" si="19"/>
        <v>0</v>
      </c>
      <c r="Y402" s="320"/>
      <c r="Z402" s="320"/>
      <c r="AB402" s="321" t="str">
        <f t="shared" si="20"/>
        <v>TinMinsur</v>
      </c>
    </row>
    <row r="403" spans="1:28" s="321" customFormat="1" ht="20.25">
      <c r="A403" s="259"/>
      <c r="B403" s="327" t="s">
        <v>1828</v>
      </c>
      <c r="C403" s="327" t="s">
        <v>1573</v>
      </c>
      <c r="D403" s="327" t="s">
        <v>1573</v>
      </c>
      <c r="E403" s="327" t="s">
        <v>1344</v>
      </c>
      <c r="F403" s="327" t="s">
        <v>1182</v>
      </c>
      <c r="G403" s="327" t="s">
        <v>2453</v>
      </c>
      <c r="H403" s="327" t="s">
        <v>16022</v>
      </c>
      <c r="I403" s="327" t="s">
        <v>16023</v>
      </c>
      <c r="J403" s="327" t="s">
        <v>16024</v>
      </c>
      <c r="K403" s="327" t="s">
        <v>16025</v>
      </c>
      <c r="L403" s="327" t="s">
        <v>16026</v>
      </c>
      <c r="M403" s="327" t="s">
        <v>3881</v>
      </c>
      <c r="N403" s="327" t="s">
        <v>16027</v>
      </c>
      <c r="O403" s="327" t="s">
        <v>16024</v>
      </c>
      <c r="P403" s="327" t="s">
        <v>775</v>
      </c>
      <c r="Q403" s="327"/>
      <c r="R403" s="260" t="str">
        <f ca="1">IF(ISERROR($V403),"",OFFSET('Smelter Look-up'!$C$4,$V403-4,0)&amp;"")</f>
        <v>Minsur</v>
      </c>
      <c r="S403" s="276" t="str">
        <f t="shared" ca="1" si="18"/>
        <v>PE</v>
      </c>
      <c r="T403" s="276" t="str">
        <f ca="1">IF(B403="","",IF(ISERROR(MATCH($J403,SorP!$B$1:$B$6230,0)),"",INDIRECT("'SorP'!$A$"&amp;MATCH($J403,SorP!$B$1:$B$6230,0))))</f>
        <v/>
      </c>
      <c r="U403" s="318"/>
      <c r="V403" s="319">
        <f>IF(C403="",NA(),MATCH($B403&amp;$C403,'Smelter Look-up'!$J:$J,0))</f>
        <v>423</v>
      </c>
      <c r="W403" s="320"/>
      <c r="X403" s="320">
        <f t="shared" si="19"/>
        <v>0</v>
      </c>
      <c r="Y403" s="320"/>
      <c r="Z403" s="320"/>
      <c r="AB403" s="321" t="str">
        <f t="shared" si="20"/>
        <v>TinMinsur</v>
      </c>
    </row>
    <row r="404" spans="1:28" s="321" customFormat="1" ht="20.25">
      <c r="A404" s="259"/>
      <c r="B404" s="327" t="s">
        <v>1827</v>
      </c>
      <c r="C404" s="327" t="s">
        <v>1871</v>
      </c>
      <c r="D404" s="327" t="s">
        <v>1871</v>
      </c>
      <c r="E404" s="327" t="s">
        <v>1758</v>
      </c>
      <c r="F404" s="327" t="s">
        <v>1100</v>
      </c>
      <c r="G404" s="327" t="s">
        <v>2453</v>
      </c>
      <c r="H404" s="327" t="s">
        <v>16028</v>
      </c>
      <c r="I404" s="327" t="s">
        <v>2554</v>
      </c>
      <c r="J404" s="327" t="s">
        <v>3462</v>
      </c>
      <c r="K404" s="327" t="s">
        <v>16029</v>
      </c>
      <c r="L404" s="327" t="s">
        <v>15596</v>
      </c>
      <c r="M404" s="327" t="s">
        <v>15597</v>
      </c>
      <c r="N404" s="327" t="s">
        <v>15557</v>
      </c>
      <c r="O404" s="327" t="s">
        <v>15557</v>
      </c>
      <c r="P404" s="327" t="s">
        <v>774</v>
      </c>
      <c r="Q404" s="327" t="s">
        <v>15598</v>
      </c>
      <c r="R404" s="260" t="str">
        <f ca="1">IF(ISERROR($V404),"",OFFSET('Smelter Look-up'!$C$4,$V404-4,0)&amp;"")</f>
        <v>Mitsubishi Materials Corporation</v>
      </c>
      <c r="S404" s="276" t="str">
        <f t="shared" ca="1" si="18"/>
        <v>JP</v>
      </c>
      <c r="T404" s="276" t="str">
        <f ca="1">IF(B404="","",IF(ISERROR(MATCH($J404,SorP!$B$1:$B$6230,0)),"",INDIRECT("'SorP'!$A$"&amp;MATCH($J404,SorP!$B$1:$B$6230,0))))</f>
        <v>JP-37</v>
      </c>
      <c r="U404" s="318"/>
      <c r="V404" s="319">
        <f>IF(C404="",NA(),MATCH($B404&amp;$C404,'Smelter Look-up'!$J:$J,0))</f>
        <v>147</v>
      </c>
      <c r="W404" s="320"/>
      <c r="X404" s="320">
        <f t="shared" si="19"/>
        <v>0</v>
      </c>
      <c r="Y404" s="320"/>
      <c r="Z404" s="320"/>
      <c r="AB404" s="321" t="str">
        <f t="shared" si="20"/>
        <v>GoldMitsubishi Materials Corporation</v>
      </c>
    </row>
    <row r="405" spans="1:28" s="321" customFormat="1" ht="20.25">
      <c r="A405" s="259"/>
      <c r="B405" s="327" t="s">
        <v>1827</v>
      </c>
      <c r="C405" s="327" t="s">
        <v>1871</v>
      </c>
      <c r="D405" s="327" t="s">
        <v>1871</v>
      </c>
      <c r="E405" s="327" t="s">
        <v>1758</v>
      </c>
      <c r="F405" s="327" t="s">
        <v>1100</v>
      </c>
      <c r="G405" s="327" t="s">
        <v>2453</v>
      </c>
      <c r="H405" s="327">
        <v>0</v>
      </c>
      <c r="I405" s="327" t="s">
        <v>2554</v>
      </c>
      <c r="J405" s="327" t="s">
        <v>3462</v>
      </c>
      <c r="K405" s="327"/>
      <c r="L405" s="327"/>
      <c r="M405" s="327" t="s">
        <v>15548</v>
      </c>
      <c r="N405" s="327"/>
      <c r="O405" s="327" t="s">
        <v>15613</v>
      </c>
      <c r="P405" s="327"/>
      <c r="Q405" s="327"/>
      <c r="R405" s="260" t="str">
        <f ca="1">IF(ISERROR($V405),"",OFFSET('Smelter Look-up'!$C$4,$V405-4,0)&amp;"")</f>
        <v>Mitsubishi Materials Corporation</v>
      </c>
      <c r="S405" s="276" t="str">
        <f t="shared" ca="1" si="18"/>
        <v>JP</v>
      </c>
      <c r="T405" s="276" t="str">
        <f ca="1">IF(B405="","",IF(ISERROR(MATCH($J405,SorP!$B$1:$B$6230,0)),"",INDIRECT("'SorP'!$A$"&amp;MATCH($J405,SorP!$B$1:$B$6230,0))))</f>
        <v>JP-37</v>
      </c>
      <c r="U405" s="318"/>
      <c r="V405" s="319">
        <f>IF(C405="",NA(),MATCH($B405&amp;$C405,'Smelter Look-up'!$J:$J,0))</f>
        <v>147</v>
      </c>
      <c r="W405" s="320"/>
      <c r="X405" s="320">
        <f t="shared" si="19"/>
        <v>0</v>
      </c>
      <c r="Y405" s="320"/>
      <c r="Z405" s="320"/>
      <c r="AB405" s="321" t="str">
        <f t="shared" si="20"/>
        <v>GoldMitsubishi Materials Corporation</v>
      </c>
    </row>
    <row r="406" spans="1:28" s="321" customFormat="1" ht="20.25">
      <c r="A406" s="259"/>
      <c r="B406" s="327" t="s">
        <v>1827</v>
      </c>
      <c r="C406" s="327" t="s">
        <v>1871</v>
      </c>
      <c r="D406" s="327" t="s">
        <v>1871</v>
      </c>
      <c r="E406" s="327" t="s">
        <v>1758</v>
      </c>
      <c r="F406" s="327" t="s">
        <v>1100</v>
      </c>
      <c r="G406" s="327" t="s">
        <v>2453</v>
      </c>
      <c r="H406" s="327">
        <v>0</v>
      </c>
      <c r="I406" s="327" t="s">
        <v>2554</v>
      </c>
      <c r="J406" s="327" t="s">
        <v>3462</v>
      </c>
      <c r="K406" s="327"/>
      <c r="L406" s="327"/>
      <c r="M406" s="327"/>
      <c r="N406" s="327"/>
      <c r="O406" s="327"/>
      <c r="P406" s="327"/>
      <c r="Q406" s="327" t="s">
        <v>15553</v>
      </c>
      <c r="R406" s="260" t="str">
        <f ca="1">IF(ISERROR($V406),"",OFFSET('Smelter Look-up'!$C$4,$V406-4,0)&amp;"")</f>
        <v>Mitsubishi Materials Corporation</v>
      </c>
      <c r="S406" s="276" t="str">
        <f t="shared" ca="1" si="18"/>
        <v>JP</v>
      </c>
      <c r="T406" s="276" t="str">
        <f ca="1">IF(B406="","",IF(ISERROR(MATCH($J406,SorP!$B$1:$B$6230,0)),"",INDIRECT("'SorP'!$A$"&amp;MATCH($J406,SorP!$B$1:$B$6230,0))))</f>
        <v>JP-37</v>
      </c>
      <c r="U406" s="318"/>
      <c r="V406" s="319">
        <f>IF(C406="",NA(),MATCH($B406&amp;$C406,'Smelter Look-up'!$J:$J,0))</f>
        <v>147</v>
      </c>
      <c r="W406" s="320"/>
      <c r="X406" s="320">
        <f t="shared" si="19"/>
        <v>0</v>
      </c>
      <c r="Y406" s="320"/>
      <c r="Z406" s="320"/>
      <c r="AB406" s="321" t="str">
        <f t="shared" si="20"/>
        <v>GoldMitsubishi Materials Corporation</v>
      </c>
    </row>
    <row r="407" spans="1:28" s="321" customFormat="1" ht="20.25">
      <c r="A407" s="259"/>
      <c r="B407" s="327" t="s">
        <v>1827</v>
      </c>
      <c r="C407" s="327" t="s">
        <v>1871</v>
      </c>
      <c r="D407" s="327" t="s">
        <v>1871</v>
      </c>
      <c r="E407" s="327" t="s">
        <v>1758</v>
      </c>
      <c r="F407" s="327" t="s">
        <v>1100</v>
      </c>
      <c r="G407" s="327" t="s">
        <v>2453</v>
      </c>
      <c r="H407" s="327" t="s">
        <v>16030</v>
      </c>
      <c r="I407" s="327" t="s">
        <v>2554</v>
      </c>
      <c r="J407" s="327" t="s">
        <v>3462</v>
      </c>
      <c r="K407" s="327"/>
      <c r="L407" s="327"/>
      <c r="M407" s="327"/>
      <c r="N407" s="327" t="s">
        <v>15730</v>
      </c>
      <c r="O407" s="327" t="s">
        <v>15731</v>
      </c>
      <c r="P407" s="327" t="s">
        <v>775</v>
      </c>
      <c r="Q407" s="327"/>
      <c r="R407" s="260" t="str">
        <f ca="1">IF(ISERROR($V407),"",OFFSET('Smelter Look-up'!$C$4,$V407-4,0)&amp;"")</f>
        <v>Mitsubishi Materials Corporation</v>
      </c>
      <c r="S407" s="276" t="str">
        <f t="shared" ca="1" si="18"/>
        <v>JP</v>
      </c>
      <c r="T407" s="276" t="str">
        <f ca="1">IF(B407="","",IF(ISERROR(MATCH($J407,SorP!$B$1:$B$6230,0)),"",INDIRECT("'SorP'!$A$"&amp;MATCH($J407,SorP!$B$1:$B$6230,0))))</f>
        <v>JP-37</v>
      </c>
      <c r="U407" s="318"/>
      <c r="V407" s="319">
        <f>IF(C407="",NA(),MATCH($B407&amp;$C407,'Smelter Look-up'!$J:$J,0))</f>
        <v>147</v>
      </c>
      <c r="W407" s="320"/>
      <c r="X407" s="320">
        <f t="shared" si="19"/>
        <v>0</v>
      </c>
      <c r="Y407" s="320"/>
      <c r="Z407" s="320"/>
      <c r="AB407" s="321" t="str">
        <f t="shared" si="20"/>
        <v>GoldMitsubishi Materials Corporation</v>
      </c>
    </row>
    <row r="408" spans="1:28" s="321" customFormat="1" ht="20.25">
      <c r="A408" s="259"/>
      <c r="B408" s="327" t="s">
        <v>1827</v>
      </c>
      <c r="C408" s="327" t="s">
        <v>1871</v>
      </c>
      <c r="D408" s="327" t="s">
        <v>1871</v>
      </c>
      <c r="E408" s="327" t="s">
        <v>1758</v>
      </c>
      <c r="F408" s="327" t="s">
        <v>1100</v>
      </c>
      <c r="G408" s="327" t="s">
        <v>2453</v>
      </c>
      <c r="H408" s="327" t="s">
        <v>16030</v>
      </c>
      <c r="I408" s="327" t="s">
        <v>2554</v>
      </c>
      <c r="J408" s="327" t="s">
        <v>2555</v>
      </c>
      <c r="K408" s="327" t="s">
        <v>16031</v>
      </c>
      <c r="L408" s="327" t="s">
        <v>16032</v>
      </c>
      <c r="M408" s="327" t="s">
        <v>15572</v>
      </c>
      <c r="N408" s="327" t="s">
        <v>15613</v>
      </c>
      <c r="O408" s="327" t="s">
        <v>15613</v>
      </c>
      <c r="P408" s="327" t="s">
        <v>775</v>
      </c>
      <c r="Q408" s="327"/>
      <c r="R408" s="260" t="str">
        <f ca="1">IF(ISERROR($V408),"",OFFSET('Smelter Look-up'!$C$4,$V408-4,0)&amp;"")</f>
        <v>Mitsubishi Materials Corporation</v>
      </c>
      <c r="S408" s="276" t="str">
        <f t="shared" ca="1" si="18"/>
        <v>JP</v>
      </c>
      <c r="T408" s="276" t="str">
        <f ca="1">IF(B408="","",IF(ISERROR(MATCH($J408,SorP!$B$1:$B$6230,0)),"",INDIRECT("'SorP'!$A$"&amp;MATCH($J408,SorP!$B$1:$B$6230,0))))</f>
        <v>JP-34</v>
      </c>
      <c r="U408" s="318"/>
      <c r="V408" s="319">
        <f>IF(C408="",NA(),MATCH($B408&amp;$C408,'Smelter Look-up'!$J:$J,0))</f>
        <v>147</v>
      </c>
      <c r="W408" s="320"/>
      <c r="X408" s="320">
        <f t="shared" si="19"/>
        <v>0</v>
      </c>
      <c r="Y408" s="320"/>
      <c r="Z408" s="320"/>
      <c r="AB408" s="321" t="str">
        <f t="shared" si="20"/>
        <v>GoldMitsubishi Materials Corporation</v>
      </c>
    </row>
    <row r="409" spans="1:28" s="321" customFormat="1" ht="20.25">
      <c r="A409" s="259"/>
      <c r="B409" s="327" t="s">
        <v>1827</v>
      </c>
      <c r="C409" s="327" t="s">
        <v>1871</v>
      </c>
      <c r="D409" s="327" t="s">
        <v>1871</v>
      </c>
      <c r="E409" s="327" t="s">
        <v>1758</v>
      </c>
      <c r="F409" s="327" t="s">
        <v>1100</v>
      </c>
      <c r="G409" s="327" t="s">
        <v>2453</v>
      </c>
      <c r="H409" s="327"/>
      <c r="I409" s="327"/>
      <c r="J409" s="327"/>
      <c r="K409" s="327"/>
      <c r="L409" s="327"/>
      <c r="M409" s="327"/>
      <c r="N409" s="327"/>
      <c r="O409" s="327"/>
      <c r="P409" s="327"/>
      <c r="Q409" s="327"/>
      <c r="R409" s="260" t="str">
        <f ca="1">IF(ISERROR($V409),"",OFFSET('Smelter Look-up'!$C$4,$V409-4,0)&amp;"")</f>
        <v>Mitsubishi Materials Corporation</v>
      </c>
      <c r="S409" s="276" t="str">
        <f t="shared" ca="1" si="18"/>
        <v>JP</v>
      </c>
      <c r="T409" s="276" t="str">
        <f ca="1">IF(B409="","",IF(ISERROR(MATCH($J409,SorP!$B$1:$B$6230,0)),"",INDIRECT("'SorP'!$A$"&amp;MATCH($J409,SorP!$B$1:$B$6230,0))))</f>
        <v/>
      </c>
      <c r="U409" s="318"/>
      <c r="V409" s="319">
        <f>IF(C409="",NA(),MATCH($B409&amp;$C409,'Smelter Look-up'!$J:$J,0))</f>
        <v>147</v>
      </c>
      <c r="W409" s="320"/>
      <c r="X409" s="320">
        <f t="shared" si="19"/>
        <v>0</v>
      </c>
      <c r="Y409" s="320"/>
      <c r="Z409" s="320"/>
      <c r="AB409" s="321" t="str">
        <f t="shared" si="20"/>
        <v>GoldMitsubishi Materials Corporation</v>
      </c>
    </row>
    <row r="410" spans="1:28" s="321" customFormat="1" ht="20.25">
      <c r="A410" s="259"/>
      <c r="B410" s="327" t="s">
        <v>1827</v>
      </c>
      <c r="C410" s="327" t="s">
        <v>1871</v>
      </c>
      <c r="D410" s="327" t="s">
        <v>1871</v>
      </c>
      <c r="E410" s="327" t="s">
        <v>1758</v>
      </c>
      <c r="F410" s="327" t="s">
        <v>1100</v>
      </c>
      <c r="G410" s="327" t="s">
        <v>2453</v>
      </c>
      <c r="H410" s="327" t="s">
        <v>16028</v>
      </c>
      <c r="I410" s="327" t="s">
        <v>2554</v>
      </c>
      <c r="J410" s="327" t="s">
        <v>2555</v>
      </c>
      <c r="K410" s="327" t="s">
        <v>16029</v>
      </c>
      <c r="L410" s="327" t="s">
        <v>15596</v>
      </c>
      <c r="M410" s="327" t="s">
        <v>15597</v>
      </c>
      <c r="N410" s="327" t="s">
        <v>15557</v>
      </c>
      <c r="O410" s="327" t="s">
        <v>15557</v>
      </c>
      <c r="P410" s="327" t="s">
        <v>774</v>
      </c>
      <c r="Q410" s="327" t="s">
        <v>15598</v>
      </c>
      <c r="R410" s="260" t="str">
        <f ca="1">IF(ISERROR($V410),"",OFFSET('Smelter Look-up'!$C$4,$V410-4,0)&amp;"")</f>
        <v>Mitsubishi Materials Corporation</v>
      </c>
      <c r="S410" s="276" t="str">
        <f t="shared" ca="1" si="18"/>
        <v>JP</v>
      </c>
      <c r="T410" s="276" t="str">
        <f ca="1">IF(B410="","",IF(ISERROR(MATCH($J410,SorP!$B$1:$B$6230,0)),"",INDIRECT("'SorP'!$A$"&amp;MATCH($J410,SorP!$B$1:$B$6230,0))))</f>
        <v>JP-34</v>
      </c>
      <c r="U410" s="318"/>
      <c r="V410" s="319">
        <f>IF(C410="",NA(),MATCH($B410&amp;$C410,'Smelter Look-up'!$J:$J,0))</f>
        <v>147</v>
      </c>
      <c r="W410" s="320"/>
      <c r="X410" s="320">
        <f t="shared" si="19"/>
        <v>0</v>
      </c>
      <c r="Y410" s="320"/>
      <c r="Z410" s="320"/>
      <c r="AB410" s="321" t="str">
        <f t="shared" si="20"/>
        <v>GoldMitsubishi Materials Corporation</v>
      </c>
    </row>
    <row r="411" spans="1:28" s="321" customFormat="1" ht="20.25">
      <c r="A411" s="259"/>
      <c r="B411" s="327" t="s">
        <v>1828</v>
      </c>
      <c r="C411" s="327" t="s">
        <v>1871</v>
      </c>
      <c r="D411" s="327" t="s">
        <v>1871</v>
      </c>
      <c r="E411" s="327" t="s">
        <v>1758</v>
      </c>
      <c r="F411" s="327" t="s">
        <v>1183</v>
      </c>
      <c r="G411" s="327" t="s">
        <v>2453</v>
      </c>
      <c r="H411" s="327" t="s">
        <v>16033</v>
      </c>
      <c r="I411" s="327" t="s">
        <v>2756</v>
      </c>
      <c r="J411" s="327" t="s">
        <v>2467</v>
      </c>
      <c r="K411" s="327" t="s">
        <v>16034</v>
      </c>
      <c r="L411" s="327" t="s">
        <v>16035</v>
      </c>
      <c r="M411" s="327" t="s">
        <v>15577</v>
      </c>
      <c r="N411" s="327" t="s">
        <v>15557</v>
      </c>
      <c r="O411" s="327" t="s">
        <v>15557</v>
      </c>
      <c r="P411" s="327"/>
      <c r="Q411" s="327"/>
      <c r="R411" s="260" t="str">
        <f ca="1">IF(ISERROR($V411),"",OFFSET('Smelter Look-up'!$C$4,$V411-4,0)&amp;"")</f>
        <v>Mitsubishi Materials Corporation</v>
      </c>
      <c r="S411" s="276" t="str">
        <f t="shared" ca="1" si="18"/>
        <v>JP</v>
      </c>
      <c r="T411" s="276" t="str">
        <f ca="1">IF(B411="","",IF(ISERROR(MATCH($J411,SorP!$B$1:$B$6230,0)),"",INDIRECT("'SorP'!$A$"&amp;MATCH($J411,SorP!$B$1:$B$6230,0))))</f>
        <v>JP-28</v>
      </c>
      <c r="U411" s="318"/>
      <c r="V411" s="319">
        <f>IF(C411="",NA(),MATCH($B411&amp;$C411,'Smelter Look-up'!$J:$J,0))</f>
        <v>424</v>
      </c>
      <c r="W411" s="320"/>
      <c r="X411" s="320">
        <f t="shared" si="19"/>
        <v>0</v>
      </c>
      <c r="Y411" s="320"/>
      <c r="Z411" s="320"/>
      <c r="AB411" s="321" t="str">
        <f t="shared" si="20"/>
        <v>TinMitsubishi Materials Corporation</v>
      </c>
    </row>
    <row r="412" spans="1:28" s="321" customFormat="1" ht="20.25">
      <c r="A412" s="259"/>
      <c r="B412" s="327" t="s">
        <v>1828</v>
      </c>
      <c r="C412" s="327" t="s">
        <v>1871</v>
      </c>
      <c r="D412" s="327" t="s">
        <v>1871</v>
      </c>
      <c r="E412" s="327" t="s">
        <v>1758</v>
      </c>
      <c r="F412" s="327" t="s">
        <v>1183</v>
      </c>
      <c r="G412" s="327" t="s">
        <v>2453</v>
      </c>
      <c r="H412" s="327">
        <v>0</v>
      </c>
      <c r="I412" s="327" t="s">
        <v>2756</v>
      </c>
      <c r="J412" s="327" t="s">
        <v>2467</v>
      </c>
      <c r="K412" s="327"/>
      <c r="L412" s="327"/>
      <c r="M412" s="327" t="s">
        <v>15548</v>
      </c>
      <c r="N412" s="327"/>
      <c r="O412" s="327" t="s">
        <v>15554</v>
      </c>
      <c r="P412" s="327"/>
      <c r="Q412" s="327"/>
      <c r="R412" s="260" t="str">
        <f ca="1">IF(ISERROR($V412),"",OFFSET('Smelter Look-up'!$C$4,$V412-4,0)&amp;"")</f>
        <v>Mitsubishi Materials Corporation</v>
      </c>
      <c r="S412" s="276" t="str">
        <f t="shared" ca="1" si="18"/>
        <v>JP</v>
      </c>
      <c r="T412" s="276" t="str">
        <f ca="1">IF(B412="","",IF(ISERROR(MATCH($J412,SorP!$B$1:$B$6230,0)),"",INDIRECT("'SorP'!$A$"&amp;MATCH($J412,SorP!$B$1:$B$6230,0))))</f>
        <v>JP-28</v>
      </c>
      <c r="U412" s="318"/>
      <c r="V412" s="319">
        <f>IF(C412="",NA(),MATCH($B412&amp;$C412,'Smelter Look-up'!$J:$J,0))</f>
        <v>424</v>
      </c>
      <c r="W412" s="320"/>
      <c r="X412" s="320">
        <f t="shared" si="19"/>
        <v>0</v>
      </c>
      <c r="Y412" s="320"/>
      <c r="Z412" s="320"/>
      <c r="AB412" s="321" t="str">
        <f t="shared" si="20"/>
        <v>TinMitsubishi Materials Corporation</v>
      </c>
    </row>
    <row r="413" spans="1:28" s="321" customFormat="1" ht="20.25">
      <c r="A413" s="259"/>
      <c r="B413" s="327" t="s">
        <v>1828</v>
      </c>
      <c r="C413" s="327" t="s">
        <v>1871</v>
      </c>
      <c r="D413" s="327" t="s">
        <v>1871</v>
      </c>
      <c r="E413" s="327" t="s">
        <v>1758</v>
      </c>
      <c r="F413" s="327" t="s">
        <v>1183</v>
      </c>
      <c r="G413" s="327" t="s">
        <v>2453</v>
      </c>
      <c r="H413" s="327">
        <v>0</v>
      </c>
      <c r="I413" s="327" t="s">
        <v>2756</v>
      </c>
      <c r="J413" s="327" t="s">
        <v>2467</v>
      </c>
      <c r="K413" s="327" t="s">
        <v>16036</v>
      </c>
      <c r="L413" s="327" t="s">
        <v>16037</v>
      </c>
      <c r="M413" s="327"/>
      <c r="N413" s="327" t="s">
        <v>15771</v>
      </c>
      <c r="O413" s="327" t="s">
        <v>15771</v>
      </c>
      <c r="P413" s="327" t="s">
        <v>774</v>
      </c>
      <c r="Q413" s="327" t="s">
        <v>15553</v>
      </c>
      <c r="R413" s="260" t="str">
        <f ca="1">IF(ISERROR($V413),"",OFFSET('Smelter Look-up'!$C$4,$V413-4,0)&amp;"")</f>
        <v>Mitsubishi Materials Corporation</v>
      </c>
      <c r="S413" s="276" t="str">
        <f t="shared" ca="1" si="18"/>
        <v>JP</v>
      </c>
      <c r="T413" s="276" t="str">
        <f ca="1">IF(B413="","",IF(ISERROR(MATCH($J413,SorP!$B$1:$B$6230,0)),"",INDIRECT("'SorP'!$A$"&amp;MATCH($J413,SorP!$B$1:$B$6230,0))))</f>
        <v>JP-28</v>
      </c>
      <c r="U413" s="318"/>
      <c r="V413" s="319">
        <f>IF(C413="",NA(),MATCH($B413&amp;$C413,'Smelter Look-up'!$J:$J,0))</f>
        <v>424</v>
      </c>
      <c r="W413" s="320"/>
      <c r="X413" s="320">
        <f t="shared" si="19"/>
        <v>0</v>
      </c>
      <c r="Y413" s="320"/>
      <c r="Z413" s="320"/>
      <c r="AB413" s="321" t="str">
        <f t="shared" si="20"/>
        <v>TinMitsubishi Materials Corporation</v>
      </c>
    </row>
    <row r="414" spans="1:28" s="321" customFormat="1" ht="20.25">
      <c r="A414" s="259"/>
      <c r="B414" s="327" t="s">
        <v>1828</v>
      </c>
      <c r="C414" s="327" t="s">
        <v>1871</v>
      </c>
      <c r="D414" s="327" t="s">
        <v>1871</v>
      </c>
      <c r="E414" s="327" t="s">
        <v>1758</v>
      </c>
      <c r="F414" s="327" t="s">
        <v>1183</v>
      </c>
      <c r="G414" s="327" t="s">
        <v>2453</v>
      </c>
      <c r="H414" s="327" t="s">
        <v>16033</v>
      </c>
      <c r="I414" s="327" t="s">
        <v>2756</v>
      </c>
      <c r="J414" s="327" t="s">
        <v>2467</v>
      </c>
      <c r="K414" s="327" t="s">
        <v>16034</v>
      </c>
      <c r="L414" s="327" t="s">
        <v>16035</v>
      </c>
      <c r="M414" s="327" t="s">
        <v>15692</v>
      </c>
      <c r="N414" s="327" t="s">
        <v>15557</v>
      </c>
      <c r="O414" s="327" t="s">
        <v>15557</v>
      </c>
      <c r="P414" s="327"/>
      <c r="Q414" s="327"/>
      <c r="R414" s="260" t="str">
        <f ca="1">IF(ISERROR($V414),"",OFFSET('Smelter Look-up'!$C$4,$V414-4,0)&amp;"")</f>
        <v>Mitsubishi Materials Corporation</v>
      </c>
      <c r="S414" s="276" t="str">
        <f t="shared" ca="1" si="18"/>
        <v>JP</v>
      </c>
      <c r="T414" s="276" t="str">
        <f ca="1">IF(B414="","",IF(ISERROR(MATCH($J414,SorP!$B$1:$B$6230,0)),"",INDIRECT("'SorP'!$A$"&amp;MATCH($J414,SorP!$B$1:$B$6230,0))))</f>
        <v>JP-28</v>
      </c>
      <c r="U414" s="318"/>
      <c r="V414" s="319">
        <f>IF(C414="",NA(),MATCH($B414&amp;$C414,'Smelter Look-up'!$J:$J,0))</f>
        <v>424</v>
      </c>
      <c r="W414" s="320"/>
      <c r="X414" s="320">
        <f t="shared" si="19"/>
        <v>0</v>
      </c>
      <c r="Y414" s="320"/>
      <c r="Z414" s="320"/>
      <c r="AB414" s="321" t="str">
        <f t="shared" si="20"/>
        <v>TinMitsubishi Materials Corporation</v>
      </c>
    </row>
    <row r="415" spans="1:28" s="321" customFormat="1" ht="20.25">
      <c r="A415" s="259"/>
      <c r="B415" s="327" t="s">
        <v>1828</v>
      </c>
      <c r="C415" s="327" t="s">
        <v>1871</v>
      </c>
      <c r="D415" s="327" t="s">
        <v>1871</v>
      </c>
      <c r="E415" s="327" t="s">
        <v>1758</v>
      </c>
      <c r="F415" s="327" t="s">
        <v>1183</v>
      </c>
      <c r="G415" s="327" t="s">
        <v>2453</v>
      </c>
      <c r="H415" s="327" t="s">
        <v>16033</v>
      </c>
      <c r="I415" s="327" t="s">
        <v>16038</v>
      </c>
      <c r="J415" s="327" t="s">
        <v>16039</v>
      </c>
      <c r="K415" s="327" t="s">
        <v>16034</v>
      </c>
      <c r="L415" s="327" t="s">
        <v>16035</v>
      </c>
      <c r="M415" s="327" t="s">
        <v>15572</v>
      </c>
      <c r="N415" s="327" t="s">
        <v>16040</v>
      </c>
      <c r="O415" s="327" t="s">
        <v>15743</v>
      </c>
      <c r="P415" s="327" t="s">
        <v>774</v>
      </c>
      <c r="Q415" s="327"/>
      <c r="R415" s="260" t="str">
        <f ca="1">IF(ISERROR($V415),"",OFFSET('Smelter Look-up'!$C$4,$V415-4,0)&amp;"")</f>
        <v>Mitsubishi Materials Corporation</v>
      </c>
      <c r="S415" s="276" t="str">
        <f t="shared" ca="1" si="18"/>
        <v>JP</v>
      </c>
      <c r="T415" s="276" t="str">
        <f ca="1">IF(B415="","",IF(ISERROR(MATCH($J415,SorP!$B$1:$B$6230,0)),"",INDIRECT("'SorP'!$A$"&amp;MATCH($J415,SorP!$B$1:$B$6230,0))))</f>
        <v/>
      </c>
      <c r="U415" s="318"/>
      <c r="V415" s="319">
        <f>IF(C415="",NA(),MATCH($B415&amp;$C415,'Smelter Look-up'!$J:$J,0))</f>
        <v>424</v>
      </c>
      <c r="W415" s="320"/>
      <c r="X415" s="320">
        <f t="shared" si="19"/>
        <v>0</v>
      </c>
      <c r="Y415" s="320"/>
      <c r="Z415" s="320"/>
      <c r="AB415" s="321" t="str">
        <f t="shared" si="20"/>
        <v>TinMitsubishi Materials Corporation</v>
      </c>
    </row>
    <row r="416" spans="1:28" s="321" customFormat="1" ht="20.25">
      <c r="A416" s="259"/>
      <c r="B416" s="327" t="s">
        <v>1828</v>
      </c>
      <c r="C416" s="327" t="s">
        <v>1871</v>
      </c>
      <c r="D416" s="327" t="s">
        <v>1871</v>
      </c>
      <c r="E416" s="327" t="s">
        <v>1758</v>
      </c>
      <c r="F416" s="327" t="s">
        <v>1183</v>
      </c>
      <c r="G416" s="327" t="s">
        <v>2453</v>
      </c>
      <c r="H416" s="327">
        <v>0</v>
      </c>
      <c r="I416" s="327" t="s">
        <v>2756</v>
      </c>
      <c r="J416" s="327" t="s">
        <v>2467</v>
      </c>
      <c r="K416" s="327"/>
      <c r="L416" s="327"/>
      <c r="M416" s="327"/>
      <c r="N416" s="327"/>
      <c r="O416" s="327"/>
      <c r="P416" s="327"/>
      <c r="Q416" s="327"/>
      <c r="R416" s="260" t="str">
        <f ca="1">IF(ISERROR($V416),"",OFFSET('Smelter Look-up'!$C$4,$V416-4,0)&amp;"")</f>
        <v>Mitsubishi Materials Corporation</v>
      </c>
      <c r="S416" s="276" t="str">
        <f t="shared" ca="1" si="18"/>
        <v>JP</v>
      </c>
      <c r="T416" s="276" t="str">
        <f ca="1">IF(B416="","",IF(ISERROR(MATCH($J416,SorP!$B$1:$B$6230,0)),"",INDIRECT("'SorP'!$A$"&amp;MATCH($J416,SorP!$B$1:$B$6230,0))))</f>
        <v>JP-28</v>
      </c>
      <c r="U416" s="318"/>
      <c r="V416" s="319">
        <f>IF(C416="",NA(),MATCH($B416&amp;$C416,'Smelter Look-up'!$J:$J,0))</f>
        <v>424</v>
      </c>
      <c r="W416" s="320"/>
      <c r="X416" s="320">
        <f t="shared" si="19"/>
        <v>0</v>
      </c>
      <c r="Y416" s="320"/>
      <c r="Z416" s="320"/>
      <c r="AB416" s="321" t="str">
        <f t="shared" si="20"/>
        <v>TinMitsubishi Materials Corporation</v>
      </c>
    </row>
    <row r="417" spans="1:28" s="321" customFormat="1" ht="20.25">
      <c r="A417" s="259"/>
      <c r="B417" s="327" t="s">
        <v>1828</v>
      </c>
      <c r="C417" s="327" t="s">
        <v>1871</v>
      </c>
      <c r="D417" s="327" t="s">
        <v>1871</v>
      </c>
      <c r="E417" s="327" t="s">
        <v>1758</v>
      </c>
      <c r="F417" s="327" t="s">
        <v>1183</v>
      </c>
      <c r="G417" s="327" t="s">
        <v>2453</v>
      </c>
      <c r="H417" s="327" t="s">
        <v>16041</v>
      </c>
      <c r="I417" s="327" t="s">
        <v>2756</v>
      </c>
      <c r="J417" s="327" t="s">
        <v>2467</v>
      </c>
      <c r="K417" s="327" t="s">
        <v>16034</v>
      </c>
      <c r="L417" s="327" t="s">
        <v>16035</v>
      </c>
      <c r="M417" s="327"/>
      <c r="N417" s="327"/>
      <c r="O417" s="327"/>
      <c r="P417" s="327"/>
      <c r="Q417" s="327"/>
      <c r="R417" s="260" t="str">
        <f ca="1">IF(ISERROR($V417),"",OFFSET('Smelter Look-up'!$C$4,$V417-4,0)&amp;"")</f>
        <v>Mitsubishi Materials Corporation</v>
      </c>
      <c r="S417" s="276" t="str">
        <f t="shared" ca="1" si="18"/>
        <v>JP</v>
      </c>
      <c r="T417" s="276" t="str">
        <f ca="1">IF(B417="","",IF(ISERROR(MATCH($J417,SorP!$B$1:$B$6230,0)),"",INDIRECT("'SorP'!$A$"&amp;MATCH($J417,SorP!$B$1:$B$6230,0))))</f>
        <v>JP-28</v>
      </c>
      <c r="U417" s="318"/>
      <c r="V417" s="319">
        <f>IF(C417="",NA(),MATCH($B417&amp;$C417,'Smelter Look-up'!$J:$J,0))</f>
        <v>424</v>
      </c>
      <c r="W417" s="320"/>
      <c r="X417" s="320">
        <f t="shared" si="19"/>
        <v>0</v>
      </c>
      <c r="Y417" s="320"/>
      <c r="Z417" s="320"/>
      <c r="AB417" s="321" t="str">
        <f t="shared" si="20"/>
        <v>TinMitsubishi Materials Corporation</v>
      </c>
    </row>
    <row r="418" spans="1:28" s="321" customFormat="1" ht="20.25">
      <c r="A418" s="259"/>
      <c r="B418" s="327" t="s">
        <v>1829</v>
      </c>
      <c r="C418" s="327" t="s">
        <v>1813</v>
      </c>
      <c r="D418" s="327" t="s">
        <v>1813</v>
      </c>
      <c r="E418" s="327" t="s">
        <v>1758</v>
      </c>
      <c r="F418" s="327" t="s">
        <v>1156</v>
      </c>
      <c r="G418" s="327" t="s">
        <v>2453</v>
      </c>
      <c r="H418" s="327">
        <v>0</v>
      </c>
      <c r="I418" s="327" t="s">
        <v>2677</v>
      </c>
      <c r="J418" s="327" t="s">
        <v>2678</v>
      </c>
      <c r="K418" s="327"/>
      <c r="L418" s="327"/>
      <c r="M418" s="327"/>
      <c r="N418" s="327"/>
      <c r="O418" s="327"/>
      <c r="P418" s="327"/>
      <c r="Q418" s="327"/>
      <c r="R418" s="260" t="str">
        <f ca="1">IF(ISERROR($V418),"",OFFSET('Smelter Look-up'!$C$4,$V418-4,0)&amp;"")</f>
        <v>Mitsui Mining and Smelting Co., Ltd.</v>
      </c>
      <c r="S418" s="276" t="str">
        <f t="shared" ca="1" si="18"/>
        <v>JP</v>
      </c>
      <c r="T418" s="276" t="str">
        <f ca="1">IF(B418="","",IF(ISERROR(MATCH($J418,SorP!$B$1:$B$6230,0)),"",INDIRECT("'SorP'!$A$"&amp;MATCH($J418,SorP!$B$1:$B$6230,0))))</f>
        <v>JP-40</v>
      </c>
      <c r="U418" s="318"/>
      <c r="V418" s="319">
        <f>IF(C418="",NA(),MATCH($B418&amp;$C418,'Smelter Look-up'!$J:$J,0))</f>
        <v>311</v>
      </c>
      <c r="W418" s="320"/>
      <c r="X418" s="320">
        <f t="shared" si="19"/>
        <v>0</v>
      </c>
      <c r="Y418" s="320"/>
      <c r="Z418" s="320"/>
      <c r="AB418" s="321" t="str">
        <f t="shared" si="20"/>
        <v>TantalumMitsui Mining &amp; Smelting</v>
      </c>
    </row>
    <row r="419" spans="1:28" s="321" customFormat="1" ht="20.25">
      <c r="A419" s="259"/>
      <c r="B419" s="327" t="s">
        <v>1829</v>
      </c>
      <c r="C419" s="327" t="s">
        <v>1813</v>
      </c>
      <c r="D419" s="327" t="s">
        <v>1813</v>
      </c>
      <c r="E419" s="327" t="s">
        <v>1758</v>
      </c>
      <c r="F419" s="327" t="s">
        <v>1156</v>
      </c>
      <c r="G419" s="327" t="s">
        <v>2453</v>
      </c>
      <c r="H419" s="327">
        <v>0</v>
      </c>
      <c r="I419" s="327" t="s">
        <v>2677</v>
      </c>
      <c r="J419" s="327" t="s">
        <v>2678</v>
      </c>
      <c r="K419" s="327"/>
      <c r="L419" s="327"/>
      <c r="M419" s="327" t="s">
        <v>15548</v>
      </c>
      <c r="N419" s="327"/>
      <c r="O419" s="327" t="s">
        <v>15554</v>
      </c>
      <c r="P419" s="327"/>
      <c r="Q419" s="327"/>
      <c r="R419" s="260" t="str">
        <f ca="1">IF(ISERROR($V419),"",OFFSET('Smelter Look-up'!$C$4,$V419-4,0)&amp;"")</f>
        <v>Mitsui Mining and Smelting Co., Ltd.</v>
      </c>
      <c r="S419" s="276" t="str">
        <f t="shared" ca="1" si="18"/>
        <v>JP</v>
      </c>
      <c r="T419" s="276" t="str">
        <f ca="1">IF(B419="","",IF(ISERROR(MATCH($J419,SorP!$B$1:$B$6230,0)),"",INDIRECT("'SorP'!$A$"&amp;MATCH($J419,SorP!$B$1:$B$6230,0))))</f>
        <v>JP-40</v>
      </c>
      <c r="U419" s="318"/>
      <c r="V419" s="319">
        <f>IF(C419="",NA(),MATCH($B419&amp;$C419,'Smelter Look-up'!$J:$J,0))</f>
        <v>311</v>
      </c>
      <c r="W419" s="320"/>
      <c r="X419" s="320">
        <f t="shared" si="19"/>
        <v>0</v>
      </c>
      <c r="Y419" s="320"/>
      <c r="Z419" s="320"/>
      <c r="AB419" s="321" t="str">
        <f t="shared" si="20"/>
        <v>TantalumMitsui Mining &amp; Smelting</v>
      </c>
    </row>
    <row r="420" spans="1:28" s="321" customFormat="1" ht="20.25">
      <c r="A420" s="259"/>
      <c r="B420" s="327" t="s">
        <v>1829</v>
      </c>
      <c r="C420" s="327" t="s">
        <v>1813</v>
      </c>
      <c r="D420" s="327" t="s">
        <v>1813</v>
      </c>
      <c r="E420" s="327" t="s">
        <v>1758</v>
      </c>
      <c r="F420" s="327" t="s">
        <v>1156</v>
      </c>
      <c r="G420" s="327" t="s">
        <v>2453</v>
      </c>
      <c r="H420" s="327" t="s">
        <v>16042</v>
      </c>
      <c r="I420" s="327" t="s">
        <v>16043</v>
      </c>
      <c r="J420" s="327" t="s">
        <v>2678</v>
      </c>
      <c r="K420" s="327" t="s">
        <v>16044</v>
      </c>
      <c r="L420" s="327" t="s">
        <v>16045</v>
      </c>
      <c r="M420" s="327" t="s">
        <v>15572</v>
      </c>
      <c r="N420" s="327" t="s">
        <v>16046</v>
      </c>
      <c r="O420" s="327" t="s">
        <v>15604</v>
      </c>
      <c r="P420" s="327" t="s">
        <v>775</v>
      </c>
      <c r="Q420" s="327"/>
      <c r="R420" s="260" t="str">
        <f ca="1">IF(ISERROR($V420),"",OFFSET('Smelter Look-up'!$C$4,$V420-4,0)&amp;"")</f>
        <v>Mitsui Mining and Smelting Co., Ltd.</v>
      </c>
      <c r="S420" s="276" t="str">
        <f t="shared" ca="1" si="18"/>
        <v>JP</v>
      </c>
      <c r="T420" s="276" t="str">
        <f ca="1">IF(B420="","",IF(ISERROR(MATCH($J420,SorP!$B$1:$B$6230,0)),"",INDIRECT("'SorP'!$A$"&amp;MATCH($J420,SorP!$B$1:$B$6230,0))))</f>
        <v>JP-40</v>
      </c>
      <c r="U420" s="318"/>
      <c r="V420" s="319">
        <f>IF(C420="",NA(),MATCH($B420&amp;$C420,'Smelter Look-up'!$J:$J,0))</f>
        <v>311</v>
      </c>
      <c r="W420" s="320"/>
      <c r="X420" s="320">
        <f t="shared" si="19"/>
        <v>0</v>
      </c>
      <c r="Y420" s="320"/>
      <c r="Z420" s="320"/>
      <c r="AB420" s="321" t="str">
        <f t="shared" si="20"/>
        <v>TantalumMitsui Mining &amp; Smelting</v>
      </c>
    </row>
    <row r="421" spans="1:28" s="321" customFormat="1" ht="20.25">
      <c r="A421" s="259"/>
      <c r="B421" s="327" t="s">
        <v>1827</v>
      </c>
      <c r="C421" s="327" t="s">
        <v>1950</v>
      </c>
      <c r="D421" s="327" t="s">
        <v>1950</v>
      </c>
      <c r="E421" s="327" t="s">
        <v>1758</v>
      </c>
      <c r="F421" s="327" t="s">
        <v>1101</v>
      </c>
      <c r="G421" s="327" t="s">
        <v>2453</v>
      </c>
      <c r="H421" s="327" t="s">
        <v>16047</v>
      </c>
      <c r="I421" s="327" t="s">
        <v>2556</v>
      </c>
      <c r="J421" s="327" t="s">
        <v>2555</v>
      </c>
      <c r="K421" s="327" t="s">
        <v>16048</v>
      </c>
      <c r="L421" s="327" t="s">
        <v>15596</v>
      </c>
      <c r="M421" s="327" t="s">
        <v>15597</v>
      </c>
      <c r="N421" s="327" t="s">
        <v>15557</v>
      </c>
      <c r="O421" s="327" t="s">
        <v>15557</v>
      </c>
      <c r="P421" s="327" t="s">
        <v>774</v>
      </c>
      <c r="Q421" s="327" t="s">
        <v>15598</v>
      </c>
      <c r="R421" s="260" t="str">
        <f ca="1">IF(ISERROR($V421),"",OFFSET('Smelter Look-up'!$C$4,$V421-4,0)&amp;"")</f>
        <v>Mitsui Mining and Smelting Co., Ltd.</v>
      </c>
      <c r="S421" s="276" t="str">
        <f t="shared" ca="1" si="18"/>
        <v>JP</v>
      </c>
      <c r="T421" s="276" t="str">
        <f ca="1">IF(B421="","",IF(ISERROR(MATCH($J421,SorP!$B$1:$B$6230,0)),"",INDIRECT("'SorP'!$A$"&amp;MATCH($J421,SorP!$B$1:$B$6230,0))))</f>
        <v>JP-34</v>
      </c>
      <c r="U421" s="318"/>
      <c r="V421" s="319">
        <f>IF(C421="",NA(),MATCH($B421&amp;$C421,'Smelter Look-up'!$J:$J,0))</f>
        <v>149</v>
      </c>
      <c r="W421" s="320"/>
      <c r="X421" s="320">
        <f t="shared" si="19"/>
        <v>0</v>
      </c>
      <c r="Y421" s="320"/>
      <c r="Z421" s="320"/>
      <c r="AB421" s="321" t="str">
        <f t="shared" si="20"/>
        <v>GoldMitsui Mining and Smelting Co., Ltd.</v>
      </c>
    </row>
    <row r="422" spans="1:28" s="321" customFormat="1" ht="20.25">
      <c r="A422" s="259"/>
      <c r="B422" s="327" t="s">
        <v>1827</v>
      </c>
      <c r="C422" s="327" t="s">
        <v>1950</v>
      </c>
      <c r="D422" s="327" t="s">
        <v>1950</v>
      </c>
      <c r="E422" s="327" t="s">
        <v>1758</v>
      </c>
      <c r="F422" s="327" t="s">
        <v>1101</v>
      </c>
      <c r="G422" s="327" t="s">
        <v>2453</v>
      </c>
      <c r="H422" s="327">
        <v>0</v>
      </c>
      <c r="I422" s="327" t="s">
        <v>2556</v>
      </c>
      <c r="J422" s="327" t="s">
        <v>2555</v>
      </c>
      <c r="K422" s="327"/>
      <c r="L422" s="327"/>
      <c r="M422" s="327" t="s">
        <v>15548</v>
      </c>
      <c r="N422" s="327"/>
      <c r="O422" s="327" t="s">
        <v>15613</v>
      </c>
      <c r="P422" s="327"/>
      <c r="Q422" s="327"/>
      <c r="R422" s="260" t="str">
        <f ca="1">IF(ISERROR($V422),"",OFFSET('Smelter Look-up'!$C$4,$V422-4,0)&amp;"")</f>
        <v>Mitsui Mining and Smelting Co., Ltd.</v>
      </c>
      <c r="S422" s="276" t="str">
        <f t="shared" ca="1" si="18"/>
        <v>JP</v>
      </c>
      <c r="T422" s="276" t="str">
        <f ca="1">IF(B422="","",IF(ISERROR(MATCH($J422,SorP!$B$1:$B$6230,0)),"",INDIRECT("'SorP'!$A$"&amp;MATCH($J422,SorP!$B$1:$B$6230,0))))</f>
        <v>JP-34</v>
      </c>
      <c r="U422" s="318"/>
      <c r="V422" s="319">
        <f>IF(C422="",NA(),MATCH($B422&amp;$C422,'Smelter Look-up'!$J:$J,0))</f>
        <v>149</v>
      </c>
      <c r="W422" s="320"/>
      <c r="X422" s="320">
        <f t="shared" si="19"/>
        <v>0</v>
      </c>
      <c r="Y422" s="320"/>
      <c r="Z422" s="320"/>
      <c r="AB422" s="321" t="str">
        <f t="shared" si="20"/>
        <v>GoldMitsui Mining and Smelting Co., Ltd.</v>
      </c>
    </row>
    <row r="423" spans="1:28" s="321" customFormat="1" ht="20.25">
      <c r="A423" s="259"/>
      <c r="B423" s="327" t="s">
        <v>1827</v>
      </c>
      <c r="C423" s="327" t="s">
        <v>1950</v>
      </c>
      <c r="D423" s="327" t="s">
        <v>1950</v>
      </c>
      <c r="E423" s="327" t="s">
        <v>1758</v>
      </c>
      <c r="F423" s="327" t="s">
        <v>1101</v>
      </c>
      <c r="G423" s="327" t="s">
        <v>2453</v>
      </c>
      <c r="H423" s="327">
        <v>0</v>
      </c>
      <c r="I423" s="327" t="s">
        <v>2556</v>
      </c>
      <c r="J423" s="327" t="s">
        <v>2555</v>
      </c>
      <c r="K423" s="327"/>
      <c r="L423" s="327"/>
      <c r="M423" s="327"/>
      <c r="N423" s="327"/>
      <c r="O423" s="327"/>
      <c r="P423" s="327"/>
      <c r="Q423" s="327" t="s">
        <v>15553</v>
      </c>
      <c r="R423" s="260" t="str">
        <f ca="1">IF(ISERROR($V423),"",OFFSET('Smelter Look-up'!$C$4,$V423-4,0)&amp;"")</f>
        <v>Mitsui Mining and Smelting Co., Ltd.</v>
      </c>
      <c r="S423" s="276" t="str">
        <f t="shared" ca="1" si="18"/>
        <v>JP</v>
      </c>
      <c r="T423" s="276" t="str">
        <f ca="1">IF(B423="","",IF(ISERROR(MATCH($J423,SorP!$B$1:$B$6230,0)),"",INDIRECT("'SorP'!$A$"&amp;MATCH($J423,SorP!$B$1:$B$6230,0))))</f>
        <v>JP-34</v>
      </c>
      <c r="U423" s="318"/>
      <c r="V423" s="319">
        <f>IF(C423="",NA(),MATCH($B423&amp;$C423,'Smelter Look-up'!$J:$J,0))</f>
        <v>149</v>
      </c>
      <c r="W423" s="320"/>
      <c r="X423" s="320">
        <f t="shared" si="19"/>
        <v>0</v>
      </c>
      <c r="Y423" s="320"/>
      <c r="Z423" s="320"/>
      <c r="AB423" s="321" t="str">
        <f t="shared" si="20"/>
        <v>GoldMitsui Mining and Smelting Co., Ltd.</v>
      </c>
    </row>
    <row r="424" spans="1:28" s="321" customFormat="1" ht="20.25">
      <c r="A424" s="259"/>
      <c r="B424" s="327" t="s">
        <v>1827</v>
      </c>
      <c r="C424" s="327" t="s">
        <v>1950</v>
      </c>
      <c r="D424" s="327" t="s">
        <v>1950</v>
      </c>
      <c r="E424" s="327" t="s">
        <v>1758</v>
      </c>
      <c r="F424" s="327" t="s">
        <v>1101</v>
      </c>
      <c r="G424" s="327" t="s">
        <v>2453</v>
      </c>
      <c r="H424" s="327" t="s">
        <v>16049</v>
      </c>
      <c r="I424" s="327" t="s">
        <v>2556</v>
      </c>
      <c r="J424" s="327" t="s">
        <v>2555</v>
      </c>
      <c r="K424" s="327"/>
      <c r="L424" s="327"/>
      <c r="M424" s="327"/>
      <c r="N424" s="327" t="s">
        <v>16050</v>
      </c>
      <c r="O424" s="327" t="s">
        <v>15896</v>
      </c>
      <c r="P424" s="327" t="s">
        <v>775</v>
      </c>
      <c r="Q424" s="327"/>
      <c r="R424" s="260" t="str">
        <f ca="1">IF(ISERROR($V424),"",OFFSET('Smelter Look-up'!$C$4,$V424-4,0)&amp;"")</f>
        <v>Mitsui Mining and Smelting Co., Ltd.</v>
      </c>
      <c r="S424" s="276" t="str">
        <f t="shared" ca="1" si="18"/>
        <v>JP</v>
      </c>
      <c r="T424" s="276" t="str">
        <f ca="1">IF(B424="","",IF(ISERROR(MATCH($J424,SorP!$B$1:$B$6230,0)),"",INDIRECT("'SorP'!$A$"&amp;MATCH($J424,SorP!$B$1:$B$6230,0))))</f>
        <v>JP-34</v>
      </c>
      <c r="U424" s="318"/>
      <c r="V424" s="319">
        <f>IF(C424="",NA(),MATCH($B424&amp;$C424,'Smelter Look-up'!$J:$J,0))</f>
        <v>149</v>
      </c>
      <c r="W424" s="320"/>
      <c r="X424" s="320">
        <f t="shared" si="19"/>
        <v>0</v>
      </c>
      <c r="Y424" s="320"/>
      <c r="Z424" s="320"/>
      <c r="AB424" s="321" t="str">
        <f t="shared" si="20"/>
        <v>GoldMitsui Mining and Smelting Co., Ltd.</v>
      </c>
    </row>
    <row r="425" spans="1:28" s="321" customFormat="1" ht="20.25">
      <c r="A425" s="259"/>
      <c r="B425" s="327" t="s">
        <v>1827</v>
      </c>
      <c r="C425" s="327" t="s">
        <v>1950</v>
      </c>
      <c r="D425" s="327" t="s">
        <v>1950</v>
      </c>
      <c r="E425" s="327" t="s">
        <v>1758</v>
      </c>
      <c r="F425" s="327" t="s">
        <v>1101</v>
      </c>
      <c r="G425" s="327" t="s">
        <v>2453</v>
      </c>
      <c r="H425" s="327" t="s">
        <v>16051</v>
      </c>
      <c r="I425" s="327" t="s">
        <v>2556</v>
      </c>
      <c r="J425" s="327" t="s">
        <v>2555</v>
      </c>
      <c r="K425" s="327" t="s">
        <v>16031</v>
      </c>
      <c r="L425" s="327" t="s">
        <v>16032</v>
      </c>
      <c r="M425" s="327" t="s">
        <v>15572</v>
      </c>
      <c r="N425" s="327" t="s">
        <v>15613</v>
      </c>
      <c r="O425" s="327" t="s">
        <v>15613</v>
      </c>
      <c r="P425" s="327" t="s">
        <v>775</v>
      </c>
      <c r="Q425" s="327"/>
      <c r="R425" s="260" t="str">
        <f ca="1">IF(ISERROR($V425),"",OFFSET('Smelter Look-up'!$C$4,$V425-4,0)&amp;"")</f>
        <v>Mitsui Mining and Smelting Co., Ltd.</v>
      </c>
      <c r="S425" s="276" t="str">
        <f t="shared" ca="1" si="18"/>
        <v>JP</v>
      </c>
      <c r="T425" s="276" t="str">
        <f ca="1">IF(B425="","",IF(ISERROR(MATCH($J425,SorP!$B$1:$B$6230,0)),"",INDIRECT("'SorP'!$A$"&amp;MATCH($J425,SorP!$B$1:$B$6230,0))))</f>
        <v>JP-34</v>
      </c>
      <c r="U425" s="318"/>
      <c r="V425" s="319">
        <f>IF(C425="",NA(),MATCH($B425&amp;$C425,'Smelter Look-up'!$J:$J,0))</f>
        <v>149</v>
      </c>
      <c r="W425" s="320"/>
      <c r="X425" s="320">
        <f t="shared" si="19"/>
        <v>0</v>
      </c>
      <c r="Y425" s="320"/>
      <c r="Z425" s="320"/>
      <c r="AB425" s="321" t="str">
        <f t="shared" si="20"/>
        <v>GoldMitsui Mining and Smelting Co., Ltd.</v>
      </c>
    </row>
    <row r="426" spans="1:28" s="321" customFormat="1" ht="20.25">
      <c r="A426" s="259"/>
      <c r="B426" s="327" t="s">
        <v>1827</v>
      </c>
      <c r="C426" s="327" t="s">
        <v>1950</v>
      </c>
      <c r="D426" s="327" t="s">
        <v>1950</v>
      </c>
      <c r="E426" s="327" t="s">
        <v>1758</v>
      </c>
      <c r="F426" s="327" t="s">
        <v>1101</v>
      </c>
      <c r="G426" s="327" t="s">
        <v>2453</v>
      </c>
      <c r="H426" s="327"/>
      <c r="I426" s="327"/>
      <c r="J426" s="327"/>
      <c r="K426" s="327"/>
      <c r="L426" s="327"/>
      <c r="M426" s="327"/>
      <c r="N426" s="327"/>
      <c r="O426" s="327"/>
      <c r="P426" s="327"/>
      <c r="Q426" s="327"/>
      <c r="R426" s="260" t="str">
        <f ca="1">IF(ISERROR($V426),"",OFFSET('Smelter Look-up'!$C$4,$V426-4,0)&amp;"")</f>
        <v>Mitsui Mining and Smelting Co., Ltd.</v>
      </c>
      <c r="S426" s="276" t="str">
        <f t="shared" ca="1" si="18"/>
        <v>JP</v>
      </c>
      <c r="T426" s="276" t="str">
        <f ca="1">IF(B426="","",IF(ISERROR(MATCH($J426,SorP!$B$1:$B$6230,0)),"",INDIRECT("'SorP'!$A$"&amp;MATCH($J426,SorP!$B$1:$B$6230,0))))</f>
        <v/>
      </c>
      <c r="U426" s="318"/>
      <c r="V426" s="319">
        <f>IF(C426="",NA(),MATCH($B426&amp;$C426,'Smelter Look-up'!$J:$J,0))</f>
        <v>149</v>
      </c>
      <c r="W426" s="320"/>
      <c r="X426" s="320">
        <f t="shared" si="19"/>
        <v>0</v>
      </c>
      <c r="Y426" s="320"/>
      <c r="Z426" s="320"/>
      <c r="AB426" s="321" t="str">
        <f t="shared" si="20"/>
        <v>GoldMitsui Mining and Smelting Co., Ltd.</v>
      </c>
    </row>
    <row r="427" spans="1:28" s="321" customFormat="1" ht="20.25">
      <c r="A427" s="259"/>
      <c r="B427" s="327" t="s">
        <v>1829</v>
      </c>
      <c r="C427" s="327" t="s">
        <v>57</v>
      </c>
      <c r="D427" s="327" t="s">
        <v>57</v>
      </c>
      <c r="E427" s="327" t="s">
        <v>1720</v>
      </c>
      <c r="F427" s="327" t="s">
        <v>1157</v>
      </c>
      <c r="G427" s="327" t="s">
        <v>2453</v>
      </c>
      <c r="H427" s="327">
        <v>0</v>
      </c>
      <c r="I427" s="327" t="s">
        <v>2679</v>
      </c>
      <c r="J427" s="327" t="s">
        <v>2680</v>
      </c>
      <c r="K427" s="327"/>
      <c r="L427" s="327"/>
      <c r="M427" s="327"/>
      <c r="N427" s="327"/>
      <c r="O427" s="327"/>
      <c r="P427" s="327"/>
      <c r="Q427" s="327"/>
      <c r="R427" s="260" t="str">
        <f ca="1">IF(ISERROR($V427),"",OFFSET('Smelter Look-up'!$C$4,$V427-4,0)&amp;"")</f>
        <v>NPM Silmet AS</v>
      </c>
      <c r="S427" s="276" t="str">
        <f t="shared" ca="1" si="18"/>
        <v>EE</v>
      </c>
      <c r="T427" s="276" t="str">
        <f ca="1">IF(B427="","",IF(ISERROR(MATCH($J427,SorP!$B$1:$B$6230,0)),"",INDIRECT("'SorP'!$A$"&amp;MATCH($J427,SorP!$B$1:$B$6230,0))))</f>
        <v>EE-44</v>
      </c>
      <c r="U427" s="318"/>
      <c r="V427" s="319">
        <f>IF(C427="",NA(),MATCH($B427&amp;$C427,'Smelter Look-up'!$J:$J,0))</f>
        <v>313</v>
      </c>
      <c r="W427" s="320"/>
      <c r="X427" s="320">
        <f t="shared" si="19"/>
        <v>0</v>
      </c>
      <c r="Y427" s="320"/>
      <c r="Z427" s="320"/>
      <c r="AB427" s="321" t="str">
        <f t="shared" si="20"/>
        <v>TantalumMolycorp Silmet A.S.</v>
      </c>
    </row>
    <row r="428" spans="1:28" s="321" customFormat="1" ht="20.25">
      <c r="A428" s="259"/>
      <c r="B428" s="327" t="s">
        <v>1829</v>
      </c>
      <c r="C428" s="327" t="s">
        <v>57</v>
      </c>
      <c r="D428" s="327" t="s">
        <v>57</v>
      </c>
      <c r="E428" s="327" t="s">
        <v>1720</v>
      </c>
      <c r="F428" s="327" t="s">
        <v>1157</v>
      </c>
      <c r="G428" s="327" t="s">
        <v>2453</v>
      </c>
      <c r="H428" s="327">
        <v>0</v>
      </c>
      <c r="I428" s="327" t="s">
        <v>2679</v>
      </c>
      <c r="J428" s="327" t="s">
        <v>2680</v>
      </c>
      <c r="K428" s="327"/>
      <c r="L428" s="327"/>
      <c r="M428" s="327" t="s">
        <v>15548</v>
      </c>
      <c r="N428" s="327"/>
      <c r="O428" s="327" t="s">
        <v>15549</v>
      </c>
      <c r="P428" s="327"/>
      <c r="Q428" s="327"/>
      <c r="R428" s="260" t="str">
        <f ca="1">IF(ISERROR($V428),"",OFFSET('Smelter Look-up'!$C$4,$V428-4,0)&amp;"")</f>
        <v>NPM Silmet AS</v>
      </c>
      <c r="S428" s="276" t="str">
        <f t="shared" ca="1" si="18"/>
        <v>EE</v>
      </c>
      <c r="T428" s="276" t="str">
        <f ca="1">IF(B428="","",IF(ISERROR(MATCH($J428,SorP!$B$1:$B$6230,0)),"",INDIRECT("'SorP'!$A$"&amp;MATCH($J428,SorP!$B$1:$B$6230,0))))</f>
        <v>EE-44</v>
      </c>
      <c r="U428" s="318"/>
      <c r="V428" s="319">
        <f>IF(C428="",NA(),MATCH($B428&amp;$C428,'Smelter Look-up'!$J:$J,0))</f>
        <v>313</v>
      </c>
      <c r="W428" s="320"/>
      <c r="X428" s="320">
        <f t="shared" si="19"/>
        <v>0</v>
      </c>
      <c r="Y428" s="320"/>
      <c r="Z428" s="320"/>
      <c r="AB428" s="321" t="str">
        <f t="shared" si="20"/>
        <v>TantalumMolycorp Silmet A.S.</v>
      </c>
    </row>
    <row r="429" spans="1:28" s="321" customFormat="1" ht="20.25">
      <c r="A429" s="259"/>
      <c r="B429" s="327" t="s">
        <v>1829</v>
      </c>
      <c r="C429" s="327" t="s">
        <v>57</v>
      </c>
      <c r="D429" s="327" t="s">
        <v>57</v>
      </c>
      <c r="E429" s="327" t="s">
        <v>1720</v>
      </c>
      <c r="F429" s="327" t="s">
        <v>1157</v>
      </c>
      <c r="G429" s="327" t="s">
        <v>2453</v>
      </c>
      <c r="H429" s="327"/>
      <c r="I429" s="327"/>
      <c r="J429" s="327"/>
      <c r="K429" s="327"/>
      <c r="L429" s="327"/>
      <c r="M429" s="327" t="s">
        <v>15572</v>
      </c>
      <c r="N429" s="327" t="s">
        <v>15650</v>
      </c>
      <c r="O429" s="327" t="s">
        <v>15788</v>
      </c>
      <c r="P429" s="327" t="s">
        <v>775</v>
      </c>
      <c r="Q429" s="327"/>
      <c r="R429" s="260" t="str">
        <f ca="1">IF(ISERROR($V429),"",OFFSET('Smelter Look-up'!$C$4,$V429-4,0)&amp;"")</f>
        <v>NPM Silmet AS</v>
      </c>
      <c r="S429" s="276" t="str">
        <f t="shared" ca="1" si="18"/>
        <v>EE</v>
      </c>
      <c r="T429" s="276" t="str">
        <f ca="1">IF(B429="","",IF(ISERROR(MATCH($J429,SorP!$B$1:$B$6230,0)),"",INDIRECT("'SorP'!$A$"&amp;MATCH($J429,SorP!$B$1:$B$6230,0))))</f>
        <v/>
      </c>
      <c r="U429" s="318"/>
      <c r="V429" s="319">
        <f>IF(C429="",NA(),MATCH($B429&amp;$C429,'Smelter Look-up'!$J:$J,0))</f>
        <v>313</v>
      </c>
      <c r="W429" s="320"/>
      <c r="X429" s="320">
        <f t="shared" si="19"/>
        <v>0</v>
      </c>
      <c r="Y429" s="320"/>
      <c r="Z429" s="320"/>
      <c r="AB429" s="321" t="str">
        <f t="shared" si="20"/>
        <v>TantalumMolycorp Silmet A.S.</v>
      </c>
    </row>
    <row r="430" spans="1:28" s="321" customFormat="1" ht="20.25">
      <c r="A430" s="259"/>
      <c r="B430" s="327" t="s">
        <v>1827</v>
      </c>
      <c r="C430" s="327" t="s">
        <v>1419</v>
      </c>
      <c r="D430" s="327" t="s">
        <v>1419</v>
      </c>
      <c r="E430" s="327" t="s">
        <v>1355</v>
      </c>
      <c r="F430" s="327" t="s">
        <v>1102</v>
      </c>
      <c r="G430" s="327" t="s">
        <v>2453</v>
      </c>
      <c r="H430" s="327"/>
      <c r="I430" s="327"/>
      <c r="J430" s="327"/>
      <c r="K430" s="327"/>
      <c r="L430" s="327"/>
      <c r="M430" s="327"/>
      <c r="N430" s="327"/>
      <c r="O430" s="327"/>
      <c r="P430" s="327"/>
      <c r="Q430" s="327"/>
      <c r="R430" s="260" t="str">
        <f ca="1">IF(ISERROR($V430),"",OFFSET('Smelter Look-up'!$C$4,$V430-4,0)&amp;"")</f>
        <v>Moscow Special Alloys Processing Plant</v>
      </c>
      <c r="S430" s="276" t="str">
        <f t="shared" ca="1" si="18"/>
        <v>RU</v>
      </c>
      <c r="T430" s="276" t="str">
        <f ca="1">IF(B430="","",IF(ISERROR(MATCH($J430,SorP!$B$1:$B$6230,0)),"",INDIRECT("'SorP'!$A$"&amp;MATCH($J430,SorP!$B$1:$B$6230,0))))</f>
        <v/>
      </c>
      <c r="U430" s="318"/>
      <c r="V430" s="319">
        <f>IF(C430="",NA(),MATCH($B430&amp;$C430,'Smelter Look-up'!$J:$J,0))</f>
        <v>154</v>
      </c>
      <c r="W430" s="320"/>
      <c r="X430" s="320">
        <f t="shared" si="19"/>
        <v>0</v>
      </c>
      <c r="Y430" s="320"/>
      <c r="Z430" s="320"/>
      <c r="AB430" s="321" t="str">
        <f t="shared" si="20"/>
        <v>GoldMoscow Special Alloys Processing Plant</v>
      </c>
    </row>
    <row r="431" spans="1:28" s="321" customFormat="1" ht="20.25">
      <c r="A431" s="259"/>
      <c r="B431" s="327" t="s">
        <v>1827</v>
      </c>
      <c r="C431" s="327" t="s">
        <v>1956</v>
      </c>
      <c r="D431" s="327" t="s">
        <v>1956</v>
      </c>
      <c r="E431" s="327" t="s">
        <v>1384</v>
      </c>
      <c r="F431" s="327" t="s">
        <v>1103</v>
      </c>
      <c r="G431" s="327" t="s">
        <v>2453</v>
      </c>
      <c r="H431" s="327">
        <v>0</v>
      </c>
      <c r="I431" s="327" t="s">
        <v>2559</v>
      </c>
      <c r="J431" s="327" t="s">
        <v>2471</v>
      </c>
      <c r="K431" s="327"/>
      <c r="L431" s="327"/>
      <c r="M431" s="327" t="s">
        <v>15548</v>
      </c>
      <c r="N431" s="327"/>
      <c r="O431" s="327" t="s">
        <v>15613</v>
      </c>
      <c r="P431" s="327"/>
      <c r="Q431" s="327"/>
      <c r="R431" s="260" t="str">
        <f ca="1">IF(ISERROR($V431),"",OFFSET('Smelter Look-up'!$C$4,$V431-4,0)&amp;"")</f>
        <v>Nadir Metal Rafineri San. Ve Tic. A.S.</v>
      </c>
      <c r="S431" s="276" t="str">
        <f t="shared" ca="1" si="18"/>
        <v>TR</v>
      </c>
      <c r="T431" s="276" t="str">
        <f ca="1">IF(B431="","",IF(ISERROR(MATCH($J431,SorP!$B$1:$B$6230,0)),"",INDIRECT("'SorP'!$A$"&amp;MATCH($J431,SorP!$B$1:$B$6230,0))))</f>
        <v/>
      </c>
      <c r="U431" s="318"/>
      <c r="V431" s="319">
        <f>IF(C431="",NA(),MATCH($B431&amp;$C431,'Smelter Look-up'!$J:$J,0))</f>
        <v>156</v>
      </c>
      <c r="W431" s="320"/>
      <c r="X431" s="320">
        <f t="shared" si="19"/>
        <v>0</v>
      </c>
      <c r="Y431" s="320"/>
      <c r="Z431" s="320"/>
      <c r="AB431" s="321" t="str">
        <f t="shared" si="20"/>
        <v>GoldNadir Metal Rafineri San. Ve Tic. A.Ş.</v>
      </c>
    </row>
    <row r="432" spans="1:28" s="321" customFormat="1" ht="20.25">
      <c r="A432" s="259"/>
      <c r="B432" s="327" t="s">
        <v>1827</v>
      </c>
      <c r="C432" s="327" t="s">
        <v>1956</v>
      </c>
      <c r="D432" s="327" t="s">
        <v>1956</v>
      </c>
      <c r="E432" s="327" t="s">
        <v>1384</v>
      </c>
      <c r="F432" s="327" t="s">
        <v>1103</v>
      </c>
      <c r="G432" s="327" t="s">
        <v>2453</v>
      </c>
      <c r="H432" s="327">
        <v>0</v>
      </c>
      <c r="I432" s="327" t="s">
        <v>2559</v>
      </c>
      <c r="J432" s="327" t="s">
        <v>2471</v>
      </c>
      <c r="K432" s="327"/>
      <c r="L432" s="327"/>
      <c r="M432" s="327"/>
      <c r="N432" s="327"/>
      <c r="O432" s="327"/>
      <c r="P432" s="327"/>
      <c r="Q432" s="327"/>
      <c r="R432" s="260" t="str">
        <f ca="1">IF(ISERROR($V432),"",OFFSET('Smelter Look-up'!$C$4,$V432-4,0)&amp;"")</f>
        <v>Nadir Metal Rafineri San. Ve Tic. A.S.</v>
      </c>
      <c r="S432" s="276" t="str">
        <f t="shared" ca="1" si="18"/>
        <v>TR</v>
      </c>
      <c r="T432" s="276" t="str">
        <f ca="1">IF(B432="","",IF(ISERROR(MATCH($J432,SorP!$B$1:$B$6230,0)),"",INDIRECT("'SorP'!$A$"&amp;MATCH($J432,SorP!$B$1:$B$6230,0))))</f>
        <v/>
      </c>
      <c r="U432" s="318"/>
      <c r="V432" s="319">
        <f>IF(C432="",NA(),MATCH($B432&amp;$C432,'Smelter Look-up'!$J:$J,0))</f>
        <v>156</v>
      </c>
      <c r="W432" s="320"/>
      <c r="X432" s="320">
        <f t="shared" si="19"/>
        <v>0</v>
      </c>
      <c r="Y432" s="320"/>
      <c r="Z432" s="320"/>
      <c r="AB432" s="321" t="str">
        <f t="shared" si="20"/>
        <v>GoldNadir Metal Rafineri San. Ve Tic. A.Ş.</v>
      </c>
    </row>
    <row r="433" spans="1:28" s="321" customFormat="1" ht="20.25">
      <c r="A433" s="259"/>
      <c r="B433" s="327" t="s">
        <v>1827</v>
      </c>
      <c r="C433" s="327" t="s">
        <v>1956</v>
      </c>
      <c r="D433" s="327" t="s">
        <v>1956</v>
      </c>
      <c r="E433" s="327" t="s">
        <v>1384</v>
      </c>
      <c r="F433" s="327" t="s">
        <v>1103</v>
      </c>
      <c r="G433" s="327" t="s">
        <v>2453</v>
      </c>
      <c r="H433" s="327" t="s">
        <v>16052</v>
      </c>
      <c r="I433" s="327" t="s">
        <v>16053</v>
      </c>
      <c r="J433" s="327" t="s">
        <v>2471</v>
      </c>
      <c r="K433" s="327"/>
      <c r="L433" s="327" t="s">
        <v>16054</v>
      </c>
      <c r="M433" s="327" t="s">
        <v>15572</v>
      </c>
      <c r="N433" s="327" t="s">
        <v>15628</v>
      </c>
      <c r="O433" s="327" t="s">
        <v>15613</v>
      </c>
      <c r="P433" s="327" t="s">
        <v>775</v>
      </c>
      <c r="Q433" s="327" t="s">
        <v>15566</v>
      </c>
      <c r="R433" s="260" t="str">
        <f ca="1">IF(ISERROR($V433),"",OFFSET('Smelter Look-up'!$C$4,$V433-4,0)&amp;"")</f>
        <v>Nadir Metal Rafineri San. Ve Tic. A.S.</v>
      </c>
      <c r="S433" s="276" t="str">
        <f t="shared" ca="1" si="18"/>
        <v>TR</v>
      </c>
      <c r="T433" s="276" t="str">
        <f ca="1">IF(B433="","",IF(ISERROR(MATCH($J433,SorP!$B$1:$B$6230,0)),"",INDIRECT("'SorP'!$A$"&amp;MATCH($J433,SorP!$B$1:$B$6230,0))))</f>
        <v/>
      </c>
      <c r="U433" s="318"/>
      <c r="V433" s="319">
        <f>IF(C433="",NA(),MATCH($B433&amp;$C433,'Smelter Look-up'!$J:$J,0))</f>
        <v>156</v>
      </c>
      <c r="W433" s="320"/>
      <c r="X433" s="320">
        <f t="shared" si="19"/>
        <v>0</v>
      </c>
      <c r="Y433" s="320"/>
      <c r="Z433" s="320"/>
      <c r="AB433" s="321" t="str">
        <f t="shared" si="20"/>
        <v>GoldNadir Metal Rafineri San. Ve Tic. A.Ş.</v>
      </c>
    </row>
    <row r="434" spans="1:28" s="321" customFormat="1" ht="20.25">
      <c r="A434" s="259"/>
      <c r="B434" s="327" t="s">
        <v>1827</v>
      </c>
      <c r="C434" s="327" t="s">
        <v>1956</v>
      </c>
      <c r="D434" s="327" t="s">
        <v>1956</v>
      </c>
      <c r="E434" s="327" t="s">
        <v>1384</v>
      </c>
      <c r="F434" s="327" t="s">
        <v>1103</v>
      </c>
      <c r="G434" s="327" t="s">
        <v>2453</v>
      </c>
      <c r="H434" s="327"/>
      <c r="I434" s="327"/>
      <c r="J434" s="327"/>
      <c r="K434" s="327"/>
      <c r="L434" s="327"/>
      <c r="M434" s="327"/>
      <c r="N434" s="327"/>
      <c r="O434" s="327"/>
      <c r="P434" s="327"/>
      <c r="Q434" s="327"/>
      <c r="R434" s="260" t="str">
        <f ca="1">IF(ISERROR($V434),"",OFFSET('Smelter Look-up'!$C$4,$V434-4,0)&amp;"")</f>
        <v>Nadir Metal Rafineri San. Ve Tic. A.S.</v>
      </c>
      <c r="S434" s="276" t="str">
        <f t="shared" ca="1" si="18"/>
        <v>TR</v>
      </c>
      <c r="T434" s="276" t="str">
        <f ca="1">IF(B434="","",IF(ISERROR(MATCH($J434,SorP!$B$1:$B$6230,0)),"",INDIRECT("'SorP'!$A$"&amp;MATCH($J434,SorP!$B$1:$B$6230,0))))</f>
        <v/>
      </c>
      <c r="U434" s="318"/>
      <c r="V434" s="319">
        <f>IF(C434="",NA(),MATCH($B434&amp;$C434,'Smelter Look-up'!$J:$J,0))</f>
        <v>156</v>
      </c>
      <c r="W434" s="320"/>
      <c r="X434" s="320">
        <f t="shared" si="19"/>
        <v>0</v>
      </c>
      <c r="Y434" s="320"/>
      <c r="Z434" s="320"/>
      <c r="AB434" s="321" t="str">
        <f t="shared" si="20"/>
        <v>GoldNadir Metal Rafineri San. Ve Tic. A.Ş.</v>
      </c>
    </row>
    <row r="435" spans="1:28" s="321" customFormat="1" ht="20.25">
      <c r="A435" s="259"/>
      <c r="B435" s="327" t="s">
        <v>1827</v>
      </c>
      <c r="C435" s="327" t="s">
        <v>1951</v>
      </c>
      <c r="D435" s="327" t="s">
        <v>1951</v>
      </c>
      <c r="E435" s="327" t="s">
        <v>1391</v>
      </c>
      <c r="F435" s="327" t="s">
        <v>1104</v>
      </c>
      <c r="G435" s="327" t="s">
        <v>2453</v>
      </c>
      <c r="H435" s="327"/>
      <c r="I435" s="327"/>
      <c r="J435" s="327"/>
      <c r="K435" s="327"/>
      <c r="L435" s="327"/>
      <c r="M435" s="327"/>
      <c r="N435" s="327"/>
      <c r="O435" s="327"/>
      <c r="P435" s="327"/>
      <c r="Q435" s="327"/>
      <c r="R435" s="260" t="str">
        <f ca="1">IF(ISERROR($V435),"",OFFSET('Smelter Look-up'!$C$4,$V435-4,0)&amp;"")</f>
        <v>Navoi Mining and Metallurgical Combinat</v>
      </c>
      <c r="S435" s="276" t="str">
        <f t="shared" ca="1" si="18"/>
        <v>UZ</v>
      </c>
      <c r="T435" s="276" t="str">
        <f ca="1">IF(B435="","",IF(ISERROR(MATCH($J435,SorP!$B$1:$B$6230,0)),"",INDIRECT("'SorP'!$A$"&amp;MATCH($J435,SorP!$B$1:$B$6230,0))))</f>
        <v/>
      </c>
      <c r="U435" s="318"/>
      <c r="V435" s="319">
        <f>IF(C435="",NA(),MATCH($B435&amp;$C435,'Smelter Look-up'!$J:$J,0))</f>
        <v>157</v>
      </c>
      <c r="W435" s="320"/>
      <c r="X435" s="320">
        <f t="shared" si="19"/>
        <v>0</v>
      </c>
      <c r="Y435" s="320"/>
      <c r="Z435" s="320"/>
      <c r="AB435" s="321" t="str">
        <f t="shared" si="20"/>
        <v>GoldNavoi Mining and Metallurgical Combinat</v>
      </c>
    </row>
    <row r="436" spans="1:28" s="321" customFormat="1" ht="20.25">
      <c r="A436" s="259"/>
      <c r="B436" s="327" t="s">
        <v>1827</v>
      </c>
      <c r="C436" s="327" t="s">
        <v>3365</v>
      </c>
      <c r="D436" s="327" t="s">
        <v>3365</v>
      </c>
      <c r="E436" s="327" t="s">
        <v>1758</v>
      </c>
      <c r="F436" s="327" t="s">
        <v>1105</v>
      </c>
      <c r="G436" s="327" t="s">
        <v>2453</v>
      </c>
      <c r="H436" s="327">
        <v>0</v>
      </c>
      <c r="I436" s="327" t="s">
        <v>2561</v>
      </c>
      <c r="J436" s="327" t="s">
        <v>2562</v>
      </c>
      <c r="K436" s="327"/>
      <c r="L436" s="327"/>
      <c r="M436" s="327"/>
      <c r="N436" s="327"/>
      <c r="O436" s="327"/>
      <c r="P436" s="327"/>
      <c r="Q436" s="327" t="s">
        <v>15576</v>
      </c>
      <c r="R436" s="260" t="str">
        <f ca="1">IF(ISERROR($V436),"",OFFSET('Smelter Look-up'!$C$4,$V436-4,0)&amp;"")</f>
        <v>Nihon Material Co., Ltd.</v>
      </c>
      <c r="S436" s="276" t="str">
        <f t="shared" ca="1" si="18"/>
        <v>JP</v>
      </c>
      <c r="T436" s="276" t="str">
        <f ca="1">IF(B436="","",IF(ISERROR(MATCH($J436,SorP!$B$1:$B$6230,0)),"",INDIRECT("'SorP'!$A$"&amp;MATCH($J436,SorP!$B$1:$B$6230,0))))</f>
        <v>JP-12</v>
      </c>
      <c r="U436" s="318"/>
      <c r="V436" s="319">
        <f>IF(C436="",NA(),MATCH($B436&amp;$C436,'Smelter Look-up'!$J:$J,0))</f>
        <v>158</v>
      </c>
      <c r="W436" s="320"/>
      <c r="X436" s="320">
        <f t="shared" si="19"/>
        <v>0</v>
      </c>
      <c r="Y436" s="320"/>
      <c r="Z436" s="320"/>
      <c r="AB436" s="321" t="str">
        <f t="shared" si="20"/>
        <v>GoldNihon Material Co., Ltd.</v>
      </c>
    </row>
    <row r="437" spans="1:28" s="321" customFormat="1" ht="20.25">
      <c r="A437" s="259"/>
      <c r="B437" s="327" t="s">
        <v>1827</v>
      </c>
      <c r="C437" s="327" t="s">
        <v>3365</v>
      </c>
      <c r="D437" s="327" t="s">
        <v>3365</v>
      </c>
      <c r="E437" s="327" t="s">
        <v>1758</v>
      </c>
      <c r="F437" s="327" t="s">
        <v>1105</v>
      </c>
      <c r="G437" s="327" t="s">
        <v>2453</v>
      </c>
      <c r="H437" s="327">
        <v>0</v>
      </c>
      <c r="I437" s="327" t="s">
        <v>2561</v>
      </c>
      <c r="J437" s="327" t="s">
        <v>2562</v>
      </c>
      <c r="K437" s="327"/>
      <c r="L437" s="327"/>
      <c r="M437" s="327" t="s">
        <v>15577</v>
      </c>
      <c r="N437" s="327"/>
      <c r="O437" s="327"/>
      <c r="P437" s="327"/>
      <c r="Q437" s="327" t="s">
        <v>16055</v>
      </c>
      <c r="R437" s="260" t="str">
        <f ca="1">IF(ISERROR($V437),"",OFFSET('Smelter Look-up'!$C$4,$V437-4,0)&amp;"")</f>
        <v>Nihon Material Co., Ltd.</v>
      </c>
      <c r="S437" s="276" t="str">
        <f t="shared" ca="1" si="18"/>
        <v>JP</v>
      </c>
      <c r="T437" s="276" t="str">
        <f ca="1">IF(B437="","",IF(ISERROR(MATCH($J437,SorP!$B$1:$B$6230,0)),"",INDIRECT("'SorP'!$A$"&amp;MATCH($J437,SorP!$B$1:$B$6230,0))))</f>
        <v>JP-12</v>
      </c>
      <c r="U437" s="318"/>
      <c r="V437" s="319">
        <f>IF(C437="",NA(),MATCH($B437&amp;$C437,'Smelter Look-up'!$J:$J,0))</f>
        <v>158</v>
      </c>
      <c r="W437" s="320"/>
      <c r="X437" s="320">
        <f t="shared" si="19"/>
        <v>0</v>
      </c>
      <c r="Y437" s="320"/>
      <c r="Z437" s="320"/>
      <c r="AB437" s="321" t="str">
        <f t="shared" si="20"/>
        <v>GoldNihon Material Co., Ltd.</v>
      </c>
    </row>
    <row r="438" spans="1:28" s="321" customFormat="1" ht="20.25">
      <c r="A438" s="259"/>
      <c r="B438" s="327" t="s">
        <v>1827</v>
      </c>
      <c r="C438" s="327" t="s">
        <v>3365</v>
      </c>
      <c r="D438" s="327" t="s">
        <v>3365</v>
      </c>
      <c r="E438" s="327" t="s">
        <v>1758</v>
      </c>
      <c r="F438" s="327" t="s">
        <v>1105</v>
      </c>
      <c r="G438" s="327" t="s">
        <v>2453</v>
      </c>
      <c r="H438" s="327">
        <v>0</v>
      </c>
      <c r="I438" s="327" t="s">
        <v>2561</v>
      </c>
      <c r="J438" s="327" t="s">
        <v>2562</v>
      </c>
      <c r="K438" s="327"/>
      <c r="L438" s="327"/>
      <c r="M438" s="327"/>
      <c r="N438" s="327"/>
      <c r="O438" s="327"/>
      <c r="P438" s="327"/>
      <c r="Q438" s="327"/>
      <c r="R438" s="260" t="str">
        <f ca="1">IF(ISERROR($V438),"",OFFSET('Smelter Look-up'!$C$4,$V438-4,0)&amp;"")</f>
        <v>Nihon Material Co., Ltd.</v>
      </c>
      <c r="S438" s="276" t="str">
        <f t="shared" ca="1" si="18"/>
        <v>JP</v>
      </c>
      <c r="T438" s="276" t="str">
        <f ca="1">IF(B438="","",IF(ISERROR(MATCH($J438,SorP!$B$1:$B$6230,0)),"",INDIRECT("'SorP'!$A$"&amp;MATCH($J438,SorP!$B$1:$B$6230,0))))</f>
        <v>JP-12</v>
      </c>
      <c r="U438" s="318"/>
      <c r="V438" s="319">
        <f>IF(C438="",NA(),MATCH($B438&amp;$C438,'Smelter Look-up'!$J:$J,0))</f>
        <v>158</v>
      </c>
      <c r="W438" s="320"/>
      <c r="X438" s="320">
        <f t="shared" si="19"/>
        <v>0</v>
      </c>
      <c r="Y438" s="320"/>
      <c r="Z438" s="320"/>
      <c r="AB438" s="321" t="str">
        <f t="shared" si="20"/>
        <v>GoldNihon Material Co., Ltd.</v>
      </c>
    </row>
    <row r="439" spans="1:28" s="321" customFormat="1" ht="20.25">
      <c r="A439" s="259"/>
      <c r="B439" s="327" t="s">
        <v>1827</v>
      </c>
      <c r="C439" s="327" t="s">
        <v>3365</v>
      </c>
      <c r="D439" s="327" t="s">
        <v>3365</v>
      </c>
      <c r="E439" s="327" t="s">
        <v>1758</v>
      </c>
      <c r="F439" s="327" t="s">
        <v>1105</v>
      </c>
      <c r="G439" s="327" t="s">
        <v>2453</v>
      </c>
      <c r="H439" s="327" t="s">
        <v>16056</v>
      </c>
      <c r="I439" s="327" t="s">
        <v>2561</v>
      </c>
      <c r="J439" s="327" t="s">
        <v>2562</v>
      </c>
      <c r="K439" s="327" t="s">
        <v>16057</v>
      </c>
      <c r="L439" s="327" t="s">
        <v>15596</v>
      </c>
      <c r="M439" s="327" t="s">
        <v>15597</v>
      </c>
      <c r="N439" s="327" t="s">
        <v>15557</v>
      </c>
      <c r="O439" s="327" t="s">
        <v>15557</v>
      </c>
      <c r="P439" s="327" t="s">
        <v>775</v>
      </c>
      <c r="Q439" s="327" t="s">
        <v>15598</v>
      </c>
      <c r="R439" s="260" t="str">
        <f ca="1">IF(ISERROR($V439),"",OFFSET('Smelter Look-up'!$C$4,$V439-4,0)&amp;"")</f>
        <v>Nihon Material Co., Ltd.</v>
      </c>
      <c r="S439" s="276" t="str">
        <f t="shared" ca="1" si="18"/>
        <v>JP</v>
      </c>
      <c r="T439" s="276" t="str">
        <f ca="1">IF(B439="","",IF(ISERROR(MATCH($J439,SorP!$B$1:$B$6230,0)),"",INDIRECT("'SorP'!$A$"&amp;MATCH($J439,SorP!$B$1:$B$6230,0))))</f>
        <v>JP-12</v>
      </c>
      <c r="U439" s="318"/>
      <c r="V439" s="319">
        <f>IF(C439="",NA(),MATCH($B439&amp;$C439,'Smelter Look-up'!$J:$J,0))</f>
        <v>158</v>
      </c>
      <c r="W439" s="320"/>
      <c r="X439" s="320">
        <f t="shared" si="19"/>
        <v>0</v>
      </c>
      <c r="Y439" s="320"/>
      <c r="Z439" s="320"/>
      <c r="AB439" s="321" t="str">
        <f t="shared" si="20"/>
        <v>GoldNihon Material Co., Ltd.</v>
      </c>
    </row>
    <row r="440" spans="1:28" s="321" customFormat="1" ht="20.25">
      <c r="A440" s="259"/>
      <c r="B440" s="327" t="s">
        <v>1827</v>
      </c>
      <c r="C440" s="327" t="s">
        <v>3365</v>
      </c>
      <c r="D440" s="327" t="s">
        <v>3365</v>
      </c>
      <c r="E440" s="327" t="s">
        <v>1758</v>
      </c>
      <c r="F440" s="327" t="s">
        <v>1105</v>
      </c>
      <c r="G440" s="327" t="s">
        <v>2453</v>
      </c>
      <c r="H440" s="327">
        <v>0</v>
      </c>
      <c r="I440" s="327" t="s">
        <v>2561</v>
      </c>
      <c r="J440" s="327" t="s">
        <v>2562</v>
      </c>
      <c r="K440" s="327"/>
      <c r="L440" s="327"/>
      <c r="M440" s="327" t="s">
        <v>15548</v>
      </c>
      <c r="N440" s="327"/>
      <c r="O440" s="327" t="s">
        <v>15549</v>
      </c>
      <c r="P440" s="327"/>
      <c r="Q440" s="327"/>
      <c r="R440" s="260" t="str">
        <f ca="1">IF(ISERROR($V440),"",OFFSET('Smelter Look-up'!$C$4,$V440-4,0)&amp;"")</f>
        <v>Nihon Material Co., Ltd.</v>
      </c>
      <c r="S440" s="276" t="str">
        <f t="shared" ca="1" si="18"/>
        <v>JP</v>
      </c>
      <c r="T440" s="276" t="str">
        <f ca="1">IF(B440="","",IF(ISERROR(MATCH($J440,SorP!$B$1:$B$6230,0)),"",INDIRECT("'SorP'!$A$"&amp;MATCH($J440,SorP!$B$1:$B$6230,0))))</f>
        <v>JP-12</v>
      </c>
      <c r="U440" s="318"/>
      <c r="V440" s="319">
        <f>IF(C440="",NA(),MATCH($B440&amp;$C440,'Smelter Look-up'!$J:$J,0))</f>
        <v>158</v>
      </c>
      <c r="W440" s="320"/>
      <c r="X440" s="320">
        <f t="shared" si="19"/>
        <v>0</v>
      </c>
      <c r="Y440" s="320"/>
      <c r="Z440" s="320"/>
      <c r="AB440" s="321" t="str">
        <f t="shared" si="20"/>
        <v>GoldNihon Material Co., Ltd.</v>
      </c>
    </row>
    <row r="441" spans="1:28" s="321" customFormat="1" ht="20.25">
      <c r="A441" s="259"/>
      <c r="B441" s="327" t="s">
        <v>1827</v>
      </c>
      <c r="C441" s="327" t="s">
        <v>3365</v>
      </c>
      <c r="D441" s="327" t="s">
        <v>3365</v>
      </c>
      <c r="E441" s="327" t="s">
        <v>1758</v>
      </c>
      <c r="F441" s="327" t="s">
        <v>1105</v>
      </c>
      <c r="G441" s="327" t="s">
        <v>2453</v>
      </c>
      <c r="H441" s="327">
        <v>0</v>
      </c>
      <c r="I441" s="327" t="s">
        <v>2561</v>
      </c>
      <c r="J441" s="327" t="s">
        <v>2562</v>
      </c>
      <c r="K441" s="327"/>
      <c r="L441" s="327"/>
      <c r="M441" s="327"/>
      <c r="N441" s="327" t="s">
        <v>15552</v>
      </c>
      <c r="O441" s="327" t="s">
        <v>15552</v>
      </c>
      <c r="P441" s="327" t="s">
        <v>775</v>
      </c>
      <c r="Q441" s="327" t="s">
        <v>15553</v>
      </c>
      <c r="R441" s="260" t="str">
        <f ca="1">IF(ISERROR($V441),"",OFFSET('Smelter Look-up'!$C$4,$V441-4,0)&amp;"")</f>
        <v>Nihon Material Co., Ltd.</v>
      </c>
      <c r="S441" s="276" t="str">
        <f t="shared" ca="1" si="18"/>
        <v>JP</v>
      </c>
      <c r="T441" s="276" t="str">
        <f ca="1">IF(B441="","",IF(ISERROR(MATCH($J441,SorP!$B$1:$B$6230,0)),"",INDIRECT("'SorP'!$A$"&amp;MATCH($J441,SorP!$B$1:$B$6230,0))))</f>
        <v>JP-12</v>
      </c>
      <c r="U441" s="318"/>
      <c r="V441" s="319">
        <f>IF(C441="",NA(),MATCH($B441&amp;$C441,'Smelter Look-up'!$J:$J,0))</f>
        <v>158</v>
      </c>
      <c r="W441" s="320"/>
      <c r="X441" s="320">
        <f t="shared" si="19"/>
        <v>0</v>
      </c>
      <c r="Y441" s="320"/>
      <c r="Z441" s="320"/>
      <c r="AB441" s="321" t="str">
        <f t="shared" si="20"/>
        <v>GoldNihon Material Co., Ltd.</v>
      </c>
    </row>
    <row r="442" spans="1:28" s="321" customFormat="1" ht="20.25">
      <c r="A442" s="259"/>
      <c r="B442" s="327" t="s">
        <v>1827</v>
      </c>
      <c r="C442" s="327" t="s">
        <v>3365</v>
      </c>
      <c r="D442" s="327" t="s">
        <v>3365</v>
      </c>
      <c r="E442" s="327" t="s">
        <v>1758</v>
      </c>
      <c r="F442" s="327" t="s">
        <v>1105</v>
      </c>
      <c r="G442" s="327" t="s">
        <v>2453</v>
      </c>
      <c r="H442" s="327" t="s">
        <v>16058</v>
      </c>
      <c r="I442" s="327" t="s">
        <v>2561</v>
      </c>
      <c r="J442" s="327" t="s">
        <v>2562</v>
      </c>
      <c r="K442" s="327"/>
      <c r="L442" s="327"/>
      <c r="M442" s="327"/>
      <c r="N442" s="327"/>
      <c r="O442" s="327" t="s">
        <v>15557</v>
      </c>
      <c r="P442" s="327" t="s">
        <v>774</v>
      </c>
      <c r="Q442" s="327"/>
      <c r="R442" s="260" t="str">
        <f ca="1">IF(ISERROR($V442),"",OFFSET('Smelter Look-up'!$C$4,$V442-4,0)&amp;"")</f>
        <v>Nihon Material Co., Ltd.</v>
      </c>
      <c r="S442" s="276" t="str">
        <f t="shared" ca="1" si="18"/>
        <v>JP</v>
      </c>
      <c r="T442" s="276" t="str">
        <f ca="1">IF(B442="","",IF(ISERROR(MATCH($J442,SorP!$B$1:$B$6230,0)),"",INDIRECT("'SorP'!$A$"&amp;MATCH($J442,SorP!$B$1:$B$6230,0))))</f>
        <v>JP-12</v>
      </c>
      <c r="U442" s="318"/>
      <c r="V442" s="319">
        <f>IF(C442="",NA(),MATCH($B442&amp;$C442,'Smelter Look-up'!$J:$J,0))</f>
        <v>158</v>
      </c>
      <c r="W442" s="320"/>
      <c r="X442" s="320">
        <f t="shared" si="19"/>
        <v>0</v>
      </c>
      <c r="Y442" s="320"/>
      <c r="Z442" s="320"/>
      <c r="AB442" s="321" t="str">
        <f t="shared" si="20"/>
        <v>GoldNihon Material Co., Ltd.</v>
      </c>
    </row>
    <row r="443" spans="1:28" s="321" customFormat="1" ht="20.25">
      <c r="A443" s="259"/>
      <c r="B443" s="327" t="s">
        <v>1827</v>
      </c>
      <c r="C443" s="327" t="s">
        <v>3365</v>
      </c>
      <c r="D443" s="327" t="s">
        <v>16059</v>
      </c>
      <c r="E443" s="327" t="s">
        <v>1758</v>
      </c>
      <c r="F443" s="327" t="s">
        <v>1105</v>
      </c>
      <c r="G443" s="327" t="s">
        <v>2453</v>
      </c>
      <c r="H443" s="327" t="s">
        <v>16058</v>
      </c>
      <c r="I443" s="327" t="s">
        <v>2561</v>
      </c>
      <c r="J443" s="327" t="s">
        <v>2562</v>
      </c>
      <c r="K443" s="327" t="s">
        <v>16060</v>
      </c>
      <c r="L443" s="327" t="s">
        <v>16061</v>
      </c>
      <c r="M443" s="327" t="s">
        <v>15572</v>
      </c>
      <c r="N443" s="327" t="s">
        <v>15637</v>
      </c>
      <c r="O443" s="327" t="s">
        <v>15604</v>
      </c>
      <c r="P443" s="327" t="s">
        <v>775</v>
      </c>
      <c r="Q443" s="327"/>
      <c r="R443" s="260" t="str">
        <f ca="1">IF(ISERROR($V443),"",OFFSET('Smelter Look-up'!$C$4,$V443-4,0)&amp;"")</f>
        <v>Nihon Material Co., Ltd.</v>
      </c>
      <c r="S443" s="276" t="str">
        <f t="shared" ca="1" si="18"/>
        <v>JP</v>
      </c>
      <c r="T443" s="276" t="str">
        <f ca="1">IF(B443="","",IF(ISERROR(MATCH($J443,SorP!$B$1:$B$6230,0)),"",INDIRECT("'SorP'!$A$"&amp;MATCH($J443,SorP!$B$1:$B$6230,0))))</f>
        <v>JP-12</v>
      </c>
      <c r="U443" s="318"/>
      <c r="V443" s="319">
        <f>IF(C443="",NA(),MATCH($B443&amp;$C443,'Smelter Look-up'!$J:$J,0))</f>
        <v>158</v>
      </c>
      <c r="W443" s="320"/>
      <c r="X443" s="320">
        <f t="shared" si="19"/>
        <v>0</v>
      </c>
      <c r="Y443" s="320"/>
      <c r="Z443" s="320"/>
      <c r="AB443" s="321" t="str">
        <f t="shared" si="20"/>
        <v>GoldNihon Material Co., Ltd.</v>
      </c>
    </row>
    <row r="444" spans="1:28" s="321" customFormat="1" ht="20.25">
      <c r="A444" s="259"/>
      <c r="B444" s="327" t="s">
        <v>1827</v>
      </c>
      <c r="C444" s="327" t="s">
        <v>3365</v>
      </c>
      <c r="D444" s="327" t="s">
        <v>16059</v>
      </c>
      <c r="E444" s="327" t="s">
        <v>1758</v>
      </c>
      <c r="F444" s="327" t="s">
        <v>1105</v>
      </c>
      <c r="G444" s="327" t="s">
        <v>2453</v>
      </c>
      <c r="H444" s="327"/>
      <c r="I444" s="327"/>
      <c r="J444" s="327"/>
      <c r="K444" s="327"/>
      <c r="L444" s="327"/>
      <c r="M444" s="327"/>
      <c r="N444" s="327"/>
      <c r="O444" s="327"/>
      <c r="P444" s="327"/>
      <c r="Q444" s="327" t="s">
        <v>16062</v>
      </c>
      <c r="R444" s="260" t="str">
        <f ca="1">IF(ISERROR($V444),"",OFFSET('Smelter Look-up'!$C$4,$V444-4,0)&amp;"")</f>
        <v>Nihon Material Co., Ltd.</v>
      </c>
      <c r="S444" s="276" t="str">
        <f t="shared" ca="1" si="18"/>
        <v>JP</v>
      </c>
      <c r="T444" s="276" t="str">
        <f ca="1">IF(B444="","",IF(ISERROR(MATCH($J444,SorP!$B$1:$B$6230,0)),"",INDIRECT("'SorP'!$A$"&amp;MATCH($J444,SorP!$B$1:$B$6230,0))))</f>
        <v/>
      </c>
      <c r="U444" s="318"/>
      <c r="V444" s="319">
        <f>IF(C444="",NA(),MATCH($B444&amp;$C444,'Smelter Look-up'!$J:$J,0))</f>
        <v>158</v>
      </c>
      <c r="W444" s="320"/>
      <c r="X444" s="320">
        <f t="shared" si="19"/>
        <v>0</v>
      </c>
      <c r="Y444" s="320"/>
      <c r="Z444" s="320"/>
      <c r="AB444" s="321" t="str">
        <f t="shared" si="20"/>
        <v>GoldNihon Material Co., Ltd.</v>
      </c>
    </row>
    <row r="445" spans="1:28" s="321" customFormat="1" ht="25.5">
      <c r="A445" s="259"/>
      <c r="B445" s="327" t="s">
        <v>1829</v>
      </c>
      <c r="C445" s="327" t="s">
        <v>1569</v>
      </c>
      <c r="D445" s="327" t="s">
        <v>1569</v>
      </c>
      <c r="E445" s="327" t="s">
        <v>1698</v>
      </c>
      <c r="F445" s="327" t="s">
        <v>1158</v>
      </c>
      <c r="G445" s="327" t="s">
        <v>2453</v>
      </c>
      <c r="H445" s="327">
        <v>0</v>
      </c>
      <c r="I445" s="327" t="s">
        <v>2681</v>
      </c>
      <c r="J445" s="327" t="s">
        <v>2682</v>
      </c>
      <c r="K445" s="327"/>
      <c r="L445" s="327"/>
      <c r="M445" s="327"/>
      <c r="N445" s="327"/>
      <c r="O445" s="327"/>
      <c r="P445" s="327"/>
      <c r="Q445" s="327"/>
      <c r="R445" s="260" t="str">
        <f ca="1">IF(ISERROR($V445),"",OFFSET('Smelter Look-up'!$C$4,$V445-4,0)&amp;"")</f>
        <v>Ningxia Orient Tantalum Industry Co., Ltd.</v>
      </c>
      <c r="S445" s="276" t="str">
        <f t="shared" ca="1" si="18"/>
        <v>CN</v>
      </c>
      <c r="T445" s="276" t="str">
        <f ca="1">IF(B445="","",IF(ISERROR(MATCH($J445,SorP!$B$1:$B$6230,0)),"",INDIRECT("'SorP'!$A$"&amp;MATCH($J445,SorP!$B$1:$B$6230,0))))</f>
        <v>CN-64</v>
      </c>
      <c r="U445" s="318"/>
      <c r="V445" s="319">
        <f>IF(C445="",NA(),MATCH($B445&amp;$C445,'Smelter Look-up'!$J:$J,0))</f>
        <v>314</v>
      </c>
      <c r="W445" s="320"/>
      <c r="X445" s="320">
        <f t="shared" si="19"/>
        <v>0</v>
      </c>
      <c r="Y445" s="320"/>
      <c r="Z445" s="320"/>
      <c r="AB445" s="321" t="str">
        <f t="shared" si="20"/>
        <v>TantalumNingxia Orient Tantalum Industry Co., Ltd.</v>
      </c>
    </row>
    <row r="446" spans="1:28" s="321" customFormat="1" ht="25.5">
      <c r="A446" s="259"/>
      <c r="B446" s="327" t="s">
        <v>1829</v>
      </c>
      <c r="C446" s="327" t="s">
        <v>1569</v>
      </c>
      <c r="D446" s="327" t="s">
        <v>1569</v>
      </c>
      <c r="E446" s="327" t="s">
        <v>1698</v>
      </c>
      <c r="F446" s="327" t="s">
        <v>1158</v>
      </c>
      <c r="G446" s="327" t="s">
        <v>2453</v>
      </c>
      <c r="H446" s="327">
        <v>0</v>
      </c>
      <c r="I446" s="327" t="s">
        <v>2681</v>
      </c>
      <c r="J446" s="327" t="s">
        <v>2682</v>
      </c>
      <c r="K446" s="327"/>
      <c r="L446" s="327"/>
      <c r="M446" s="327" t="s">
        <v>15548</v>
      </c>
      <c r="N446" s="327"/>
      <c r="O446" s="327" t="s">
        <v>15682</v>
      </c>
      <c r="P446" s="327"/>
      <c r="Q446" s="327" t="s">
        <v>15683</v>
      </c>
      <c r="R446" s="260" t="str">
        <f ca="1">IF(ISERROR($V446),"",OFFSET('Smelter Look-up'!$C$4,$V446-4,0)&amp;"")</f>
        <v>Ningxia Orient Tantalum Industry Co., Ltd.</v>
      </c>
      <c r="S446" s="276" t="str">
        <f t="shared" ca="1" si="18"/>
        <v>CN</v>
      </c>
      <c r="T446" s="276" t="str">
        <f ca="1">IF(B446="","",IF(ISERROR(MATCH($J446,SorP!$B$1:$B$6230,0)),"",INDIRECT("'SorP'!$A$"&amp;MATCH($J446,SorP!$B$1:$B$6230,0))))</f>
        <v>CN-64</v>
      </c>
      <c r="U446" s="318"/>
      <c r="V446" s="319">
        <f>IF(C446="",NA(),MATCH($B446&amp;$C446,'Smelter Look-up'!$J:$J,0))</f>
        <v>314</v>
      </c>
      <c r="W446" s="320"/>
      <c r="X446" s="320">
        <f t="shared" si="19"/>
        <v>0</v>
      </c>
      <c r="Y446" s="320"/>
      <c r="Z446" s="320"/>
      <c r="AB446" s="321" t="str">
        <f t="shared" si="20"/>
        <v>TantalumNingxia Orient Tantalum Industry Co., Ltd.</v>
      </c>
    </row>
    <row r="447" spans="1:28" s="321" customFormat="1" ht="25.5">
      <c r="A447" s="259"/>
      <c r="B447" s="327" t="s">
        <v>1829</v>
      </c>
      <c r="C447" s="327" t="s">
        <v>1569</v>
      </c>
      <c r="D447" s="327" t="s">
        <v>1569</v>
      </c>
      <c r="E447" s="327" t="s">
        <v>1698</v>
      </c>
      <c r="F447" s="327" t="s">
        <v>1158</v>
      </c>
      <c r="G447" s="327" t="s">
        <v>2453</v>
      </c>
      <c r="H447" s="327" t="s">
        <v>16063</v>
      </c>
      <c r="I447" s="327" t="s">
        <v>2681</v>
      </c>
      <c r="J447" s="327" t="s">
        <v>2682</v>
      </c>
      <c r="K447" s="327" t="s">
        <v>16064</v>
      </c>
      <c r="L447" s="327" t="s">
        <v>16065</v>
      </c>
      <c r="M447" s="327" t="s">
        <v>15572</v>
      </c>
      <c r="N447" s="327" t="s">
        <v>16066</v>
      </c>
      <c r="O447" s="327" t="s">
        <v>16067</v>
      </c>
      <c r="P447" s="327" t="s">
        <v>775</v>
      </c>
      <c r="Q447" s="327" t="s">
        <v>15683</v>
      </c>
      <c r="R447" s="260" t="str">
        <f ca="1">IF(ISERROR($V447),"",OFFSET('Smelter Look-up'!$C$4,$V447-4,0)&amp;"")</f>
        <v>Ningxia Orient Tantalum Industry Co., Ltd.</v>
      </c>
      <c r="S447" s="276" t="str">
        <f t="shared" ca="1" si="18"/>
        <v>CN</v>
      </c>
      <c r="T447" s="276" t="str">
        <f ca="1">IF(B447="","",IF(ISERROR(MATCH($J447,SorP!$B$1:$B$6230,0)),"",INDIRECT("'SorP'!$A$"&amp;MATCH($J447,SorP!$B$1:$B$6230,0))))</f>
        <v>CN-64</v>
      </c>
      <c r="U447" s="318"/>
      <c r="V447" s="319">
        <f>IF(C447="",NA(),MATCH($B447&amp;$C447,'Smelter Look-up'!$J:$J,0))</f>
        <v>314</v>
      </c>
      <c r="W447" s="320"/>
      <c r="X447" s="320">
        <f t="shared" si="19"/>
        <v>0</v>
      </c>
      <c r="Y447" s="320"/>
      <c r="Z447" s="320"/>
      <c r="AB447" s="321" t="str">
        <f t="shared" si="20"/>
        <v>TantalumNingxia Orient Tantalum Industry Co., Ltd.</v>
      </c>
    </row>
    <row r="448" spans="1:28" s="321" customFormat="1" ht="20.25">
      <c r="A448" s="259"/>
      <c r="B448" s="327" t="s">
        <v>1828</v>
      </c>
      <c r="C448" s="327" t="s">
        <v>1184</v>
      </c>
      <c r="D448" s="327" t="s">
        <v>1184</v>
      </c>
      <c r="E448" s="327" t="s">
        <v>1377</v>
      </c>
      <c r="F448" s="327" t="s">
        <v>1185</v>
      </c>
      <c r="G448" s="327" t="s">
        <v>2453</v>
      </c>
      <c r="H448" s="327" t="s">
        <v>16068</v>
      </c>
      <c r="I448" s="327"/>
      <c r="J448" s="327"/>
      <c r="K448" s="327"/>
      <c r="L448" s="327" t="s">
        <v>16069</v>
      </c>
      <c r="M448" s="327" t="s">
        <v>15726</v>
      </c>
      <c r="N448" s="327" t="s">
        <v>15637</v>
      </c>
      <c r="O448" s="327" t="s">
        <v>15637</v>
      </c>
      <c r="P448" s="327"/>
      <c r="Q448" s="327"/>
      <c r="R448" s="260" t="str">
        <f ca="1">IF(ISERROR($V448),"",OFFSET('Smelter Look-up'!$C$4,$V448-4,0)&amp;"")</f>
        <v>O.M. Manufacturing (Thailand) Co., Ltd.</v>
      </c>
      <c r="S448" s="276" t="str">
        <f t="shared" ca="1" si="18"/>
        <v>TH</v>
      </c>
      <c r="T448" s="276" t="str">
        <f ca="1">IF(B448="","",IF(ISERROR(MATCH($J448,SorP!$B$1:$B$6230,0)),"",INDIRECT("'SorP'!$A$"&amp;MATCH($J448,SorP!$B$1:$B$6230,0))))</f>
        <v/>
      </c>
      <c r="U448" s="318"/>
      <c r="V448" s="319">
        <f>IF(C448="",NA(),MATCH($B448&amp;$C448,'Smelter Look-up'!$J:$J,0))</f>
        <v>430</v>
      </c>
      <c r="W448" s="320"/>
      <c r="X448" s="320">
        <f t="shared" si="19"/>
        <v>0</v>
      </c>
      <c r="Y448" s="320"/>
      <c r="Z448" s="320"/>
      <c r="AB448" s="321" t="str">
        <f t="shared" si="20"/>
        <v>TinO.M. Manufacturing (Thailand) Co., Ltd.</v>
      </c>
    </row>
    <row r="449" spans="1:28" s="321" customFormat="1" ht="20.25">
      <c r="A449" s="259"/>
      <c r="B449" s="327" t="s">
        <v>1827</v>
      </c>
      <c r="C449" s="327" t="s">
        <v>2056</v>
      </c>
      <c r="D449" s="327" t="s">
        <v>15396</v>
      </c>
      <c r="E449" s="327" t="s">
        <v>15620</v>
      </c>
      <c r="F449" s="327" t="s">
        <v>1106</v>
      </c>
      <c r="G449" s="327" t="s">
        <v>2453</v>
      </c>
      <c r="H449" s="327">
        <v>0</v>
      </c>
      <c r="I449" s="327" t="s">
        <v>2563</v>
      </c>
      <c r="J449" s="327" t="s">
        <v>2564</v>
      </c>
      <c r="K449" s="327"/>
      <c r="L449" s="327"/>
      <c r="M449" s="327"/>
      <c r="N449" s="327"/>
      <c r="O449" s="327"/>
      <c r="P449" s="327"/>
      <c r="Q449" s="327" t="s">
        <v>15576</v>
      </c>
      <c r="R449" s="260" t="str">
        <f ca="1">IF(ISERROR($V449),"",OFFSET('Smelter Look-up'!$C$4,$V449-4,0)&amp;"")</f>
        <v>Elemetal Refining, LLC</v>
      </c>
      <c r="S449" s="276" t="str">
        <f t="shared" ca="1" si="18"/>
        <v>Unknown</v>
      </c>
      <c r="T449" s="276" t="str">
        <f ca="1">IF(B449="","",IF(ISERROR(MATCH($J449,SorP!$B$1:$B$6230,0)),"",INDIRECT("'SorP'!$A$"&amp;MATCH($J449,SorP!$B$1:$B$6230,0))))</f>
        <v>US-OH</v>
      </c>
      <c r="U449" s="318"/>
      <c r="V449" s="319">
        <f>IF(C449="",NA(),MATCH($B449&amp;$C449,'Smelter Look-up'!$J:$J,0))</f>
        <v>168</v>
      </c>
      <c r="W449" s="320"/>
      <c r="X449" s="320">
        <f t="shared" si="19"/>
        <v>0</v>
      </c>
      <c r="Y449" s="320"/>
      <c r="Z449" s="320"/>
      <c r="AB449" s="321" t="str">
        <f t="shared" si="20"/>
        <v>GoldOPM</v>
      </c>
    </row>
    <row r="450" spans="1:28" s="321" customFormat="1" ht="20.25">
      <c r="A450" s="259"/>
      <c r="B450" s="327" t="s">
        <v>1827</v>
      </c>
      <c r="C450" s="327" t="s">
        <v>2056</v>
      </c>
      <c r="D450" s="327" t="s">
        <v>15396</v>
      </c>
      <c r="E450" s="327" t="s">
        <v>15620</v>
      </c>
      <c r="F450" s="327" t="s">
        <v>1106</v>
      </c>
      <c r="G450" s="327" t="s">
        <v>2453</v>
      </c>
      <c r="H450" s="327">
        <v>0</v>
      </c>
      <c r="I450" s="327" t="s">
        <v>2563</v>
      </c>
      <c r="J450" s="327" t="s">
        <v>2564</v>
      </c>
      <c r="K450" s="327"/>
      <c r="L450" s="327"/>
      <c r="M450" s="327" t="s">
        <v>15577</v>
      </c>
      <c r="N450" s="327"/>
      <c r="O450" s="327"/>
      <c r="P450" s="327"/>
      <c r="Q450" s="327" t="s">
        <v>15937</v>
      </c>
      <c r="R450" s="260" t="str">
        <f ca="1">IF(ISERROR($V450),"",OFFSET('Smelter Look-up'!$C$4,$V450-4,0)&amp;"")</f>
        <v>Elemetal Refining, LLC</v>
      </c>
      <c r="S450" s="276" t="str">
        <f t="shared" ca="1" si="18"/>
        <v>Unknown</v>
      </c>
      <c r="T450" s="276" t="str">
        <f ca="1">IF(B450="","",IF(ISERROR(MATCH($J450,SorP!$B$1:$B$6230,0)),"",INDIRECT("'SorP'!$A$"&amp;MATCH($J450,SorP!$B$1:$B$6230,0))))</f>
        <v>US-OH</v>
      </c>
      <c r="U450" s="318"/>
      <c r="V450" s="319">
        <f>IF(C450="",NA(),MATCH($B450&amp;$C450,'Smelter Look-up'!$J:$J,0))</f>
        <v>168</v>
      </c>
      <c r="W450" s="320"/>
      <c r="X450" s="320">
        <f t="shared" si="19"/>
        <v>0</v>
      </c>
      <c r="Y450" s="320"/>
      <c r="Z450" s="320"/>
      <c r="AB450" s="321" t="str">
        <f t="shared" si="20"/>
        <v>GoldOPM</v>
      </c>
    </row>
    <row r="451" spans="1:28" s="321" customFormat="1" ht="20.25">
      <c r="A451" s="259"/>
      <c r="B451" s="327" t="s">
        <v>1827</v>
      </c>
      <c r="C451" s="327" t="s">
        <v>67</v>
      </c>
      <c r="D451" s="327" t="s">
        <v>15396</v>
      </c>
      <c r="E451" s="327" t="s">
        <v>15620</v>
      </c>
      <c r="F451" s="327" t="s">
        <v>1106</v>
      </c>
      <c r="G451" s="327" t="s">
        <v>2453</v>
      </c>
      <c r="H451" s="327">
        <v>0</v>
      </c>
      <c r="I451" s="327" t="s">
        <v>2563</v>
      </c>
      <c r="J451" s="327" t="s">
        <v>2564</v>
      </c>
      <c r="K451" s="327"/>
      <c r="L451" s="327"/>
      <c r="M451" s="327"/>
      <c r="N451" s="327"/>
      <c r="O451" s="327"/>
      <c r="P451" s="327"/>
      <c r="Q451" s="327"/>
      <c r="R451" s="260" t="str">
        <f ca="1">IF(ISERROR($V451),"",OFFSET('Smelter Look-up'!$C$4,$V451-4,0)&amp;"")</f>
        <v>Elemetal Refining, LLC</v>
      </c>
      <c r="S451" s="276" t="str">
        <f t="shared" ca="1" si="18"/>
        <v>Unknown</v>
      </c>
      <c r="T451" s="276" t="str">
        <f ca="1">IF(B451="","",IF(ISERROR(MATCH($J451,SorP!$B$1:$B$6230,0)),"",INDIRECT("'SorP'!$A$"&amp;MATCH($J451,SorP!$B$1:$B$6230,0))))</f>
        <v>US-OH</v>
      </c>
      <c r="U451" s="318"/>
      <c r="V451" s="319">
        <f>IF(C451="",NA(),MATCH($B451&amp;$C451,'Smelter Look-up'!$J:$J,0))</f>
        <v>163</v>
      </c>
      <c r="W451" s="320"/>
      <c r="X451" s="320">
        <f t="shared" si="19"/>
        <v>0</v>
      </c>
      <c r="Y451" s="320"/>
      <c r="Z451" s="320"/>
      <c r="AB451" s="321" t="str">
        <f t="shared" si="20"/>
        <v>GoldOhio Precious Metals, LLC</v>
      </c>
    </row>
    <row r="452" spans="1:28" s="321" customFormat="1" ht="20.25">
      <c r="A452" s="259"/>
      <c r="B452" s="327" t="s">
        <v>1827</v>
      </c>
      <c r="C452" s="327" t="s">
        <v>15396</v>
      </c>
      <c r="D452" s="327" t="s">
        <v>15396</v>
      </c>
      <c r="E452" s="327" t="s">
        <v>15620</v>
      </c>
      <c r="F452" s="327" t="s">
        <v>1106</v>
      </c>
      <c r="G452" s="327" t="s">
        <v>2453</v>
      </c>
      <c r="H452" s="327">
        <v>0</v>
      </c>
      <c r="I452" s="327" t="s">
        <v>2563</v>
      </c>
      <c r="J452" s="327" t="s">
        <v>2564</v>
      </c>
      <c r="K452" s="327"/>
      <c r="L452" s="327"/>
      <c r="M452" s="327" t="s">
        <v>15548</v>
      </c>
      <c r="N452" s="327"/>
      <c r="O452" s="327" t="s">
        <v>15554</v>
      </c>
      <c r="P452" s="327"/>
      <c r="Q452" s="327"/>
      <c r="R452" s="260" t="str">
        <f ca="1">IF(ISERROR($V452),"",OFFSET('Smelter Look-up'!$C$4,$V452-4,0)&amp;"")</f>
        <v>Elemetal Refining, LLC</v>
      </c>
      <c r="S452" s="276" t="str">
        <f t="shared" ca="1" si="18"/>
        <v>Unknown</v>
      </c>
      <c r="T452" s="276" t="str">
        <f ca="1">IF(B452="","",IF(ISERROR(MATCH($J452,SorP!$B$1:$B$6230,0)),"",INDIRECT("'SorP'!$A$"&amp;MATCH($J452,SorP!$B$1:$B$6230,0))))</f>
        <v>US-OH</v>
      </c>
      <c r="U452" s="318"/>
      <c r="V452" s="319">
        <f>IF(C452="",NA(),MATCH($B452&amp;$C452,'Smelter Look-up'!$J:$J,0))</f>
        <v>63</v>
      </c>
      <c r="W452" s="320"/>
      <c r="X452" s="320">
        <f t="shared" si="19"/>
        <v>0</v>
      </c>
      <c r="Y452" s="320"/>
      <c r="Z452" s="320"/>
      <c r="AB452" s="321" t="str">
        <f t="shared" si="20"/>
        <v>GoldElemetal Refining, LLC</v>
      </c>
    </row>
    <row r="453" spans="1:28" s="321" customFormat="1" ht="20.25">
      <c r="A453" s="259"/>
      <c r="B453" s="327" t="s">
        <v>1827</v>
      </c>
      <c r="C453" s="327" t="s">
        <v>15396</v>
      </c>
      <c r="D453" s="327" t="s">
        <v>15396</v>
      </c>
      <c r="E453" s="327" t="s">
        <v>15620</v>
      </c>
      <c r="F453" s="327" t="s">
        <v>1106</v>
      </c>
      <c r="G453" s="327" t="s">
        <v>2453</v>
      </c>
      <c r="H453" s="327">
        <v>0</v>
      </c>
      <c r="I453" s="327" t="s">
        <v>2563</v>
      </c>
      <c r="J453" s="327" t="s">
        <v>2564</v>
      </c>
      <c r="K453" s="327"/>
      <c r="L453" s="327"/>
      <c r="M453" s="327"/>
      <c r="N453" s="327" t="s">
        <v>15555</v>
      </c>
      <c r="O453" s="327" t="s">
        <v>15555</v>
      </c>
      <c r="P453" s="327" t="s">
        <v>774</v>
      </c>
      <c r="Q453" s="327" t="s">
        <v>15553</v>
      </c>
      <c r="R453" s="260" t="str">
        <f ca="1">IF(ISERROR($V453),"",OFFSET('Smelter Look-up'!$C$4,$V453-4,0)&amp;"")</f>
        <v>Elemetal Refining, LLC</v>
      </c>
      <c r="S453" s="276" t="str">
        <f t="shared" ref="S453:S516" ca="1" si="21">IF(B453="","",IF(ISERROR(MATCH($E453,CL,0)),"Unknown",INDIRECT("'C'!$B$"&amp;MATCH($E453,CL,0)+1)))</f>
        <v>Unknown</v>
      </c>
      <c r="T453" s="276" t="str">
        <f ca="1">IF(B453="","",IF(ISERROR(MATCH($J453,SorP!$B$1:$B$6230,0)),"",INDIRECT("'SorP'!$A$"&amp;MATCH($J453,SorP!$B$1:$B$6230,0))))</f>
        <v>US-OH</v>
      </c>
      <c r="U453" s="318"/>
      <c r="V453" s="319">
        <f>IF(C453="",NA(),MATCH($B453&amp;$C453,'Smelter Look-up'!$J:$J,0))</f>
        <v>63</v>
      </c>
      <c r="W453" s="320"/>
      <c r="X453" s="320">
        <f t="shared" si="19"/>
        <v>0</v>
      </c>
      <c r="Y453" s="320"/>
      <c r="Z453" s="320"/>
      <c r="AB453" s="321" t="str">
        <f t="shared" si="20"/>
        <v>GoldElemetal Refining, LLC</v>
      </c>
    </row>
    <row r="454" spans="1:28" s="321" customFormat="1" ht="20.25">
      <c r="A454" s="259"/>
      <c r="B454" s="327" t="s">
        <v>1827</v>
      </c>
      <c r="C454" s="327" t="s">
        <v>67</v>
      </c>
      <c r="D454" s="327" t="s">
        <v>15396</v>
      </c>
      <c r="E454" s="327" t="s">
        <v>15620</v>
      </c>
      <c r="F454" s="327" t="s">
        <v>1106</v>
      </c>
      <c r="G454" s="327" t="s">
        <v>2453</v>
      </c>
      <c r="H454" s="327" t="s">
        <v>16070</v>
      </c>
      <c r="I454" s="327" t="s">
        <v>2563</v>
      </c>
      <c r="J454" s="327" t="s">
        <v>2564</v>
      </c>
      <c r="K454" s="327" t="s">
        <v>16071</v>
      </c>
      <c r="L454" s="327" t="s">
        <v>16072</v>
      </c>
      <c r="M454" s="327"/>
      <c r="N454" s="327" t="s">
        <v>16073</v>
      </c>
      <c r="O454" s="327" t="s">
        <v>16073</v>
      </c>
      <c r="P454" s="327" t="s">
        <v>775</v>
      </c>
      <c r="Q454" s="327"/>
      <c r="R454" s="260" t="str">
        <f ca="1">IF(ISERROR($V454),"",OFFSET('Smelter Look-up'!$C$4,$V454-4,0)&amp;"")</f>
        <v>Elemetal Refining, LLC</v>
      </c>
      <c r="S454" s="276" t="str">
        <f t="shared" ca="1" si="21"/>
        <v>Unknown</v>
      </c>
      <c r="T454" s="276" t="str">
        <f ca="1">IF(B454="","",IF(ISERROR(MATCH($J454,SorP!$B$1:$B$6230,0)),"",INDIRECT("'SorP'!$A$"&amp;MATCH($J454,SorP!$B$1:$B$6230,0))))</f>
        <v>US-OH</v>
      </c>
      <c r="U454" s="318"/>
      <c r="V454" s="319">
        <f>IF(C454="",NA(),MATCH($B454&amp;$C454,'Smelter Look-up'!$J:$J,0))</f>
        <v>163</v>
      </c>
      <c r="W454" s="320"/>
      <c r="X454" s="320">
        <f t="shared" ref="X454:X517" si="22">IF(AND(C454="Smelter not listed",OR(LEN(D454)=0,LEN(E454)=0)),1,0)</f>
        <v>0</v>
      </c>
      <c r="Y454" s="320"/>
      <c r="Z454" s="320"/>
      <c r="AB454" s="321" t="str">
        <f t="shared" ref="AB454:AB517" si="23">B454&amp;C454</f>
        <v>GoldOhio Precious Metals, LLC</v>
      </c>
    </row>
    <row r="455" spans="1:28" s="321" customFormat="1" ht="20.25">
      <c r="A455" s="259"/>
      <c r="B455" s="327" t="s">
        <v>1827</v>
      </c>
      <c r="C455" s="327" t="s">
        <v>2056</v>
      </c>
      <c r="D455" s="327" t="s">
        <v>15396</v>
      </c>
      <c r="E455" s="327" t="s">
        <v>15620</v>
      </c>
      <c r="F455" s="327" t="s">
        <v>1106</v>
      </c>
      <c r="G455" s="327" t="s">
        <v>2453</v>
      </c>
      <c r="H455" s="327">
        <v>0</v>
      </c>
      <c r="I455" s="327" t="s">
        <v>2563</v>
      </c>
      <c r="J455" s="327" t="s">
        <v>2564</v>
      </c>
      <c r="K455" s="327"/>
      <c r="L455" s="327"/>
      <c r="M455" s="327"/>
      <c r="N455" s="327"/>
      <c r="O455" s="327"/>
      <c r="P455" s="327"/>
      <c r="Q455" s="327"/>
      <c r="R455" s="260" t="str">
        <f ca="1">IF(ISERROR($V455),"",OFFSET('Smelter Look-up'!$C$4,$V455-4,0)&amp;"")</f>
        <v>Elemetal Refining, LLC</v>
      </c>
      <c r="S455" s="276" t="str">
        <f t="shared" ca="1" si="21"/>
        <v>Unknown</v>
      </c>
      <c r="T455" s="276" t="str">
        <f ca="1">IF(B455="","",IF(ISERROR(MATCH($J455,SorP!$B$1:$B$6230,0)),"",INDIRECT("'SorP'!$A$"&amp;MATCH($J455,SorP!$B$1:$B$6230,0))))</f>
        <v>US-OH</v>
      </c>
      <c r="U455" s="318"/>
      <c r="V455" s="319">
        <f>IF(C455="",NA(),MATCH($B455&amp;$C455,'Smelter Look-up'!$J:$J,0))</f>
        <v>168</v>
      </c>
      <c r="W455" s="320"/>
      <c r="X455" s="320">
        <f t="shared" si="22"/>
        <v>0</v>
      </c>
      <c r="Y455" s="320"/>
      <c r="Z455" s="320"/>
      <c r="AB455" s="321" t="str">
        <f t="shared" si="23"/>
        <v>GoldOPM</v>
      </c>
    </row>
    <row r="456" spans="1:28" s="321" customFormat="1" ht="20.25">
      <c r="A456" s="259"/>
      <c r="B456" s="327" t="s">
        <v>1827</v>
      </c>
      <c r="C456" s="327" t="s">
        <v>67</v>
      </c>
      <c r="D456" s="327" t="s">
        <v>67</v>
      </c>
      <c r="E456" s="327" t="s">
        <v>15620</v>
      </c>
      <c r="F456" s="327" t="s">
        <v>1106</v>
      </c>
      <c r="G456" s="327" t="s">
        <v>2453</v>
      </c>
      <c r="H456" s="327">
        <v>0</v>
      </c>
      <c r="I456" s="327" t="s">
        <v>2563</v>
      </c>
      <c r="J456" s="327" t="s">
        <v>2564</v>
      </c>
      <c r="K456" s="327"/>
      <c r="L456" s="327"/>
      <c r="M456" s="327"/>
      <c r="N456" s="327"/>
      <c r="O456" s="327"/>
      <c r="P456" s="327"/>
      <c r="Q456" s="327"/>
      <c r="R456" s="260" t="str">
        <f ca="1">IF(ISERROR($V456),"",OFFSET('Smelter Look-up'!$C$4,$V456-4,0)&amp;"")</f>
        <v>Elemetal Refining, LLC</v>
      </c>
      <c r="S456" s="276" t="str">
        <f t="shared" ca="1" si="21"/>
        <v>Unknown</v>
      </c>
      <c r="T456" s="276" t="str">
        <f ca="1">IF(B456="","",IF(ISERROR(MATCH($J456,SorP!$B$1:$B$6230,0)),"",INDIRECT("'SorP'!$A$"&amp;MATCH($J456,SorP!$B$1:$B$6230,0))))</f>
        <v>US-OH</v>
      </c>
      <c r="U456" s="318"/>
      <c r="V456" s="319">
        <f>IF(C456="",NA(),MATCH($B456&amp;$C456,'Smelter Look-up'!$J:$J,0))</f>
        <v>163</v>
      </c>
      <c r="W456" s="320"/>
      <c r="X456" s="320">
        <f t="shared" si="22"/>
        <v>0</v>
      </c>
      <c r="Y456" s="320"/>
      <c r="Z456" s="320"/>
      <c r="AB456" s="321" t="str">
        <f t="shared" si="23"/>
        <v>GoldOhio Precious Metals, LLC</v>
      </c>
    </row>
    <row r="457" spans="1:28" s="321" customFormat="1" ht="20.25">
      <c r="A457" s="259"/>
      <c r="B457" s="327" t="s">
        <v>1827</v>
      </c>
      <c r="C457" s="327" t="s">
        <v>67</v>
      </c>
      <c r="D457" s="327" t="s">
        <v>67</v>
      </c>
      <c r="E457" s="327" t="s">
        <v>15620</v>
      </c>
      <c r="F457" s="327" t="s">
        <v>1106</v>
      </c>
      <c r="G457" s="327" t="s">
        <v>2453</v>
      </c>
      <c r="H457" s="327" t="s">
        <v>16070</v>
      </c>
      <c r="I457" s="327" t="s">
        <v>2563</v>
      </c>
      <c r="J457" s="327" t="s">
        <v>16074</v>
      </c>
      <c r="K457" s="327" t="s">
        <v>16075</v>
      </c>
      <c r="L457" s="327" t="s">
        <v>16076</v>
      </c>
      <c r="M457" s="327" t="s">
        <v>15572</v>
      </c>
      <c r="N457" s="327" t="s">
        <v>15554</v>
      </c>
      <c r="O457" s="327" t="s">
        <v>15743</v>
      </c>
      <c r="P457" s="327" t="s">
        <v>774</v>
      </c>
      <c r="Q457" s="327"/>
      <c r="R457" s="260" t="str">
        <f ca="1">IF(ISERROR($V457),"",OFFSET('Smelter Look-up'!$C$4,$V457-4,0)&amp;"")</f>
        <v>Elemetal Refining, LLC</v>
      </c>
      <c r="S457" s="276" t="str">
        <f t="shared" ca="1" si="21"/>
        <v>Unknown</v>
      </c>
      <c r="T457" s="276" t="str">
        <f ca="1">IF(B457="","",IF(ISERROR(MATCH($J457,SorP!$B$1:$B$6230,0)),"",INDIRECT("'SorP'!$A$"&amp;MATCH($J457,SorP!$B$1:$B$6230,0))))</f>
        <v/>
      </c>
      <c r="U457" s="318"/>
      <c r="V457" s="319">
        <f>IF(C457="",NA(),MATCH($B457&amp;$C457,'Smelter Look-up'!$J:$J,0))</f>
        <v>163</v>
      </c>
      <c r="W457" s="320"/>
      <c r="X457" s="320">
        <f t="shared" si="22"/>
        <v>0</v>
      </c>
      <c r="Y457" s="320"/>
      <c r="Z457" s="320"/>
      <c r="AB457" s="321" t="str">
        <f t="shared" si="23"/>
        <v>GoldOhio Precious Metals, LLC</v>
      </c>
    </row>
    <row r="458" spans="1:28" s="321" customFormat="1" ht="20.25">
      <c r="A458" s="259"/>
      <c r="B458" s="327" t="s">
        <v>1827</v>
      </c>
      <c r="C458" s="327" t="s">
        <v>67</v>
      </c>
      <c r="D458" s="327" t="s">
        <v>67</v>
      </c>
      <c r="E458" s="327" t="s">
        <v>15620</v>
      </c>
      <c r="F458" s="327" t="s">
        <v>1106</v>
      </c>
      <c r="G458" s="327" t="s">
        <v>2453</v>
      </c>
      <c r="H458" s="327"/>
      <c r="I458" s="327"/>
      <c r="J458" s="327"/>
      <c r="K458" s="327"/>
      <c r="L458" s="327"/>
      <c r="M458" s="327"/>
      <c r="N458" s="327"/>
      <c r="O458" s="327"/>
      <c r="P458" s="327"/>
      <c r="Q458" s="327"/>
      <c r="R458" s="260" t="str">
        <f ca="1">IF(ISERROR($V458),"",OFFSET('Smelter Look-up'!$C$4,$V458-4,0)&amp;"")</f>
        <v>Elemetal Refining, LLC</v>
      </c>
      <c r="S458" s="276" t="str">
        <f t="shared" ca="1" si="21"/>
        <v>Unknown</v>
      </c>
      <c r="T458" s="276" t="str">
        <f ca="1">IF(B458="","",IF(ISERROR(MATCH($J458,SorP!$B$1:$B$6230,0)),"",INDIRECT("'SorP'!$A$"&amp;MATCH($J458,SorP!$B$1:$B$6230,0))))</f>
        <v/>
      </c>
      <c r="U458" s="318"/>
      <c r="V458" s="319">
        <f>IF(C458="",NA(),MATCH($B458&amp;$C458,'Smelter Look-up'!$J:$J,0))</f>
        <v>163</v>
      </c>
      <c r="W458" s="320"/>
      <c r="X458" s="320">
        <f t="shared" si="22"/>
        <v>0</v>
      </c>
      <c r="Y458" s="320"/>
      <c r="Z458" s="320"/>
      <c r="AB458" s="321" t="str">
        <f t="shared" si="23"/>
        <v>GoldOhio Precious Metals, LLC</v>
      </c>
    </row>
    <row r="459" spans="1:28" s="321" customFormat="1" ht="20.25">
      <c r="A459" s="259"/>
      <c r="B459" s="327" t="s">
        <v>1827</v>
      </c>
      <c r="C459" s="327" t="s">
        <v>67</v>
      </c>
      <c r="D459" s="327" t="s">
        <v>67</v>
      </c>
      <c r="E459" s="327" t="s">
        <v>15620</v>
      </c>
      <c r="F459" s="327" t="s">
        <v>1106</v>
      </c>
      <c r="G459" s="327" t="s">
        <v>2453</v>
      </c>
      <c r="H459" s="327" t="s">
        <v>16070</v>
      </c>
      <c r="I459" s="327" t="s">
        <v>2563</v>
      </c>
      <c r="J459" s="327" t="s">
        <v>2564</v>
      </c>
      <c r="K459" s="327" t="s">
        <v>16077</v>
      </c>
      <c r="L459" s="327" t="s">
        <v>16078</v>
      </c>
      <c r="M459" s="327" t="s">
        <v>3881</v>
      </c>
      <c r="N459" s="327" t="s">
        <v>15687</v>
      </c>
      <c r="O459" s="327" t="s">
        <v>15986</v>
      </c>
      <c r="P459" s="327" t="s">
        <v>775</v>
      </c>
      <c r="Q459" s="327"/>
      <c r="R459" s="260" t="str">
        <f ca="1">IF(ISERROR($V459),"",OFFSET('Smelter Look-up'!$C$4,$V459-4,0)&amp;"")</f>
        <v>Elemetal Refining, LLC</v>
      </c>
      <c r="S459" s="276" t="str">
        <f t="shared" ca="1" si="21"/>
        <v>Unknown</v>
      </c>
      <c r="T459" s="276" t="str">
        <f ca="1">IF(B459="","",IF(ISERROR(MATCH($J459,SorP!$B$1:$B$6230,0)),"",INDIRECT("'SorP'!$A$"&amp;MATCH($J459,SorP!$B$1:$B$6230,0))))</f>
        <v>US-OH</v>
      </c>
      <c r="U459" s="318"/>
      <c r="V459" s="319">
        <f>IF(C459="",NA(),MATCH($B459&amp;$C459,'Smelter Look-up'!$J:$J,0))</f>
        <v>163</v>
      </c>
      <c r="W459" s="320"/>
      <c r="X459" s="320">
        <f t="shared" si="22"/>
        <v>0</v>
      </c>
      <c r="Y459" s="320"/>
      <c r="Z459" s="320"/>
      <c r="AB459" s="321" t="str">
        <f t="shared" si="23"/>
        <v>GoldOhio Precious Metals, LLC</v>
      </c>
    </row>
    <row r="460" spans="1:28" s="321" customFormat="1" ht="20.25">
      <c r="A460" s="259"/>
      <c r="B460" s="327" t="s">
        <v>1827</v>
      </c>
      <c r="C460" s="327" t="s">
        <v>15396</v>
      </c>
      <c r="D460" s="327" t="s">
        <v>15396</v>
      </c>
      <c r="E460" s="327" t="s">
        <v>15620</v>
      </c>
      <c r="F460" s="327" t="s">
        <v>16079</v>
      </c>
      <c r="G460" s="327" t="s">
        <v>2453</v>
      </c>
      <c r="H460" s="327">
        <v>0</v>
      </c>
      <c r="I460" s="327" t="s">
        <v>2563</v>
      </c>
      <c r="J460" s="327" t="s">
        <v>2564</v>
      </c>
      <c r="K460" s="327"/>
      <c r="L460" s="327"/>
      <c r="M460" s="327"/>
      <c r="N460" s="327"/>
      <c r="O460" s="327"/>
      <c r="P460" s="327"/>
      <c r="Q460" s="327"/>
      <c r="R460" s="260" t="str">
        <f ca="1">IF(ISERROR($V460),"",OFFSET('Smelter Look-up'!$C$4,$V460-4,0)&amp;"")</f>
        <v>Elemetal Refining, LLC</v>
      </c>
      <c r="S460" s="276" t="str">
        <f t="shared" ca="1" si="21"/>
        <v>Unknown</v>
      </c>
      <c r="T460" s="276" t="str">
        <f ca="1">IF(B460="","",IF(ISERROR(MATCH($J460,SorP!$B$1:$B$6230,0)),"",INDIRECT("'SorP'!$A$"&amp;MATCH($J460,SorP!$B$1:$B$6230,0))))</f>
        <v>US-OH</v>
      </c>
      <c r="U460" s="318"/>
      <c r="V460" s="319">
        <f>IF(C460="",NA(),MATCH($B460&amp;$C460,'Smelter Look-up'!$J:$J,0))</f>
        <v>63</v>
      </c>
      <c r="W460" s="320"/>
      <c r="X460" s="320">
        <f t="shared" si="22"/>
        <v>0</v>
      </c>
      <c r="Y460" s="320"/>
      <c r="Z460" s="320"/>
      <c r="AB460" s="321" t="str">
        <f t="shared" si="23"/>
        <v>GoldElemetal Refining, LLC</v>
      </c>
    </row>
    <row r="461" spans="1:28" s="321" customFormat="1" ht="20.25">
      <c r="A461" s="259"/>
      <c r="B461" s="327" t="s">
        <v>1827</v>
      </c>
      <c r="C461" s="327" t="s">
        <v>3366</v>
      </c>
      <c r="D461" s="327" t="s">
        <v>3366</v>
      </c>
      <c r="E461" s="327" t="s">
        <v>1758</v>
      </c>
      <c r="F461" s="327" t="s">
        <v>1107</v>
      </c>
      <c r="G461" s="327" t="s">
        <v>2453</v>
      </c>
      <c r="H461" s="327">
        <v>0</v>
      </c>
      <c r="I461" s="327" t="s">
        <v>2565</v>
      </c>
      <c r="J461" s="327" t="s">
        <v>2566</v>
      </c>
      <c r="K461" s="327"/>
      <c r="L461" s="327"/>
      <c r="M461" s="327" t="s">
        <v>15548</v>
      </c>
      <c r="N461" s="327"/>
      <c r="O461" s="327" t="s">
        <v>15652</v>
      </c>
      <c r="P461" s="327"/>
      <c r="Q461" s="327"/>
      <c r="R461" s="260" t="str">
        <f ca="1">IF(ISERROR($V461),"",OFFSET('Smelter Look-up'!$C$4,$V461-4,0)&amp;"")</f>
        <v>Ohura Precious Metal Industry Co., Ltd.</v>
      </c>
      <c r="S461" s="276" t="str">
        <f t="shared" ca="1" si="21"/>
        <v>JP</v>
      </c>
      <c r="T461" s="276" t="str">
        <f ca="1">IF(B461="","",IF(ISERROR(MATCH($J461,SorP!$B$1:$B$6230,0)),"",INDIRECT("'SorP'!$A$"&amp;MATCH($J461,SorP!$B$1:$B$6230,0))))</f>
        <v>JP-29</v>
      </c>
      <c r="U461" s="318"/>
      <c r="V461" s="319">
        <f>IF(C461="",NA(),MATCH($B461&amp;$C461,'Smelter Look-up'!$J:$J,0))</f>
        <v>164</v>
      </c>
      <c r="W461" s="320"/>
      <c r="X461" s="320">
        <f t="shared" si="22"/>
        <v>0</v>
      </c>
      <c r="Y461" s="320"/>
      <c r="Z461" s="320"/>
      <c r="AB461" s="321" t="str">
        <f t="shared" si="23"/>
        <v>GoldOhura Precious Metal Industry Co., Ltd.</v>
      </c>
    </row>
    <row r="462" spans="1:28" s="321" customFormat="1" ht="20.25">
      <c r="A462" s="259"/>
      <c r="B462" s="327" t="s">
        <v>1827</v>
      </c>
      <c r="C462" s="327" t="s">
        <v>3366</v>
      </c>
      <c r="D462" s="327" t="s">
        <v>3366</v>
      </c>
      <c r="E462" s="327" t="s">
        <v>1758</v>
      </c>
      <c r="F462" s="327" t="s">
        <v>1107</v>
      </c>
      <c r="G462" s="327" t="s">
        <v>2453</v>
      </c>
      <c r="H462" s="327">
        <v>0</v>
      </c>
      <c r="I462" s="327" t="s">
        <v>2565</v>
      </c>
      <c r="J462" s="327" t="s">
        <v>2566</v>
      </c>
      <c r="K462" s="327"/>
      <c r="L462" s="327"/>
      <c r="M462" s="327"/>
      <c r="N462" s="327"/>
      <c r="O462" s="327"/>
      <c r="P462" s="327"/>
      <c r="Q462" s="327" t="s">
        <v>15553</v>
      </c>
      <c r="R462" s="260" t="str">
        <f ca="1">IF(ISERROR($V462),"",OFFSET('Smelter Look-up'!$C$4,$V462-4,0)&amp;"")</f>
        <v>Ohura Precious Metal Industry Co., Ltd.</v>
      </c>
      <c r="S462" s="276" t="str">
        <f t="shared" ca="1" si="21"/>
        <v>JP</v>
      </c>
      <c r="T462" s="276" t="str">
        <f ca="1">IF(B462="","",IF(ISERROR(MATCH($J462,SorP!$B$1:$B$6230,0)),"",INDIRECT("'SorP'!$A$"&amp;MATCH($J462,SorP!$B$1:$B$6230,0))))</f>
        <v>JP-29</v>
      </c>
      <c r="U462" s="318"/>
      <c r="V462" s="319">
        <f>IF(C462="",NA(),MATCH($B462&amp;$C462,'Smelter Look-up'!$J:$J,0))</f>
        <v>164</v>
      </c>
      <c r="W462" s="320"/>
      <c r="X462" s="320">
        <f t="shared" si="22"/>
        <v>0</v>
      </c>
      <c r="Y462" s="320"/>
      <c r="Z462" s="320"/>
      <c r="AB462" s="321" t="str">
        <f t="shared" si="23"/>
        <v>GoldOhura Precious Metal Industry Co., Ltd.</v>
      </c>
    </row>
    <row r="463" spans="1:28" s="321" customFormat="1" ht="20.25">
      <c r="A463" s="259"/>
      <c r="B463" s="327" t="s">
        <v>1827</v>
      </c>
      <c r="C463" s="327" t="s">
        <v>3366</v>
      </c>
      <c r="D463" s="327" t="s">
        <v>16080</v>
      </c>
      <c r="E463" s="327" t="s">
        <v>1758</v>
      </c>
      <c r="F463" s="327" t="s">
        <v>1107</v>
      </c>
      <c r="G463" s="327" t="s">
        <v>2453</v>
      </c>
      <c r="H463" s="327" t="s">
        <v>16081</v>
      </c>
      <c r="I463" s="327" t="s">
        <v>2566</v>
      </c>
      <c r="J463" s="327" t="s">
        <v>2566</v>
      </c>
      <c r="K463" s="327" t="s">
        <v>16082</v>
      </c>
      <c r="L463" s="327" t="s">
        <v>16083</v>
      </c>
      <c r="M463" s="327" t="s">
        <v>15572</v>
      </c>
      <c r="N463" s="327" t="s">
        <v>15565</v>
      </c>
      <c r="O463" s="327" t="s">
        <v>15788</v>
      </c>
      <c r="P463" s="327" t="s">
        <v>775</v>
      </c>
      <c r="Q463" s="327"/>
      <c r="R463" s="260" t="str">
        <f ca="1">IF(ISERROR($V463),"",OFFSET('Smelter Look-up'!$C$4,$V463-4,0)&amp;"")</f>
        <v>Ohura Precious Metal Industry Co., Ltd.</v>
      </c>
      <c r="S463" s="276" t="str">
        <f t="shared" ca="1" si="21"/>
        <v>JP</v>
      </c>
      <c r="T463" s="276" t="str">
        <f ca="1">IF(B463="","",IF(ISERROR(MATCH($J463,SorP!$B$1:$B$6230,0)),"",INDIRECT("'SorP'!$A$"&amp;MATCH($J463,SorP!$B$1:$B$6230,0))))</f>
        <v>JP-29</v>
      </c>
      <c r="U463" s="318"/>
      <c r="V463" s="319">
        <f>IF(C463="",NA(),MATCH($B463&amp;$C463,'Smelter Look-up'!$J:$J,0))</f>
        <v>164</v>
      </c>
      <c r="W463" s="320"/>
      <c r="X463" s="320">
        <f t="shared" si="22"/>
        <v>0</v>
      </c>
      <c r="Y463" s="320"/>
      <c r="Z463" s="320"/>
      <c r="AB463" s="321" t="str">
        <f t="shared" si="23"/>
        <v>GoldOhura Precious Metal Industry Co., Ltd.</v>
      </c>
    </row>
    <row r="464" spans="1:28" s="321" customFormat="1" ht="38.25">
      <c r="A464" s="259"/>
      <c r="B464" s="327" t="s">
        <v>1827</v>
      </c>
      <c r="C464" s="327" t="s">
        <v>3519</v>
      </c>
      <c r="D464" s="327" t="s">
        <v>3519</v>
      </c>
      <c r="E464" s="327" t="s">
        <v>1355</v>
      </c>
      <c r="F464" s="327" t="s">
        <v>1108</v>
      </c>
      <c r="G464" s="327" t="s">
        <v>2453</v>
      </c>
      <c r="H464" s="327">
        <v>0</v>
      </c>
      <c r="I464" s="327" t="s">
        <v>2567</v>
      </c>
      <c r="J464" s="327" t="s">
        <v>16084</v>
      </c>
      <c r="K464" s="327"/>
      <c r="L464" s="327"/>
      <c r="M464" s="327" t="s">
        <v>15548</v>
      </c>
      <c r="N464" s="327"/>
      <c r="O464" s="327" t="s">
        <v>15613</v>
      </c>
      <c r="P464" s="327"/>
      <c r="Q464" s="327"/>
      <c r="R464" s="260" t="str">
        <f ca="1">IF(ISERROR($V464),"",OFFSET('Smelter Look-up'!$C$4,$V464-4,0)&amp;"")</f>
        <v>OJSC "The Gulidov Krasnoyarsk Non-Ferrous Metals Plant" (OJSC Krastsvetmet)</v>
      </c>
      <c r="S464" s="276" t="str">
        <f t="shared" ca="1" si="21"/>
        <v>RU</v>
      </c>
      <c r="T464" s="276" t="str">
        <f ca="1">IF(B464="","",IF(ISERROR(MATCH($J464,SorP!$B$1:$B$6230,0)),"",INDIRECT("'SorP'!$A$"&amp;MATCH($J464,SorP!$B$1:$B$6230,0))))</f>
        <v/>
      </c>
      <c r="U464" s="318"/>
      <c r="V464" s="319">
        <f>IF(C464="",NA(),MATCH($B464&amp;$C464,'Smelter Look-up'!$J:$J,0))</f>
        <v>165</v>
      </c>
      <c r="W464" s="320"/>
      <c r="X464" s="320">
        <f t="shared" si="22"/>
        <v>0</v>
      </c>
      <c r="Y464" s="320"/>
      <c r="Z464" s="320"/>
      <c r="AB464" s="321" t="str">
        <f t="shared" si="23"/>
        <v>GoldOJSC "The Gulidov Krasnoyarsk Non-Ferrous Metals Plant" (OJSC Krastsvetmet)</v>
      </c>
    </row>
    <row r="465" spans="1:28" s="321" customFormat="1" ht="38.25">
      <c r="A465" s="259"/>
      <c r="B465" s="327" t="s">
        <v>1827</v>
      </c>
      <c r="C465" s="327" t="s">
        <v>3519</v>
      </c>
      <c r="D465" s="327" t="s">
        <v>16085</v>
      </c>
      <c r="E465" s="327" t="s">
        <v>1355</v>
      </c>
      <c r="F465" s="327" t="s">
        <v>1108</v>
      </c>
      <c r="G465" s="327" t="s">
        <v>2453</v>
      </c>
      <c r="H465" s="327" t="s">
        <v>16086</v>
      </c>
      <c r="I465" s="327" t="s">
        <v>16087</v>
      </c>
      <c r="J465" s="327" t="s">
        <v>16088</v>
      </c>
      <c r="K465" s="327"/>
      <c r="L465" s="327" t="s">
        <v>16089</v>
      </c>
      <c r="M465" s="327" t="s">
        <v>15618</v>
      </c>
      <c r="N465" s="327" t="s">
        <v>16090</v>
      </c>
      <c r="O465" s="327" t="s">
        <v>15637</v>
      </c>
      <c r="P465" s="327"/>
      <c r="Q465" s="327" t="s">
        <v>15566</v>
      </c>
      <c r="R465" s="260" t="str">
        <f ca="1">IF(ISERROR($V465),"",OFFSET('Smelter Look-up'!$C$4,$V465-4,0)&amp;"")</f>
        <v>OJSC "The Gulidov Krasnoyarsk Non-Ferrous Metals Plant" (OJSC Krastsvetmet)</v>
      </c>
      <c r="S465" s="276" t="str">
        <f t="shared" ca="1" si="21"/>
        <v>RU</v>
      </c>
      <c r="T465" s="276" t="str">
        <f ca="1">IF(B465="","",IF(ISERROR(MATCH($J465,SorP!$B$1:$B$6230,0)),"",INDIRECT("'SorP'!$A$"&amp;MATCH($J465,SorP!$B$1:$B$6230,0))))</f>
        <v/>
      </c>
      <c r="U465" s="318"/>
      <c r="V465" s="319">
        <f>IF(C465="",NA(),MATCH($B465&amp;$C465,'Smelter Look-up'!$J:$J,0))</f>
        <v>165</v>
      </c>
      <c r="W465" s="320"/>
      <c r="X465" s="320">
        <f t="shared" si="22"/>
        <v>0</v>
      </c>
      <c r="Y465" s="320"/>
      <c r="Z465" s="320"/>
      <c r="AB465" s="321" t="str">
        <f t="shared" si="23"/>
        <v>GoldOJSC "The Gulidov Krasnoyarsk Non-Ferrous Metals Plant" (OJSC Krastsvetmet)</v>
      </c>
    </row>
    <row r="466" spans="1:28" s="321" customFormat="1" ht="38.25">
      <c r="A466" s="259"/>
      <c r="B466" s="327" t="s">
        <v>1827</v>
      </c>
      <c r="C466" s="327" t="s">
        <v>3519</v>
      </c>
      <c r="D466" s="327" t="s">
        <v>16085</v>
      </c>
      <c r="E466" s="327" t="s">
        <v>1355</v>
      </c>
      <c r="F466" s="327" t="s">
        <v>1108</v>
      </c>
      <c r="G466" s="327" t="s">
        <v>2453</v>
      </c>
      <c r="H466" s="327"/>
      <c r="I466" s="327"/>
      <c r="J466" s="327"/>
      <c r="K466" s="327"/>
      <c r="L466" s="327"/>
      <c r="M466" s="327"/>
      <c r="N466" s="327"/>
      <c r="O466" s="327"/>
      <c r="P466" s="327"/>
      <c r="Q466" s="327"/>
      <c r="R466" s="260" t="str">
        <f ca="1">IF(ISERROR($V466),"",OFFSET('Smelter Look-up'!$C$4,$V466-4,0)&amp;"")</f>
        <v>OJSC "The Gulidov Krasnoyarsk Non-Ferrous Metals Plant" (OJSC Krastsvetmet)</v>
      </c>
      <c r="S466" s="276" t="str">
        <f t="shared" ca="1" si="21"/>
        <v>RU</v>
      </c>
      <c r="T466" s="276" t="str">
        <f ca="1">IF(B466="","",IF(ISERROR(MATCH($J466,SorP!$B$1:$B$6230,0)),"",INDIRECT("'SorP'!$A$"&amp;MATCH($J466,SorP!$B$1:$B$6230,0))))</f>
        <v/>
      </c>
      <c r="U466" s="318"/>
      <c r="V466" s="319">
        <f>IF(C466="",NA(),MATCH($B466&amp;$C466,'Smelter Look-up'!$J:$J,0))</f>
        <v>165</v>
      </c>
      <c r="W466" s="320"/>
      <c r="X466" s="320">
        <f t="shared" si="22"/>
        <v>0</v>
      </c>
      <c r="Y466" s="320"/>
      <c r="Z466" s="320"/>
      <c r="AB466" s="321" t="str">
        <f t="shared" si="23"/>
        <v>GoldOJSC "The Gulidov Krasnoyarsk Non-Ferrous Metals Plant" (OJSC Krastsvetmet)</v>
      </c>
    </row>
    <row r="467" spans="1:28" s="321" customFormat="1" ht="20.25">
      <c r="A467" s="259"/>
      <c r="B467" s="327" t="s">
        <v>1827</v>
      </c>
      <c r="C467" s="327" t="s">
        <v>16091</v>
      </c>
      <c r="D467" s="327" t="s">
        <v>16091</v>
      </c>
      <c r="E467" s="327" t="s">
        <v>1355</v>
      </c>
      <c r="F467" s="327" t="s">
        <v>16092</v>
      </c>
      <c r="G467" s="327" t="s">
        <v>2453</v>
      </c>
      <c r="H467" s="327"/>
      <c r="I467" s="327"/>
      <c r="J467" s="327"/>
      <c r="K467" s="327"/>
      <c r="L467" s="327"/>
      <c r="M467" s="327"/>
      <c r="N467" s="327"/>
      <c r="O467" s="327"/>
      <c r="P467" s="327"/>
      <c r="Q467" s="327"/>
      <c r="R467" s="260" t="str">
        <f ca="1">IF(ISERROR($V467),"",OFFSET('Smelter Look-up'!$C$4,$V467-4,0)&amp;"")</f>
        <v/>
      </c>
      <c r="S467" s="276" t="str">
        <f t="shared" ca="1" si="21"/>
        <v>RU</v>
      </c>
      <c r="T467" s="276" t="str">
        <f ca="1">IF(B467="","",IF(ISERROR(MATCH($J467,SorP!$B$1:$B$6230,0)),"",INDIRECT("'SorP'!$A$"&amp;MATCH($J467,SorP!$B$1:$B$6230,0))))</f>
        <v/>
      </c>
      <c r="U467" s="318"/>
      <c r="V467" s="319" t="e">
        <f>IF(C467="",NA(),MATCH($B467&amp;$C467,'Smelter Look-up'!$J:$J,0))</f>
        <v>#N/A</v>
      </c>
      <c r="W467" s="320"/>
      <c r="X467" s="320">
        <f t="shared" si="22"/>
        <v>0</v>
      </c>
      <c r="Y467" s="320"/>
      <c r="Z467" s="320"/>
      <c r="AB467" s="321" t="str">
        <f t="shared" si="23"/>
        <v>GoldOJSC Kolyma Refinery</v>
      </c>
    </row>
    <row r="468" spans="1:28" s="321" customFormat="1" ht="20.25">
      <c r="A468" s="259"/>
      <c r="B468" s="327" t="s">
        <v>1828</v>
      </c>
      <c r="C468" s="327" t="s">
        <v>3345</v>
      </c>
      <c r="D468" s="327" t="s">
        <v>2759</v>
      </c>
      <c r="E468" s="327" t="s">
        <v>15744</v>
      </c>
      <c r="F468" s="327" t="s">
        <v>1186</v>
      </c>
      <c r="G468" s="327" t="s">
        <v>2453</v>
      </c>
      <c r="H468" s="327" t="s">
        <v>16093</v>
      </c>
      <c r="I468" s="327" t="s">
        <v>2736</v>
      </c>
      <c r="J468" s="327" t="s">
        <v>15746</v>
      </c>
      <c r="K468" s="327" t="s">
        <v>16094</v>
      </c>
      <c r="L468" s="327" t="s">
        <v>16095</v>
      </c>
      <c r="M468" s="327" t="s">
        <v>15577</v>
      </c>
      <c r="N468" s="327" t="s">
        <v>15749</v>
      </c>
      <c r="O468" s="327" t="s">
        <v>15750</v>
      </c>
      <c r="P468" s="327" t="s">
        <v>775</v>
      </c>
      <c r="Q468" s="327" t="s">
        <v>16096</v>
      </c>
      <c r="R468" s="260" t="str">
        <f ca="1">IF(ISERROR($V468),"",OFFSET('Smelter Look-up'!$C$4,$V468-4,0)&amp;"")</f>
        <v>Operaciones Metalurgical S.A.</v>
      </c>
      <c r="S468" s="276" t="str">
        <f t="shared" ca="1" si="21"/>
        <v>Unknown</v>
      </c>
      <c r="T468" s="276" t="str">
        <f ca="1">IF(B468="","",IF(ISERROR(MATCH($J468,SorP!$B$1:$B$6230,0)),"",INDIRECT("'SorP'!$A$"&amp;MATCH($J468,SorP!$B$1:$B$6230,0))))</f>
        <v/>
      </c>
      <c r="U468" s="318"/>
      <c r="V468" s="319">
        <f>IF(C468="",NA(),MATCH($B468&amp;$C468,'Smelter Look-up'!$J:$J,0))</f>
        <v>432</v>
      </c>
      <c r="W468" s="320"/>
      <c r="X468" s="320">
        <f t="shared" si="22"/>
        <v>0</v>
      </c>
      <c r="Y468" s="320"/>
      <c r="Z468" s="320"/>
      <c r="AB468" s="321" t="str">
        <f t="shared" si="23"/>
        <v>TinOMSA</v>
      </c>
    </row>
    <row r="469" spans="1:28" s="321" customFormat="1" ht="20.25">
      <c r="A469" s="259"/>
      <c r="B469" s="327" t="s">
        <v>1828</v>
      </c>
      <c r="C469" s="327" t="s">
        <v>3345</v>
      </c>
      <c r="D469" s="327" t="s">
        <v>2759</v>
      </c>
      <c r="E469" s="327" t="s">
        <v>15744</v>
      </c>
      <c r="F469" s="327" t="s">
        <v>1186</v>
      </c>
      <c r="G469" s="327" t="s">
        <v>2453</v>
      </c>
      <c r="H469" s="327">
        <v>0</v>
      </c>
      <c r="I469" s="327" t="s">
        <v>2736</v>
      </c>
      <c r="J469" s="327" t="s">
        <v>15746</v>
      </c>
      <c r="K469" s="327"/>
      <c r="L469" s="327"/>
      <c r="M469" s="327"/>
      <c r="N469" s="327"/>
      <c r="O469" s="327"/>
      <c r="P469" s="327"/>
      <c r="Q469" s="327"/>
      <c r="R469" s="260" t="str">
        <f ca="1">IF(ISERROR($V469),"",OFFSET('Smelter Look-up'!$C$4,$V469-4,0)&amp;"")</f>
        <v>Operaciones Metalurgical S.A.</v>
      </c>
      <c r="S469" s="276" t="str">
        <f t="shared" ca="1" si="21"/>
        <v>Unknown</v>
      </c>
      <c r="T469" s="276" t="str">
        <f ca="1">IF(B469="","",IF(ISERROR(MATCH($J469,SorP!$B$1:$B$6230,0)),"",INDIRECT("'SorP'!$A$"&amp;MATCH($J469,SorP!$B$1:$B$6230,0))))</f>
        <v/>
      </c>
      <c r="U469" s="318"/>
      <c r="V469" s="319">
        <f>IF(C469="",NA(),MATCH($B469&amp;$C469,'Smelter Look-up'!$J:$J,0))</f>
        <v>432</v>
      </c>
      <c r="W469" s="320"/>
      <c r="X469" s="320">
        <f t="shared" si="22"/>
        <v>0</v>
      </c>
      <c r="Y469" s="320"/>
      <c r="Z469" s="320"/>
      <c r="AB469" s="321" t="str">
        <f t="shared" si="23"/>
        <v>TinOMSA</v>
      </c>
    </row>
    <row r="470" spans="1:28" s="321" customFormat="1" ht="20.25">
      <c r="A470" s="259"/>
      <c r="B470" s="327" t="s">
        <v>1828</v>
      </c>
      <c r="C470" s="327" t="s">
        <v>2759</v>
      </c>
      <c r="D470" s="327" t="s">
        <v>2759</v>
      </c>
      <c r="E470" s="327" t="s">
        <v>15744</v>
      </c>
      <c r="F470" s="327" t="s">
        <v>1186</v>
      </c>
      <c r="G470" s="327" t="s">
        <v>2453</v>
      </c>
      <c r="H470" s="327">
        <v>0</v>
      </c>
      <c r="I470" s="327" t="s">
        <v>2736</v>
      </c>
      <c r="J470" s="327" t="s">
        <v>15746</v>
      </c>
      <c r="K470" s="327"/>
      <c r="L470" s="327"/>
      <c r="M470" s="327" t="s">
        <v>15548</v>
      </c>
      <c r="N470" s="327"/>
      <c r="O470" s="327" t="s">
        <v>15652</v>
      </c>
      <c r="P470" s="327"/>
      <c r="Q470" s="327"/>
      <c r="R470" s="260" t="str">
        <f ca="1">IF(ISERROR($V470),"",OFFSET('Smelter Look-up'!$C$4,$V470-4,0)&amp;"")</f>
        <v>Operaciones Metalurgical S.A.</v>
      </c>
      <c r="S470" s="276" t="str">
        <f t="shared" ca="1" si="21"/>
        <v>Unknown</v>
      </c>
      <c r="T470" s="276" t="str">
        <f ca="1">IF(B470="","",IF(ISERROR(MATCH($J470,SorP!$B$1:$B$6230,0)),"",INDIRECT("'SorP'!$A$"&amp;MATCH($J470,SorP!$B$1:$B$6230,0))))</f>
        <v/>
      </c>
      <c r="U470" s="318"/>
      <c r="V470" s="319">
        <f>IF(C470="",NA(),MATCH($B470&amp;$C470,'Smelter Look-up'!$J:$J,0))</f>
        <v>433</v>
      </c>
      <c r="W470" s="320"/>
      <c r="X470" s="320">
        <f t="shared" si="22"/>
        <v>0</v>
      </c>
      <c r="Y470" s="320"/>
      <c r="Z470" s="320"/>
      <c r="AB470" s="321" t="str">
        <f t="shared" si="23"/>
        <v>TinOperaciones Metalurgical S.A.</v>
      </c>
    </row>
    <row r="471" spans="1:28" s="321" customFormat="1" ht="20.25">
      <c r="A471" s="259"/>
      <c r="B471" s="327" t="s">
        <v>1828</v>
      </c>
      <c r="C471" s="327" t="s">
        <v>3345</v>
      </c>
      <c r="D471" s="327" t="s">
        <v>2759</v>
      </c>
      <c r="E471" s="327" t="s">
        <v>15744</v>
      </c>
      <c r="F471" s="327" t="s">
        <v>1186</v>
      </c>
      <c r="G471" s="327" t="s">
        <v>2453</v>
      </c>
      <c r="H471" s="327">
        <v>0</v>
      </c>
      <c r="I471" s="327" t="s">
        <v>2736</v>
      </c>
      <c r="J471" s="327" t="s">
        <v>15746</v>
      </c>
      <c r="K471" s="327"/>
      <c r="L471" s="327"/>
      <c r="M471" s="327"/>
      <c r="N471" s="327"/>
      <c r="O471" s="327"/>
      <c r="P471" s="327" t="s">
        <v>775</v>
      </c>
      <c r="Q471" s="327" t="s">
        <v>15553</v>
      </c>
      <c r="R471" s="260" t="str">
        <f ca="1">IF(ISERROR($V471),"",OFFSET('Smelter Look-up'!$C$4,$V471-4,0)&amp;"")</f>
        <v>Operaciones Metalurgical S.A.</v>
      </c>
      <c r="S471" s="276" t="str">
        <f t="shared" ca="1" si="21"/>
        <v>Unknown</v>
      </c>
      <c r="T471" s="276" t="str">
        <f ca="1">IF(B471="","",IF(ISERROR(MATCH($J471,SorP!$B$1:$B$6230,0)),"",INDIRECT("'SorP'!$A$"&amp;MATCH($J471,SorP!$B$1:$B$6230,0))))</f>
        <v/>
      </c>
      <c r="U471" s="318"/>
      <c r="V471" s="319">
        <f>IF(C471="",NA(),MATCH($B471&amp;$C471,'Smelter Look-up'!$J:$J,0))</f>
        <v>432</v>
      </c>
      <c r="W471" s="320"/>
      <c r="X471" s="320">
        <f t="shared" si="22"/>
        <v>0</v>
      </c>
      <c r="Y471" s="320"/>
      <c r="Z471" s="320"/>
      <c r="AB471" s="321" t="str">
        <f t="shared" si="23"/>
        <v>TinOMSA</v>
      </c>
    </row>
    <row r="472" spans="1:28" s="321" customFormat="1" ht="20.25">
      <c r="A472" s="259"/>
      <c r="B472" s="327" t="s">
        <v>1828</v>
      </c>
      <c r="C472" s="327" t="s">
        <v>3345</v>
      </c>
      <c r="D472" s="327" t="s">
        <v>2759</v>
      </c>
      <c r="E472" s="327" t="s">
        <v>15744</v>
      </c>
      <c r="F472" s="327" t="s">
        <v>1186</v>
      </c>
      <c r="G472" s="327" t="s">
        <v>2453</v>
      </c>
      <c r="H472" s="327" t="s">
        <v>16097</v>
      </c>
      <c r="I472" s="327" t="s">
        <v>2736</v>
      </c>
      <c r="J472" s="327" t="s">
        <v>15746</v>
      </c>
      <c r="K472" s="327" t="s">
        <v>16098</v>
      </c>
      <c r="L472" s="327" t="s">
        <v>16099</v>
      </c>
      <c r="M472" s="327" t="s">
        <v>15692</v>
      </c>
      <c r="N472" s="327"/>
      <c r="O472" s="327"/>
      <c r="P472" s="327"/>
      <c r="Q472" s="327"/>
      <c r="R472" s="260" t="str">
        <f ca="1">IF(ISERROR($V472),"",OFFSET('Smelter Look-up'!$C$4,$V472-4,0)&amp;"")</f>
        <v>Operaciones Metalurgical S.A.</v>
      </c>
      <c r="S472" s="276" t="str">
        <f t="shared" ca="1" si="21"/>
        <v>Unknown</v>
      </c>
      <c r="T472" s="276" t="str">
        <f ca="1">IF(B472="","",IF(ISERROR(MATCH($J472,SorP!$B$1:$B$6230,0)),"",INDIRECT("'SorP'!$A$"&amp;MATCH($J472,SorP!$B$1:$B$6230,0))))</f>
        <v/>
      </c>
      <c r="U472" s="318"/>
      <c r="V472" s="319">
        <f>IF(C472="",NA(),MATCH($B472&amp;$C472,'Smelter Look-up'!$J:$J,0))</f>
        <v>432</v>
      </c>
      <c r="W472" s="320"/>
      <c r="X472" s="320">
        <f t="shared" si="22"/>
        <v>0</v>
      </c>
      <c r="Y472" s="320"/>
      <c r="Z472" s="320"/>
      <c r="AB472" s="321" t="str">
        <f t="shared" si="23"/>
        <v>TinOMSA</v>
      </c>
    </row>
    <row r="473" spans="1:28" s="321" customFormat="1" ht="20.25">
      <c r="A473" s="259"/>
      <c r="B473" s="327" t="s">
        <v>1828</v>
      </c>
      <c r="C473" s="327" t="s">
        <v>3345</v>
      </c>
      <c r="D473" s="327" t="s">
        <v>3345</v>
      </c>
      <c r="E473" s="327" t="s">
        <v>15744</v>
      </c>
      <c r="F473" s="327" t="s">
        <v>1186</v>
      </c>
      <c r="G473" s="327" t="s">
        <v>2453</v>
      </c>
      <c r="H473" s="327" t="s">
        <v>16100</v>
      </c>
      <c r="I473" s="327" t="s">
        <v>2736</v>
      </c>
      <c r="J473" s="327" t="s">
        <v>2736</v>
      </c>
      <c r="K473" s="327" t="s">
        <v>16094</v>
      </c>
      <c r="L473" s="327" t="s">
        <v>16095</v>
      </c>
      <c r="M473" s="327" t="s">
        <v>15572</v>
      </c>
      <c r="N473" s="327" t="s">
        <v>15637</v>
      </c>
      <c r="O473" s="327" t="s">
        <v>15637</v>
      </c>
      <c r="P473" s="327" t="s">
        <v>775</v>
      </c>
      <c r="Q473" s="327"/>
      <c r="R473" s="260" t="str">
        <f ca="1">IF(ISERROR($V473),"",OFFSET('Smelter Look-up'!$C$4,$V473-4,0)&amp;"")</f>
        <v>Operaciones Metalurgical S.A.</v>
      </c>
      <c r="S473" s="276" t="str">
        <f t="shared" ca="1" si="21"/>
        <v>Unknown</v>
      </c>
      <c r="T473" s="276" t="str">
        <f ca="1">IF(B473="","",IF(ISERROR(MATCH($J473,SorP!$B$1:$B$6230,0)),"",INDIRECT("'SorP'!$A$"&amp;MATCH($J473,SorP!$B$1:$B$6230,0))))</f>
        <v>BO-O</v>
      </c>
      <c r="U473" s="318"/>
      <c r="V473" s="319">
        <f>IF(C473="",NA(),MATCH($B473&amp;$C473,'Smelter Look-up'!$J:$J,0))</f>
        <v>432</v>
      </c>
      <c r="W473" s="320"/>
      <c r="X473" s="320">
        <f t="shared" si="22"/>
        <v>0</v>
      </c>
      <c r="Y473" s="320"/>
      <c r="Z473" s="320"/>
      <c r="AB473" s="321" t="str">
        <f t="shared" si="23"/>
        <v>TinOMSA</v>
      </c>
    </row>
    <row r="474" spans="1:28" s="321" customFormat="1" ht="20.25">
      <c r="A474" s="259"/>
      <c r="B474" s="327" t="s">
        <v>1828</v>
      </c>
      <c r="C474" s="327" t="s">
        <v>3345</v>
      </c>
      <c r="D474" s="327" t="s">
        <v>3345</v>
      </c>
      <c r="E474" s="327" t="s">
        <v>15744</v>
      </c>
      <c r="F474" s="327" t="s">
        <v>1186</v>
      </c>
      <c r="G474" s="327" t="s">
        <v>2453</v>
      </c>
      <c r="H474" s="327"/>
      <c r="I474" s="327"/>
      <c r="J474" s="327"/>
      <c r="K474" s="327"/>
      <c r="L474" s="327"/>
      <c r="M474" s="327"/>
      <c r="N474" s="327"/>
      <c r="O474" s="327"/>
      <c r="P474" s="327"/>
      <c r="Q474" s="327"/>
      <c r="R474" s="260" t="str">
        <f ca="1">IF(ISERROR($V474),"",OFFSET('Smelter Look-up'!$C$4,$V474-4,0)&amp;"")</f>
        <v>Operaciones Metalurgical S.A.</v>
      </c>
      <c r="S474" s="276" t="str">
        <f t="shared" ca="1" si="21"/>
        <v>Unknown</v>
      </c>
      <c r="T474" s="276" t="str">
        <f ca="1">IF(B474="","",IF(ISERROR(MATCH($J474,SorP!$B$1:$B$6230,0)),"",INDIRECT("'SorP'!$A$"&amp;MATCH($J474,SorP!$B$1:$B$6230,0))))</f>
        <v/>
      </c>
      <c r="U474" s="318"/>
      <c r="V474" s="319">
        <f>IF(C474="",NA(),MATCH($B474&amp;$C474,'Smelter Look-up'!$J:$J,0))</f>
        <v>432</v>
      </c>
      <c r="W474" s="320"/>
      <c r="X474" s="320">
        <f t="shared" si="22"/>
        <v>0</v>
      </c>
      <c r="Y474" s="320"/>
      <c r="Z474" s="320"/>
      <c r="AB474" s="321" t="str">
        <f t="shared" si="23"/>
        <v>TinOMSA</v>
      </c>
    </row>
    <row r="475" spans="1:28" s="321" customFormat="1" ht="20.25">
      <c r="A475" s="259"/>
      <c r="B475" s="327" t="s">
        <v>1828</v>
      </c>
      <c r="C475" s="327" t="s">
        <v>2759</v>
      </c>
      <c r="D475" s="327" t="s">
        <v>2759</v>
      </c>
      <c r="E475" s="327" t="s">
        <v>15744</v>
      </c>
      <c r="F475" s="327" t="s">
        <v>1186</v>
      </c>
      <c r="G475" s="327" t="s">
        <v>2453</v>
      </c>
      <c r="H475" s="327">
        <v>0</v>
      </c>
      <c r="I475" s="327" t="s">
        <v>2736</v>
      </c>
      <c r="J475" s="327" t="s">
        <v>15746</v>
      </c>
      <c r="K475" s="327"/>
      <c r="L475" s="327"/>
      <c r="M475" s="327"/>
      <c r="N475" s="327"/>
      <c r="O475" s="327"/>
      <c r="P475" s="327"/>
      <c r="Q475" s="327"/>
      <c r="R475" s="260" t="str">
        <f ca="1">IF(ISERROR($V475),"",OFFSET('Smelter Look-up'!$C$4,$V475-4,0)&amp;"")</f>
        <v>Operaciones Metalurgical S.A.</v>
      </c>
      <c r="S475" s="276" t="str">
        <f t="shared" ca="1" si="21"/>
        <v>Unknown</v>
      </c>
      <c r="T475" s="276" t="str">
        <f ca="1">IF(B475="","",IF(ISERROR(MATCH($J475,SorP!$B$1:$B$6230,0)),"",INDIRECT("'SorP'!$A$"&amp;MATCH($J475,SorP!$B$1:$B$6230,0))))</f>
        <v/>
      </c>
      <c r="U475" s="318"/>
      <c r="V475" s="319">
        <f>IF(C475="",NA(),MATCH($B475&amp;$C475,'Smelter Look-up'!$J:$J,0))</f>
        <v>433</v>
      </c>
      <c r="W475" s="320"/>
      <c r="X475" s="320">
        <f t="shared" si="22"/>
        <v>0</v>
      </c>
      <c r="Y475" s="320"/>
      <c r="Z475" s="320"/>
      <c r="AB475" s="321" t="str">
        <f t="shared" si="23"/>
        <v>TinOperaciones Metalurgical S.A.</v>
      </c>
    </row>
    <row r="476" spans="1:28" s="321" customFormat="1" ht="20.25">
      <c r="A476" s="259"/>
      <c r="B476" s="327" t="s">
        <v>1827</v>
      </c>
      <c r="C476" s="327" t="s">
        <v>16101</v>
      </c>
      <c r="D476" s="327" t="s">
        <v>16101</v>
      </c>
      <c r="E476" s="327" t="s">
        <v>1696</v>
      </c>
      <c r="F476" s="327" t="s">
        <v>1109</v>
      </c>
      <c r="G476" s="327" t="s">
        <v>2453</v>
      </c>
      <c r="H476" s="327">
        <v>0</v>
      </c>
      <c r="I476" s="327" t="s">
        <v>2569</v>
      </c>
      <c r="J476" s="327" t="s">
        <v>2465</v>
      </c>
      <c r="K476" s="327"/>
      <c r="L476" s="327"/>
      <c r="M476" s="327" t="s">
        <v>15548</v>
      </c>
      <c r="N476" s="327"/>
      <c r="O476" s="327" t="s">
        <v>15613</v>
      </c>
      <c r="P476" s="327"/>
      <c r="Q476" s="327"/>
      <c r="R476" s="260" t="str">
        <f ca="1">IF(ISERROR($V476),"",OFFSET('Smelter Look-up'!$C$4,$V476-4,0)&amp;"")</f>
        <v/>
      </c>
      <c r="S476" s="276" t="str">
        <f t="shared" ca="1" si="21"/>
        <v>CH</v>
      </c>
      <c r="T476" s="276" t="str">
        <f ca="1">IF(B476="","",IF(ISERROR(MATCH($J476,SorP!$B$1:$B$6230,0)),"",INDIRECT("'SorP'!$A$"&amp;MATCH($J476,SorP!$B$1:$B$6230,0))))</f>
        <v>CH-TI</v>
      </c>
      <c r="U476" s="318"/>
      <c r="V476" s="319" t="e">
        <f>IF(C476="",NA(),MATCH($B476&amp;$C476,'Smelter Look-up'!$J:$J,0))</f>
        <v>#N/A</v>
      </c>
      <c r="W476" s="320"/>
      <c r="X476" s="320">
        <f t="shared" si="22"/>
        <v>0</v>
      </c>
      <c r="Y476" s="320"/>
      <c r="Z476" s="320"/>
      <c r="AB476" s="321" t="str">
        <f t="shared" si="23"/>
        <v>GoldPAMP SA</v>
      </c>
    </row>
    <row r="477" spans="1:28" s="321" customFormat="1" ht="20.25">
      <c r="A477" s="259"/>
      <c r="B477" s="327" t="s">
        <v>1827</v>
      </c>
      <c r="C477" s="327" t="s">
        <v>16101</v>
      </c>
      <c r="D477" s="327" t="s">
        <v>16101</v>
      </c>
      <c r="E477" s="327" t="s">
        <v>1696</v>
      </c>
      <c r="F477" s="327" t="s">
        <v>1109</v>
      </c>
      <c r="G477" s="327" t="s">
        <v>2453</v>
      </c>
      <c r="H477" s="327">
        <v>0</v>
      </c>
      <c r="I477" s="327" t="s">
        <v>2569</v>
      </c>
      <c r="J477" s="327" t="s">
        <v>2465</v>
      </c>
      <c r="K477" s="327"/>
      <c r="L477" s="327"/>
      <c r="M477" s="327"/>
      <c r="N477" s="327"/>
      <c r="O477" s="327"/>
      <c r="P477" s="327"/>
      <c r="Q477" s="327" t="s">
        <v>15553</v>
      </c>
      <c r="R477" s="260" t="str">
        <f ca="1">IF(ISERROR($V477),"",OFFSET('Smelter Look-up'!$C$4,$V477-4,0)&amp;"")</f>
        <v/>
      </c>
      <c r="S477" s="276" t="str">
        <f t="shared" ca="1" si="21"/>
        <v>CH</v>
      </c>
      <c r="T477" s="276" t="str">
        <f ca="1">IF(B477="","",IF(ISERROR(MATCH($J477,SorP!$B$1:$B$6230,0)),"",INDIRECT("'SorP'!$A$"&amp;MATCH($J477,SorP!$B$1:$B$6230,0))))</f>
        <v>CH-TI</v>
      </c>
      <c r="U477" s="318"/>
      <c r="V477" s="319" t="e">
        <f>IF(C477="",NA(),MATCH($B477&amp;$C477,'Smelter Look-up'!$J:$J,0))</f>
        <v>#N/A</v>
      </c>
      <c r="W477" s="320"/>
      <c r="X477" s="320">
        <f t="shared" si="22"/>
        <v>0</v>
      </c>
      <c r="Y477" s="320"/>
      <c r="Z477" s="320"/>
      <c r="AB477" s="321" t="str">
        <f t="shared" si="23"/>
        <v>GoldPAMP SA</v>
      </c>
    </row>
    <row r="478" spans="1:28" s="321" customFormat="1" ht="20.25">
      <c r="A478" s="259"/>
      <c r="B478" s="327" t="s">
        <v>1827</v>
      </c>
      <c r="C478" s="327" t="s">
        <v>16101</v>
      </c>
      <c r="D478" s="327" t="s">
        <v>16101</v>
      </c>
      <c r="E478" s="327" t="s">
        <v>1696</v>
      </c>
      <c r="F478" s="327" t="s">
        <v>1109</v>
      </c>
      <c r="G478" s="327" t="s">
        <v>2453</v>
      </c>
      <c r="H478" s="327">
        <v>0</v>
      </c>
      <c r="I478" s="327" t="s">
        <v>2569</v>
      </c>
      <c r="J478" s="327" t="s">
        <v>2465</v>
      </c>
      <c r="K478" s="327"/>
      <c r="L478" s="327"/>
      <c r="M478" s="327"/>
      <c r="N478" s="327"/>
      <c r="O478" s="327"/>
      <c r="P478" s="327"/>
      <c r="Q478" s="327"/>
      <c r="R478" s="260" t="str">
        <f ca="1">IF(ISERROR($V478),"",OFFSET('Smelter Look-up'!$C$4,$V478-4,0)&amp;"")</f>
        <v/>
      </c>
      <c r="S478" s="276" t="str">
        <f t="shared" ca="1" si="21"/>
        <v>CH</v>
      </c>
      <c r="T478" s="276" t="str">
        <f ca="1">IF(B478="","",IF(ISERROR(MATCH($J478,SorP!$B$1:$B$6230,0)),"",INDIRECT("'SorP'!$A$"&amp;MATCH($J478,SorP!$B$1:$B$6230,0))))</f>
        <v>CH-TI</v>
      </c>
      <c r="U478" s="318"/>
      <c r="V478" s="319" t="e">
        <f>IF(C478="",NA(),MATCH($B478&amp;$C478,'Smelter Look-up'!$J:$J,0))</f>
        <v>#N/A</v>
      </c>
      <c r="W478" s="320"/>
      <c r="X478" s="320">
        <f t="shared" si="22"/>
        <v>0</v>
      </c>
      <c r="Y478" s="320"/>
      <c r="Z478" s="320"/>
      <c r="AB478" s="321" t="str">
        <f t="shared" si="23"/>
        <v>GoldPAMP SA</v>
      </c>
    </row>
    <row r="479" spans="1:28" s="321" customFormat="1" ht="20.25">
      <c r="A479" s="259"/>
      <c r="B479" s="327" t="s">
        <v>1827</v>
      </c>
      <c r="C479" s="327" t="s">
        <v>16101</v>
      </c>
      <c r="D479" s="327" t="s">
        <v>16101</v>
      </c>
      <c r="E479" s="327" t="s">
        <v>1696</v>
      </c>
      <c r="F479" s="327" t="s">
        <v>1109</v>
      </c>
      <c r="G479" s="327" t="s">
        <v>2453</v>
      </c>
      <c r="H479" s="327" t="s">
        <v>16102</v>
      </c>
      <c r="I479" s="327" t="s">
        <v>2569</v>
      </c>
      <c r="J479" s="327" t="s">
        <v>2465</v>
      </c>
      <c r="K479" s="327"/>
      <c r="L479" s="327" t="s">
        <v>16103</v>
      </c>
      <c r="M479" s="327" t="s">
        <v>15572</v>
      </c>
      <c r="N479" s="327" t="s">
        <v>15613</v>
      </c>
      <c r="O479" s="327" t="s">
        <v>15613</v>
      </c>
      <c r="P479" s="327" t="s">
        <v>775</v>
      </c>
      <c r="Q479" s="327"/>
      <c r="R479" s="260" t="str">
        <f ca="1">IF(ISERROR($V479),"",OFFSET('Smelter Look-up'!$C$4,$V479-4,0)&amp;"")</f>
        <v/>
      </c>
      <c r="S479" s="276" t="str">
        <f t="shared" ca="1" si="21"/>
        <v>CH</v>
      </c>
      <c r="T479" s="276" t="str">
        <f ca="1">IF(B479="","",IF(ISERROR(MATCH($J479,SorP!$B$1:$B$6230,0)),"",INDIRECT("'SorP'!$A$"&amp;MATCH($J479,SorP!$B$1:$B$6230,0))))</f>
        <v>CH-TI</v>
      </c>
      <c r="U479" s="318"/>
      <c r="V479" s="319" t="e">
        <f>IF(C479="",NA(),MATCH($B479&amp;$C479,'Smelter Look-up'!$J:$J,0))</f>
        <v>#N/A</v>
      </c>
      <c r="W479" s="320"/>
      <c r="X479" s="320">
        <f t="shared" si="22"/>
        <v>0</v>
      </c>
      <c r="Y479" s="320"/>
      <c r="Z479" s="320"/>
      <c r="AB479" s="321" t="str">
        <f t="shared" si="23"/>
        <v>GoldPAMP SA</v>
      </c>
    </row>
    <row r="480" spans="1:28" s="321" customFormat="1" ht="20.25">
      <c r="A480" s="259"/>
      <c r="B480" s="327" t="s">
        <v>1827</v>
      </c>
      <c r="C480" s="327" t="s">
        <v>16101</v>
      </c>
      <c r="D480" s="327" t="s">
        <v>16101</v>
      </c>
      <c r="E480" s="327" t="s">
        <v>1696</v>
      </c>
      <c r="F480" s="327" t="s">
        <v>1109</v>
      </c>
      <c r="G480" s="327" t="s">
        <v>2453</v>
      </c>
      <c r="H480" s="327"/>
      <c r="I480" s="327"/>
      <c r="J480" s="327"/>
      <c r="K480" s="327"/>
      <c r="L480" s="327"/>
      <c r="M480" s="327"/>
      <c r="N480" s="327"/>
      <c r="O480" s="327"/>
      <c r="P480" s="327"/>
      <c r="Q480" s="327"/>
      <c r="R480" s="260" t="str">
        <f ca="1">IF(ISERROR($V480),"",OFFSET('Smelter Look-up'!$C$4,$V480-4,0)&amp;"")</f>
        <v/>
      </c>
      <c r="S480" s="276" t="str">
        <f t="shared" ca="1" si="21"/>
        <v>CH</v>
      </c>
      <c r="T480" s="276" t="str">
        <f ca="1">IF(B480="","",IF(ISERROR(MATCH($J480,SorP!$B$1:$B$6230,0)),"",INDIRECT("'SorP'!$A$"&amp;MATCH($J480,SorP!$B$1:$B$6230,0))))</f>
        <v/>
      </c>
      <c r="U480" s="318"/>
      <c r="V480" s="319" t="e">
        <f>IF(C480="",NA(),MATCH($B480&amp;$C480,'Smelter Look-up'!$J:$J,0))</f>
        <v>#N/A</v>
      </c>
      <c r="W480" s="320"/>
      <c r="X480" s="320">
        <f t="shared" si="22"/>
        <v>0</v>
      </c>
      <c r="Y480" s="320"/>
      <c r="Z480" s="320"/>
      <c r="AB480" s="321" t="str">
        <f t="shared" si="23"/>
        <v>GoldPAMP SA</v>
      </c>
    </row>
    <row r="481" spans="1:28" s="321" customFormat="1" ht="20.25">
      <c r="A481" s="259"/>
      <c r="B481" s="327" t="s">
        <v>1827</v>
      </c>
      <c r="C481" s="327" t="s">
        <v>1420</v>
      </c>
      <c r="D481" s="327" t="s">
        <v>1420</v>
      </c>
      <c r="E481" s="327" t="s">
        <v>1355</v>
      </c>
      <c r="F481" s="327" t="s">
        <v>1111</v>
      </c>
      <c r="G481" s="327" t="s">
        <v>2453</v>
      </c>
      <c r="H481" s="327"/>
      <c r="I481" s="327"/>
      <c r="J481" s="327"/>
      <c r="K481" s="327"/>
      <c r="L481" s="327"/>
      <c r="M481" s="327"/>
      <c r="N481" s="327"/>
      <c r="O481" s="327"/>
      <c r="P481" s="327"/>
      <c r="Q481" s="327"/>
      <c r="R481" s="260" t="str">
        <f ca="1">IF(ISERROR($V481),"",OFFSET('Smelter Look-up'!$C$4,$V481-4,0)&amp;"")</f>
        <v>Prioksky Plant of Non-Ferrous Metals</v>
      </c>
      <c r="S481" s="276" t="str">
        <f t="shared" ca="1" si="21"/>
        <v>RU</v>
      </c>
      <c r="T481" s="276" t="str">
        <f ca="1">IF(B481="","",IF(ISERROR(MATCH($J481,SorP!$B$1:$B$6230,0)),"",INDIRECT("'SorP'!$A$"&amp;MATCH($J481,SorP!$B$1:$B$6230,0))))</f>
        <v/>
      </c>
      <c r="U481" s="318"/>
      <c r="V481" s="319">
        <f>IF(C481="",NA(),MATCH($B481&amp;$C481,'Smelter Look-up'!$J:$J,0))</f>
        <v>176</v>
      </c>
      <c r="W481" s="320"/>
      <c r="X481" s="320">
        <f t="shared" si="22"/>
        <v>0</v>
      </c>
      <c r="Y481" s="320"/>
      <c r="Z481" s="320"/>
      <c r="AB481" s="321" t="str">
        <f t="shared" si="23"/>
        <v>GoldPrioksky Plant of Non-Ferrous Metals</v>
      </c>
    </row>
    <row r="482" spans="1:28" s="321" customFormat="1" ht="20.25">
      <c r="A482" s="259"/>
      <c r="B482" s="327" t="s">
        <v>1827</v>
      </c>
      <c r="C482" s="327" t="s">
        <v>1952</v>
      </c>
      <c r="D482" s="327" t="s">
        <v>1952</v>
      </c>
      <c r="E482" s="327" t="s">
        <v>1747</v>
      </c>
      <c r="F482" s="327" t="s">
        <v>1112</v>
      </c>
      <c r="G482" s="327" t="s">
        <v>2453</v>
      </c>
      <c r="H482" s="327">
        <v>0</v>
      </c>
      <c r="I482" s="327" t="s">
        <v>2572</v>
      </c>
      <c r="J482" s="327" t="s">
        <v>16104</v>
      </c>
      <c r="K482" s="327"/>
      <c r="L482" s="327"/>
      <c r="M482" s="327" t="s">
        <v>15548</v>
      </c>
      <c r="N482" s="327"/>
      <c r="O482" s="327" t="s">
        <v>15613</v>
      </c>
      <c r="P482" s="327"/>
      <c r="Q482" s="327"/>
      <c r="R482" s="260" t="str">
        <f ca="1">IF(ISERROR($V482),"",OFFSET('Smelter Look-up'!$C$4,$V482-4,0)&amp;"")</f>
        <v>PT Aneka Tambang (Persero) Tbk</v>
      </c>
      <c r="S482" s="276" t="str">
        <f t="shared" ca="1" si="21"/>
        <v>ID</v>
      </c>
      <c r="T482" s="276" t="str">
        <f ca="1">IF(B482="","",IF(ISERROR(MATCH($J482,SorP!$B$1:$B$6230,0)),"",INDIRECT("'SorP'!$A$"&amp;MATCH($J482,SorP!$B$1:$B$6230,0))))</f>
        <v/>
      </c>
      <c r="U482" s="318"/>
      <c r="V482" s="319">
        <f>IF(C482="",NA(),MATCH($B482&amp;$C482,'Smelter Look-up'!$J:$J,0))</f>
        <v>178</v>
      </c>
      <c r="W482" s="320"/>
      <c r="X482" s="320">
        <f t="shared" si="22"/>
        <v>0</v>
      </c>
      <c r="Y482" s="320"/>
      <c r="Z482" s="320"/>
      <c r="AB482" s="321" t="str">
        <f t="shared" si="23"/>
        <v>GoldPT Aneka Tambang (Persero) Tbk</v>
      </c>
    </row>
    <row r="483" spans="1:28" s="321" customFormat="1" ht="20.25">
      <c r="A483" s="259"/>
      <c r="B483" s="327" t="s">
        <v>1827</v>
      </c>
      <c r="C483" s="327" t="s">
        <v>1952</v>
      </c>
      <c r="D483" s="327" t="s">
        <v>1952</v>
      </c>
      <c r="E483" s="327" t="s">
        <v>1747</v>
      </c>
      <c r="F483" s="327" t="s">
        <v>1112</v>
      </c>
      <c r="G483" s="327" t="s">
        <v>2453</v>
      </c>
      <c r="H483" s="327" t="s">
        <v>16105</v>
      </c>
      <c r="I483" s="327" t="s">
        <v>16106</v>
      </c>
      <c r="J483" s="327" t="s">
        <v>16107</v>
      </c>
      <c r="K483" s="327"/>
      <c r="L483" s="327" t="s">
        <v>16108</v>
      </c>
      <c r="M483" s="327" t="s">
        <v>15618</v>
      </c>
      <c r="N483" s="327" t="s">
        <v>15637</v>
      </c>
      <c r="O483" s="327" t="s">
        <v>16109</v>
      </c>
      <c r="P483" s="327"/>
      <c r="Q483" s="327" t="s">
        <v>15566</v>
      </c>
      <c r="R483" s="260" t="str">
        <f ca="1">IF(ISERROR($V483),"",OFFSET('Smelter Look-up'!$C$4,$V483-4,0)&amp;"")</f>
        <v>PT Aneka Tambang (Persero) Tbk</v>
      </c>
      <c r="S483" s="276" t="str">
        <f t="shared" ca="1" si="21"/>
        <v>ID</v>
      </c>
      <c r="T483" s="276" t="str">
        <f ca="1">IF(B483="","",IF(ISERROR(MATCH($J483,SorP!$B$1:$B$6230,0)),"",INDIRECT("'SorP'!$A$"&amp;MATCH($J483,SorP!$B$1:$B$6230,0))))</f>
        <v/>
      </c>
      <c r="U483" s="318"/>
      <c r="V483" s="319">
        <f>IF(C483="",NA(),MATCH($B483&amp;$C483,'Smelter Look-up'!$J:$J,0))</f>
        <v>178</v>
      </c>
      <c r="W483" s="320"/>
      <c r="X483" s="320">
        <f t="shared" si="22"/>
        <v>0</v>
      </c>
      <c r="Y483" s="320"/>
      <c r="Z483" s="320"/>
      <c r="AB483" s="321" t="str">
        <f t="shared" si="23"/>
        <v>GoldPT Aneka Tambang (Persero) Tbk</v>
      </c>
    </row>
    <row r="484" spans="1:28" s="321" customFormat="1" ht="20.25">
      <c r="A484" s="259"/>
      <c r="B484" s="327" t="s">
        <v>1827</v>
      </c>
      <c r="C484" s="327" t="s">
        <v>1952</v>
      </c>
      <c r="D484" s="327" t="s">
        <v>1952</v>
      </c>
      <c r="E484" s="327" t="s">
        <v>1747</v>
      </c>
      <c r="F484" s="327" t="s">
        <v>1112</v>
      </c>
      <c r="G484" s="327" t="s">
        <v>2453</v>
      </c>
      <c r="H484" s="327"/>
      <c r="I484" s="327"/>
      <c r="J484" s="327"/>
      <c r="K484" s="327"/>
      <c r="L484" s="327"/>
      <c r="M484" s="327"/>
      <c r="N484" s="327"/>
      <c r="O484" s="327"/>
      <c r="P484" s="327"/>
      <c r="Q484" s="327"/>
      <c r="R484" s="260" t="str">
        <f ca="1">IF(ISERROR($V484),"",OFFSET('Smelter Look-up'!$C$4,$V484-4,0)&amp;"")</f>
        <v>PT Aneka Tambang (Persero) Tbk</v>
      </c>
      <c r="S484" s="276" t="str">
        <f t="shared" ca="1" si="21"/>
        <v>ID</v>
      </c>
      <c r="T484" s="276" t="str">
        <f ca="1">IF(B484="","",IF(ISERROR(MATCH($J484,SorP!$B$1:$B$6230,0)),"",INDIRECT("'SorP'!$A$"&amp;MATCH($J484,SorP!$B$1:$B$6230,0))))</f>
        <v/>
      </c>
      <c r="U484" s="318"/>
      <c r="V484" s="319">
        <f>IF(C484="",NA(),MATCH($B484&amp;$C484,'Smelter Look-up'!$J:$J,0))</f>
        <v>178</v>
      </c>
      <c r="W484" s="320"/>
      <c r="X484" s="320">
        <f t="shared" si="22"/>
        <v>0</v>
      </c>
      <c r="Y484" s="320"/>
      <c r="Z484" s="320"/>
      <c r="AB484" s="321" t="str">
        <f t="shared" si="23"/>
        <v>GoldPT Aneka Tambang (Persero) Tbk</v>
      </c>
    </row>
    <row r="485" spans="1:28" s="321" customFormat="1" ht="20.25">
      <c r="A485" s="259"/>
      <c r="B485" s="327" t="s">
        <v>1828</v>
      </c>
      <c r="C485" s="327" t="s">
        <v>1296</v>
      </c>
      <c r="D485" s="327" t="s">
        <v>1296</v>
      </c>
      <c r="E485" s="327" t="s">
        <v>1747</v>
      </c>
      <c r="F485" s="327" t="s">
        <v>1187</v>
      </c>
      <c r="G485" s="327" t="s">
        <v>2453</v>
      </c>
      <c r="H485" s="327">
        <v>0</v>
      </c>
      <c r="I485" s="327" t="s">
        <v>2731</v>
      </c>
      <c r="J485" s="327" t="s">
        <v>15702</v>
      </c>
      <c r="K485" s="327" t="s">
        <v>15704</v>
      </c>
      <c r="L485" s="327" t="s">
        <v>16110</v>
      </c>
      <c r="M485" s="327" t="s">
        <v>15577</v>
      </c>
      <c r="N485" s="327"/>
      <c r="O485" s="327"/>
      <c r="P485" s="327"/>
      <c r="Q485" s="327"/>
      <c r="R485" s="260" t="str">
        <f ca="1">IF(ISERROR($V485),"",OFFSET('Smelter Look-up'!$C$4,$V485-4,0)&amp;"")</f>
        <v>PT Artha Cipta Langgeng</v>
      </c>
      <c r="S485" s="276" t="str">
        <f t="shared" ca="1" si="21"/>
        <v>ID</v>
      </c>
      <c r="T485" s="276" t="str">
        <f ca="1">IF(B485="","",IF(ISERROR(MATCH($J485,SorP!$B$1:$B$6230,0)),"",INDIRECT("'SorP'!$A$"&amp;MATCH($J485,SorP!$B$1:$B$6230,0))))</f>
        <v/>
      </c>
      <c r="U485" s="318"/>
      <c r="V485" s="319">
        <f>IF(C485="",NA(),MATCH($B485&amp;$C485,'Smelter Look-up'!$J:$J,0))</f>
        <v>436</v>
      </c>
      <c r="W485" s="320"/>
      <c r="X485" s="320">
        <f t="shared" si="22"/>
        <v>0</v>
      </c>
      <c r="Y485" s="320"/>
      <c r="Z485" s="320"/>
      <c r="AB485" s="321" t="str">
        <f t="shared" si="23"/>
        <v>TinPT Artha Cipta Langgeng</v>
      </c>
    </row>
    <row r="486" spans="1:28" s="321" customFormat="1" ht="20.25">
      <c r="A486" s="259"/>
      <c r="B486" s="327" t="s">
        <v>1828</v>
      </c>
      <c r="C486" s="327" t="s">
        <v>1296</v>
      </c>
      <c r="D486" s="327" t="s">
        <v>1296</v>
      </c>
      <c r="E486" s="327" t="s">
        <v>1747</v>
      </c>
      <c r="F486" s="327" t="s">
        <v>1187</v>
      </c>
      <c r="G486" s="327" t="s">
        <v>2453</v>
      </c>
      <c r="H486" s="327">
        <v>0</v>
      </c>
      <c r="I486" s="327" t="s">
        <v>2731</v>
      </c>
      <c r="J486" s="327" t="s">
        <v>15702</v>
      </c>
      <c r="K486" s="327"/>
      <c r="L486" s="327"/>
      <c r="M486" s="327" t="s">
        <v>15548</v>
      </c>
      <c r="N486" s="327"/>
      <c r="O486" s="327" t="s">
        <v>15652</v>
      </c>
      <c r="P486" s="327"/>
      <c r="Q486" s="327"/>
      <c r="R486" s="260" t="str">
        <f ca="1">IF(ISERROR($V486),"",OFFSET('Smelter Look-up'!$C$4,$V486-4,0)&amp;"")</f>
        <v>PT Artha Cipta Langgeng</v>
      </c>
      <c r="S486" s="276" t="str">
        <f t="shared" ca="1" si="21"/>
        <v>ID</v>
      </c>
      <c r="T486" s="276" t="str">
        <f ca="1">IF(B486="","",IF(ISERROR(MATCH($J486,SorP!$B$1:$B$6230,0)),"",INDIRECT("'SorP'!$A$"&amp;MATCH($J486,SorP!$B$1:$B$6230,0))))</f>
        <v/>
      </c>
      <c r="U486" s="318"/>
      <c r="V486" s="319">
        <f>IF(C486="",NA(),MATCH($B486&amp;$C486,'Smelter Look-up'!$J:$J,0))</f>
        <v>436</v>
      </c>
      <c r="W486" s="320"/>
      <c r="X486" s="320">
        <f t="shared" si="22"/>
        <v>0</v>
      </c>
      <c r="Y486" s="320"/>
      <c r="Z486" s="320"/>
      <c r="AB486" s="321" t="str">
        <f t="shared" si="23"/>
        <v>TinPT Artha Cipta Langgeng</v>
      </c>
    </row>
    <row r="487" spans="1:28" s="321" customFormat="1" ht="20.25">
      <c r="A487" s="259"/>
      <c r="B487" s="327" t="s">
        <v>1828</v>
      </c>
      <c r="C487" s="327" t="s">
        <v>1296</v>
      </c>
      <c r="D487" s="327" t="s">
        <v>1296</v>
      </c>
      <c r="E487" s="327" t="s">
        <v>1747</v>
      </c>
      <c r="F487" s="327" t="s">
        <v>1187</v>
      </c>
      <c r="G487" s="327" t="s">
        <v>2453</v>
      </c>
      <c r="H487" s="327">
        <v>0</v>
      </c>
      <c r="I487" s="327" t="s">
        <v>2731</v>
      </c>
      <c r="J487" s="327" t="s">
        <v>15702</v>
      </c>
      <c r="K487" s="327"/>
      <c r="L487" s="327"/>
      <c r="M487" s="327"/>
      <c r="N487" s="327"/>
      <c r="O487" s="327"/>
      <c r="P487" s="327" t="s">
        <v>775</v>
      </c>
      <c r="Q487" s="327" t="s">
        <v>15553</v>
      </c>
      <c r="R487" s="260" t="str">
        <f ca="1">IF(ISERROR($V487),"",OFFSET('Smelter Look-up'!$C$4,$V487-4,0)&amp;"")</f>
        <v>PT Artha Cipta Langgeng</v>
      </c>
      <c r="S487" s="276" t="str">
        <f t="shared" ca="1" si="21"/>
        <v>ID</v>
      </c>
      <c r="T487" s="276" t="str">
        <f ca="1">IF(B487="","",IF(ISERROR(MATCH($J487,SorP!$B$1:$B$6230,0)),"",INDIRECT("'SorP'!$A$"&amp;MATCH($J487,SorP!$B$1:$B$6230,0))))</f>
        <v/>
      </c>
      <c r="U487" s="318"/>
      <c r="V487" s="319">
        <f>IF(C487="",NA(),MATCH($B487&amp;$C487,'Smelter Look-up'!$J:$J,0))</f>
        <v>436</v>
      </c>
      <c r="W487" s="320"/>
      <c r="X487" s="320">
        <f t="shared" si="22"/>
        <v>0</v>
      </c>
      <c r="Y487" s="320"/>
      <c r="Z487" s="320"/>
      <c r="AB487" s="321" t="str">
        <f t="shared" si="23"/>
        <v>TinPT Artha Cipta Langgeng</v>
      </c>
    </row>
    <row r="488" spans="1:28" s="321" customFormat="1" ht="20.25">
      <c r="A488" s="259"/>
      <c r="B488" s="327" t="s">
        <v>1828</v>
      </c>
      <c r="C488" s="327" t="s">
        <v>1296</v>
      </c>
      <c r="D488" s="327" t="s">
        <v>1296</v>
      </c>
      <c r="E488" s="327" t="s">
        <v>1747</v>
      </c>
      <c r="F488" s="327" t="s">
        <v>1187</v>
      </c>
      <c r="G488" s="327" t="s">
        <v>2453</v>
      </c>
      <c r="H488" s="327" t="s">
        <v>16111</v>
      </c>
      <c r="I488" s="327" t="s">
        <v>16112</v>
      </c>
      <c r="J488" s="327"/>
      <c r="K488" s="327"/>
      <c r="L488" s="327"/>
      <c r="M488" s="327" t="s">
        <v>15611</v>
      </c>
      <c r="N488" s="327" t="s">
        <v>15637</v>
      </c>
      <c r="O488" s="327" t="s">
        <v>15637</v>
      </c>
      <c r="P488" s="327"/>
      <c r="Q488" s="327"/>
      <c r="R488" s="260" t="str">
        <f ca="1">IF(ISERROR($V488),"",OFFSET('Smelter Look-up'!$C$4,$V488-4,0)&amp;"")</f>
        <v>PT Artha Cipta Langgeng</v>
      </c>
      <c r="S488" s="276" t="str">
        <f t="shared" ca="1" si="21"/>
        <v>ID</v>
      </c>
      <c r="T488" s="276" t="str">
        <f ca="1">IF(B488="","",IF(ISERROR(MATCH($J488,SorP!$B$1:$B$6230,0)),"",INDIRECT("'SorP'!$A$"&amp;MATCH($J488,SorP!$B$1:$B$6230,0))))</f>
        <v/>
      </c>
      <c r="U488" s="318"/>
      <c r="V488" s="319">
        <f>IF(C488="",NA(),MATCH($B488&amp;$C488,'Smelter Look-up'!$J:$J,0))</f>
        <v>436</v>
      </c>
      <c r="W488" s="320"/>
      <c r="X488" s="320">
        <f t="shared" si="22"/>
        <v>0</v>
      </c>
      <c r="Y488" s="320"/>
      <c r="Z488" s="320"/>
      <c r="AB488" s="321" t="str">
        <f t="shared" si="23"/>
        <v>TinPT Artha Cipta Langgeng</v>
      </c>
    </row>
    <row r="489" spans="1:28" s="321" customFormat="1" ht="20.25">
      <c r="A489" s="259"/>
      <c r="B489" s="327" t="s">
        <v>1828</v>
      </c>
      <c r="C489" s="327" t="s">
        <v>1296</v>
      </c>
      <c r="D489" s="327" t="s">
        <v>1296</v>
      </c>
      <c r="E489" s="327" t="s">
        <v>1747</v>
      </c>
      <c r="F489" s="327" t="s">
        <v>1187</v>
      </c>
      <c r="G489" s="327" t="s">
        <v>2453</v>
      </c>
      <c r="H489" s="327">
        <v>0</v>
      </c>
      <c r="I489" s="327" t="s">
        <v>2731</v>
      </c>
      <c r="J489" s="327" t="s">
        <v>15702</v>
      </c>
      <c r="K489" s="327"/>
      <c r="L489" s="327"/>
      <c r="M489" s="327"/>
      <c r="N489" s="327"/>
      <c r="O489" s="327"/>
      <c r="P489" s="327"/>
      <c r="Q489" s="327"/>
      <c r="R489" s="260" t="str">
        <f ca="1">IF(ISERROR($V489),"",OFFSET('Smelter Look-up'!$C$4,$V489-4,0)&amp;"")</f>
        <v>PT Artha Cipta Langgeng</v>
      </c>
      <c r="S489" s="276" t="str">
        <f t="shared" ca="1" si="21"/>
        <v>ID</v>
      </c>
      <c r="T489" s="276" t="str">
        <f ca="1">IF(B489="","",IF(ISERROR(MATCH($J489,SorP!$B$1:$B$6230,0)),"",INDIRECT("'SorP'!$A$"&amp;MATCH($J489,SorP!$B$1:$B$6230,0))))</f>
        <v/>
      </c>
      <c r="U489" s="318"/>
      <c r="V489" s="319">
        <f>IF(C489="",NA(),MATCH($B489&amp;$C489,'Smelter Look-up'!$J:$J,0))</f>
        <v>436</v>
      </c>
      <c r="W489" s="320"/>
      <c r="X489" s="320">
        <f t="shared" si="22"/>
        <v>0</v>
      </c>
      <c r="Y489" s="320"/>
      <c r="Z489" s="320"/>
      <c r="AB489" s="321" t="str">
        <f t="shared" si="23"/>
        <v>TinPT Artha Cipta Langgeng</v>
      </c>
    </row>
    <row r="490" spans="1:28" s="321" customFormat="1" ht="20.25">
      <c r="A490" s="259"/>
      <c r="B490" s="327" t="s">
        <v>1828</v>
      </c>
      <c r="C490" s="327" t="s">
        <v>1297</v>
      </c>
      <c r="D490" s="327" t="s">
        <v>1297</v>
      </c>
      <c r="E490" s="327" t="s">
        <v>1747</v>
      </c>
      <c r="F490" s="327" t="s">
        <v>1188</v>
      </c>
      <c r="G490" s="327" t="s">
        <v>2453</v>
      </c>
      <c r="H490" s="327">
        <v>0</v>
      </c>
      <c r="I490" s="327" t="s">
        <v>2760</v>
      </c>
      <c r="J490" s="327" t="s">
        <v>15702</v>
      </c>
      <c r="K490" s="327"/>
      <c r="L490" s="327"/>
      <c r="M490" s="327" t="s">
        <v>15548</v>
      </c>
      <c r="N490" s="327"/>
      <c r="O490" s="327" t="s">
        <v>15652</v>
      </c>
      <c r="P490" s="327"/>
      <c r="Q490" s="327"/>
      <c r="R490" s="260" t="str">
        <f ca="1">IF(ISERROR($V490),"",OFFSET('Smelter Look-up'!$C$4,$V490-4,0)&amp;"")</f>
        <v>PT Babel Inti Perkasa</v>
      </c>
      <c r="S490" s="276" t="str">
        <f t="shared" ca="1" si="21"/>
        <v>ID</v>
      </c>
      <c r="T490" s="276" t="str">
        <f ca="1">IF(B490="","",IF(ISERROR(MATCH($J490,SorP!$B$1:$B$6230,0)),"",INDIRECT("'SorP'!$A$"&amp;MATCH($J490,SorP!$B$1:$B$6230,0))))</f>
        <v/>
      </c>
      <c r="U490" s="318"/>
      <c r="V490" s="319">
        <f>IF(C490="",NA(),MATCH($B490&amp;$C490,'Smelter Look-up'!$J:$J,0))</f>
        <v>438</v>
      </c>
      <c r="W490" s="320"/>
      <c r="X490" s="320">
        <f t="shared" si="22"/>
        <v>0</v>
      </c>
      <c r="Y490" s="320"/>
      <c r="Z490" s="320"/>
      <c r="AB490" s="321" t="str">
        <f t="shared" si="23"/>
        <v>TinPT Babel Inti Perkasa</v>
      </c>
    </row>
    <row r="491" spans="1:28" s="321" customFormat="1" ht="20.25">
      <c r="A491" s="259"/>
      <c r="B491" s="327" t="s">
        <v>1828</v>
      </c>
      <c r="C491" s="327" t="s">
        <v>1297</v>
      </c>
      <c r="D491" s="327" t="s">
        <v>1297</v>
      </c>
      <c r="E491" s="327" t="s">
        <v>1747</v>
      </c>
      <c r="F491" s="327" t="s">
        <v>1188</v>
      </c>
      <c r="G491" s="327" t="s">
        <v>2453</v>
      </c>
      <c r="H491" s="327">
        <v>0</v>
      </c>
      <c r="I491" s="327" t="s">
        <v>2760</v>
      </c>
      <c r="J491" s="327" t="s">
        <v>15702</v>
      </c>
      <c r="K491" s="327"/>
      <c r="L491" s="327"/>
      <c r="M491" s="327"/>
      <c r="N491" s="327"/>
      <c r="O491" s="327"/>
      <c r="P491" s="327" t="s">
        <v>775</v>
      </c>
      <c r="Q491" s="327" t="s">
        <v>15553</v>
      </c>
      <c r="R491" s="260" t="str">
        <f ca="1">IF(ISERROR($V491),"",OFFSET('Smelter Look-up'!$C$4,$V491-4,0)&amp;"")</f>
        <v>PT Babel Inti Perkasa</v>
      </c>
      <c r="S491" s="276" t="str">
        <f t="shared" ca="1" si="21"/>
        <v>ID</v>
      </c>
      <c r="T491" s="276" t="str">
        <f ca="1">IF(B491="","",IF(ISERROR(MATCH($J491,SorP!$B$1:$B$6230,0)),"",INDIRECT("'SorP'!$A$"&amp;MATCH($J491,SorP!$B$1:$B$6230,0))))</f>
        <v/>
      </c>
      <c r="U491" s="318"/>
      <c r="V491" s="319">
        <f>IF(C491="",NA(),MATCH($B491&amp;$C491,'Smelter Look-up'!$J:$J,0))</f>
        <v>438</v>
      </c>
      <c r="W491" s="320"/>
      <c r="X491" s="320">
        <f t="shared" si="22"/>
        <v>0</v>
      </c>
      <c r="Y491" s="320"/>
      <c r="Z491" s="320"/>
      <c r="AB491" s="321" t="str">
        <f t="shared" si="23"/>
        <v>TinPT Babel Inti Perkasa</v>
      </c>
    </row>
    <row r="492" spans="1:28" s="321" customFormat="1" ht="20.25">
      <c r="A492" s="259"/>
      <c r="B492" s="327" t="s">
        <v>1828</v>
      </c>
      <c r="C492" s="327" t="s">
        <v>1297</v>
      </c>
      <c r="D492" s="327" t="s">
        <v>1297</v>
      </c>
      <c r="E492" s="327" t="s">
        <v>1747</v>
      </c>
      <c r="F492" s="327" t="s">
        <v>1188</v>
      </c>
      <c r="G492" s="327" t="s">
        <v>2453</v>
      </c>
      <c r="H492" s="327"/>
      <c r="I492" s="327" t="s">
        <v>2760</v>
      </c>
      <c r="J492" s="327" t="s">
        <v>15702</v>
      </c>
      <c r="K492" s="327" t="s">
        <v>16113</v>
      </c>
      <c r="L492" s="327"/>
      <c r="M492" s="327"/>
      <c r="N492" s="327"/>
      <c r="O492" s="327"/>
      <c r="P492" s="327"/>
      <c r="Q492" s="327"/>
      <c r="R492" s="260" t="str">
        <f ca="1">IF(ISERROR($V492),"",OFFSET('Smelter Look-up'!$C$4,$V492-4,0)&amp;"")</f>
        <v>PT Babel Inti Perkasa</v>
      </c>
      <c r="S492" s="276" t="str">
        <f t="shared" ca="1" si="21"/>
        <v>ID</v>
      </c>
      <c r="T492" s="276" t="str">
        <f ca="1">IF(B492="","",IF(ISERROR(MATCH($J492,SorP!$B$1:$B$6230,0)),"",INDIRECT("'SorP'!$A$"&amp;MATCH($J492,SorP!$B$1:$B$6230,0))))</f>
        <v/>
      </c>
      <c r="U492" s="318"/>
      <c r="V492" s="319">
        <f>IF(C492="",NA(),MATCH($B492&amp;$C492,'Smelter Look-up'!$J:$J,0))</f>
        <v>438</v>
      </c>
      <c r="W492" s="320"/>
      <c r="X492" s="320">
        <f t="shared" si="22"/>
        <v>0</v>
      </c>
      <c r="Y492" s="320"/>
      <c r="Z492" s="320"/>
      <c r="AB492" s="321" t="str">
        <f t="shared" si="23"/>
        <v>TinPT Babel Inti Perkasa</v>
      </c>
    </row>
    <row r="493" spans="1:28" s="321" customFormat="1" ht="20.25">
      <c r="A493" s="259"/>
      <c r="B493" s="327" t="s">
        <v>1828</v>
      </c>
      <c r="C493" s="327" t="s">
        <v>1297</v>
      </c>
      <c r="D493" s="327" t="s">
        <v>1297</v>
      </c>
      <c r="E493" s="327" t="s">
        <v>1747</v>
      </c>
      <c r="F493" s="327" t="s">
        <v>1188</v>
      </c>
      <c r="G493" s="327" t="s">
        <v>2453</v>
      </c>
      <c r="H493" s="327">
        <v>0</v>
      </c>
      <c r="I493" s="327" t="s">
        <v>2760</v>
      </c>
      <c r="J493" s="327" t="s">
        <v>15702</v>
      </c>
      <c r="K493" s="327"/>
      <c r="L493" s="327"/>
      <c r="M493" s="327"/>
      <c r="N493" s="327"/>
      <c r="O493" s="327"/>
      <c r="P493" s="327"/>
      <c r="Q493" s="327"/>
      <c r="R493" s="260" t="str">
        <f ca="1">IF(ISERROR($V493),"",OFFSET('Smelter Look-up'!$C$4,$V493-4,0)&amp;"")</f>
        <v>PT Babel Inti Perkasa</v>
      </c>
      <c r="S493" s="276" t="str">
        <f t="shared" ca="1" si="21"/>
        <v>ID</v>
      </c>
      <c r="T493" s="276" t="str">
        <f ca="1">IF(B493="","",IF(ISERROR(MATCH($J493,SorP!$B$1:$B$6230,0)),"",INDIRECT("'SorP'!$A$"&amp;MATCH($J493,SorP!$B$1:$B$6230,0))))</f>
        <v/>
      </c>
      <c r="U493" s="318"/>
      <c r="V493" s="319">
        <f>IF(C493="",NA(),MATCH($B493&amp;$C493,'Smelter Look-up'!$J:$J,0))</f>
        <v>438</v>
      </c>
      <c r="W493" s="320"/>
      <c r="X493" s="320">
        <f t="shared" si="22"/>
        <v>0</v>
      </c>
      <c r="Y493" s="320"/>
      <c r="Z493" s="320"/>
      <c r="AB493" s="321" t="str">
        <f t="shared" si="23"/>
        <v>TinPT Babel Inti Perkasa</v>
      </c>
    </row>
    <row r="494" spans="1:28" s="321" customFormat="1" ht="20.25">
      <c r="A494" s="259"/>
      <c r="B494" s="327" t="s">
        <v>1828</v>
      </c>
      <c r="C494" s="327" t="s">
        <v>1297</v>
      </c>
      <c r="D494" s="327" t="s">
        <v>1297</v>
      </c>
      <c r="E494" s="327" t="s">
        <v>1747</v>
      </c>
      <c r="F494" s="327" t="s">
        <v>1188</v>
      </c>
      <c r="G494" s="327" t="s">
        <v>2453</v>
      </c>
      <c r="H494" s="327" t="s">
        <v>16114</v>
      </c>
      <c r="I494" s="327"/>
      <c r="J494" s="327"/>
      <c r="K494" s="327" t="s">
        <v>16115</v>
      </c>
      <c r="L494" s="327" t="s">
        <v>16116</v>
      </c>
      <c r="M494" s="327" t="s">
        <v>15572</v>
      </c>
      <c r="N494" s="327" t="s">
        <v>15637</v>
      </c>
      <c r="O494" s="327" t="s">
        <v>15637</v>
      </c>
      <c r="P494" s="327" t="s">
        <v>775</v>
      </c>
      <c r="Q494" s="327"/>
      <c r="R494" s="260" t="str">
        <f ca="1">IF(ISERROR($V494),"",OFFSET('Smelter Look-up'!$C$4,$V494-4,0)&amp;"")</f>
        <v>PT Babel Inti Perkasa</v>
      </c>
      <c r="S494" s="276" t="str">
        <f t="shared" ca="1" si="21"/>
        <v>ID</v>
      </c>
      <c r="T494" s="276" t="str">
        <f ca="1">IF(B494="","",IF(ISERROR(MATCH($J494,SorP!$B$1:$B$6230,0)),"",INDIRECT("'SorP'!$A$"&amp;MATCH($J494,SorP!$B$1:$B$6230,0))))</f>
        <v/>
      </c>
      <c r="U494" s="318"/>
      <c r="V494" s="319">
        <f>IF(C494="",NA(),MATCH($B494&amp;$C494,'Smelter Look-up'!$J:$J,0))</f>
        <v>438</v>
      </c>
      <c r="W494" s="320"/>
      <c r="X494" s="320">
        <f t="shared" si="22"/>
        <v>0</v>
      </c>
      <c r="Y494" s="320"/>
      <c r="Z494" s="320"/>
      <c r="AB494" s="321" t="str">
        <f t="shared" si="23"/>
        <v>TinPT Babel Inti Perkasa</v>
      </c>
    </row>
    <row r="495" spans="1:28" s="321" customFormat="1" ht="20.25">
      <c r="A495" s="259"/>
      <c r="B495" s="327" t="s">
        <v>1828</v>
      </c>
      <c r="C495" s="327" t="s">
        <v>989</v>
      </c>
      <c r="D495" s="327" t="s">
        <v>989</v>
      </c>
      <c r="E495" s="327" t="s">
        <v>1747</v>
      </c>
      <c r="F495" s="327" t="s">
        <v>1189</v>
      </c>
      <c r="G495" s="327" t="s">
        <v>2453</v>
      </c>
      <c r="H495" s="327"/>
      <c r="I495" s="327" t="s">
        <v>2731</v>
      </c>
      <c r="J495" s="327" t="s">
        <v>15702</v>
      </c>
      <c r="K495" s="327"/>
      <c r="L495" s="327"/>
      <c r="M495" s="327" t="s">
        <v>15577</v>
      </c>
      <c r="N495" s="327"/>
      <c r="O495" s="327"/>
      <c r="P495" s="327"/>
      <c r="Q495" s="327"/>
      <c r="R495" s="260" t="str">
        <f ca="1">IF(ISERROR($V495),"",OFFSET('Smelter Look-up'!$C$4,$V495-4,0)&amp;"")</f>
        <v>PT Bangka Tin Industry</v>
      </c>
      <c r="S495" s="276" t="str">
        <f t="shared" ca="1" si="21"/>
        <v>ID</v>
      </c>
      <c r="T495" s="276" t="str">
        <f ca="1">IF(B495="","",IF(ISERROR(MATCH($J495,SorP!$B$1:$B$6230,0)),"",INDIRECT("'SorP'!$A$"&amp;MATCH($J495,SorP!$B$1:$B$6230,0))))</f>
        <v/>
      </c>
      <c r="U495" s="318"/>
      <c r="V495" s="319">
        <f>IF(C495="",NA(),MATCH($B495&amp;$C495,'Smelter Look-up'!$J:$J,0))</f>
        <v>440</v>
      </c>
      <c r="W495" s="320"/>
      <c r="X495" s="320">
        <f t="shared" si="22"/>
        <v>0</v>
      </c>
      <c r="Y495" s="320"/>
      <c r="Z495" s="320"/>
      <c r="AB495" s="321" t="str">
        <f t="shared" si="23"/>
        <v>TinPT Bangka Tin Industry</v>
      </c>
    </row>
    <row r="496" spans="1:28" s="321" customFormat="1" ht="20.25">
      <c r="A496" s="259"/>
      <c r="B496" s="327" t="s">
        <v>1828</v>
      </c>
      <c r="C496" s="327" t="s">
        <v>989</v>
      </c>
      <c r="D496" s="327" t="s">
        <v>989</v>
      </c>
      <c r="E496" s="327" t="s">
        <v>1747</v>
      </c>
      <c r="F496" s="327" t="s">
        <v>1189</v>
      </c>
      <c r="G496" s="327" t="s">
        <v>2453</v>
      </c>
      <c r="H496" s="327">
        <v>0</v>
      </c>
      <c r="I496" s="327" t="s">
        <v>2731</v>
      </c>
      <c r="J496" s="327" t="s">
        <v>15702</v>
      </c>
      <c r="K496" s="327"/>
      <c r="L496" s="327"/>
      <c r="M496" s="327" t="s">
        <v>15548</v>
      </c>
      <c r="N496" s="327"/>
      <c r="O496" s="327" t="s">
        <v>15652</v>
      </c>
      <c r="P496" s="327"/>
      <c r="Q496" s="327"/>
      <c r="R496" s="260" t="str">
        <f ca="1">IF(ISERROR($V496),"",OFFSET('Smelter Look-up'!$C$4,$V496-4,0)&amp;"")</f>
        <v>PT Bangka Tin Industry</v>
      </c>
      <c r="S496" s="276" t="str">
        <f t="shared" ca="1" si="21"/>
        <v>ID</v>
      </c>
      <c r="T496" s="276" t="str">
        <f ca="1">IF(B496="","",IF(ISERROR(MATCH($J496,SorP!$B$1:$B$6230,0)),"",INDIRECT("'SorP'!$A$"&amp;MATCH($J496,SorP!$B$1:$B$6230,0))))</f>
        <v/>
      </c>
      <c r="U496" s="318"/>
      <c r="V496" s="319">
        <f>IF(C496="",NA(),MATCH($B496&amp;$C496,'Smelter Look-up'!$J:$J,0))</f>
        <v>440</v>
      </c>
      <c r="W496" s="320"/>
      <c r="X496" s="320">
        <f t="shared" si="22"/>
        <v>0</v>
      </c>
      <c r="Y496" s="320"/>
      <c r="Z496" s="320"/>
      <c r="AB496" s="321" t="str">
        <f t="shared" si="23"/>
        <v>TinPT Bangka Tin Industry</v>
      </c>
    </row>
    <row r="497" spans="1:28" s="321" customFormat="1" ht="20.25">
      <c r="A497" s="259"/>
      <c r="B497" s="327" t="s">
        <v>1828</v>
      </c>
      <c r="C497" s="327" t="s">
        <v>989</v>
      </c>
      <c r="D497" s="327" t="s">
        <v>989</v>
      </c>
      <c r="E497" s="327" t="s">
        <v>1747</v>
      </c>
      <c r="F497" s="327" t="s">
        <v>1189</v>
      </c>
      <c r="G497" s="327" t="s">
        <v>2453</v>
      </c>
      <c r="H497" s="327">
        <v>0</v>
      </c>
      <c r="I497" s="327" t="s">
        <v>2731</v>
      </c>
      <c r="J497" s="327" t="s">
        <v>15702</v>
      </c>
      <c r="K497" s="327"/>
      <c r="L497" s="327"/>
      <c r="M497" s="327"/>
      <c r="N497" s="327"/>
      <c r="O497" s="327"/>
      <c r="P497" s="327" t="s">
        <v>775</v>
      </c>
      <c r="Q497" s="327" t="s">
        <v>15553</v>
      </c>
      <c r="R497" s="260" t="str">
        <f ca="1">IF(ISERROR($V497),"",OFFSET('Smelter Look-up'!$C$4,$V497-4,0)&amp;"")</f>
        <v>PT Bangka Tin Industry</v>
      </c>
      <c r="S497" s="276" t="str">
        <f t="shared" ca="1" si="21"/>
        <v>ID</v>
      </c>
      <c r="T497" s="276" t="str">
        <f ca="1">IF(B497="","",IF(ISERROR(MATCH($J497,SorP!$B$1:$B$6230,0)),"",INDIRECT("'SorP'!$A$"&amp;MATCH($J497,SorP!$B$1:$B$6230,0))))</f>
        <v/>
      </c>
      <c r="U497" s="318"/>
      <c r="V497" s="319">
        <f>IF(C497="",NA(),MATCH($B497&amp;$C497,'Smelter Look-up'!$J:$J,0))</f>
        <v>440</v>
      </c>
      <c r="W497" s="320"/>
      <c r="X497" s="320">
        <f t="shared" si="22"/>
        <v>0</v>
      </c>
      <c r="Y497" s="320"/>
      <c r="Z497" s="320"/>
      <c r="AB497" s="321" t="str">
        <f t="shared" si="23"/>
        <v>TinPT Bangka Tin Industry</v>
      </c>
    </row>
    <row r="498" spans="1:28" s="321" customFormat="1" ht="20.25">
      <c r="A498" s="259"/>
      <c r="B498" s="327" t="s">
        <v>1828</v>
      </c>
      <c r="C498" s="327" t="s">
        <v>989</v>
      </c>
      <c r="D498" s="327" t="s">
        <v>989</v>
      </c>
      <c r="E498" s="327" t="s">
        <v>1747</v>
      </c>
      <c r="F498" s="327" t="s">
        <v>1189</v>
      </c>
      <c r="G498" s="327" t="s">
        <v>2453</v>
      </c>
      <c r="H498" s="327">
        <v>0</v>
      </c>
      <c r="I498" s="327" t="s">
        <v>2731</v>
      </c>
      <c r="J498" s="327" t="s">
        <v>15702</v>
      </c>
      <c r="K498" s="327"/>
      <c r="L498" s="327"/>
      <c r="M498" s="327" t="s">
        <v>15692</v>
      </c>
      <c r="N498" s="327"/>
      <c r="O498" s="327"/>
      <c r="P498" s="327"/>
      <c r="Q498" s="327"/>
      <c r="R498" s="260" t="str">
        <f ca="1">IF(ISERROR($V498),"",OFFSET('Smelter Look-up'!$C$4,$V498-4,0)&amp;"")</f>
        <v>PT Bangka Tin Industry</v>
      </c>
      <c r="S498" s="276" t="str">
        <f t="shared" ca="1" si="21"/>
        <v>ID</v>
      </c>
      <c r="T498" s="276" t="str">
        <f ca="1">IF(B498="","",IF(ISERROR(MATCH($J498,SorP!$B$1:$B$6230,0)),"",INDIRECT("'SorP'!$A$"&amp;MATCH($J498,SorP!$B$1:$B$6230,0))))</f>
        <v/>
      </c>
      <c r="U498" s="318"/>
      <c r="V498" s="319">
        <f>IF(C498="",NA(),MATCH($B498&amp;$C498,'Smelter Look-up'!$J:$J,0))</f>
        <v>440</v>
      </c>
      <c r="W498" s="320"/>
      <c r="X498" s="320">
        <f t="shared" si="22"/>
        <v>0</v>
      </c>
      <c r="Y498" s="320"/>
      <c r="Z498" s="320"/>
      <c r="AB498" s="321" t="str">
        <f t="shared" si="23"/>
        <v>TinPT Bangka Tin Industry</v>
      </c>
    </row>
    <row r="499" spans="1:28" s="321" customFormat="1" ht="20.25">
      <c r="A499" s="259"/>
      <c r="B499" s="327" t="s">
        <v>1828</v>
      </c>
      <c r="C499" s="327" t="s">
        <v>989</v>
      </c>
      <c r="D499" s="327" t="s">
        <v>989</v>
      </c>
      <c r="E499" s="327" t="s">
        <v>1747</v>
      </c>
      <c r="F499" s="327" t="s">
        <v>1189</v>
      </c>
      <c r="G499" s="327" t="s">
        <v>2453</v>
      </c>
      <c r="H499" s="327" t="s">
        <v>16117</v>
      </c>
      <c r="I499" s="327" t="s">
        <v>2731</v>
      </c>
      <c r="J499" s="327" t="s">
        <v>15702</v>
      </c>
      <c r="K499" s="327" t="s">
        <v>16118</v>
      </c>
      <c r="L499" s="327" t="s">
        <v>16119</v>
      </c>
      <c r="M499" s="327" t="s">
        <v>15572</v>
      </c>
      <c r="N499" s="327" t="s">
        <v>15637</v>
      </c>
      <c r="O499" s="327" t="s">
        <v>15788</v>
      </c>
      <c r="P499" s="327" t="s">
        <v>775</v>
      </c>
      <c r="Q499" s="327"/>
      <c r="R499" s="260" t="str">
        <f ca="1">IF(ISERROR($V499),"",OFFSET('Smelter Look-up'!$C$4,$V499-4,0)&amp;"")</f>
        <v>PT Bangka Tin Industry</v>
      </c>
      <c r="S499" s="276" t="str">
        <f t="shared" ca="1" si="21"/>
        <v>ID</v>
      </c>
      <c r="T499" s="276" t="str">
        <f ca="1">IF(B499="","",IF(ISERROR(MATCH($J499,SorP!$B$1:$B$6230,0)),"",INDIRECT("'SorP'!$A$"&amp;MATCH($J499,SorP!$B$1:$B$6230,0))))</f>
        <v/>
      </c>
      <c r="U499" s="318"/>
      <c r="V499" s="319">
        <f>IF(C499="",NA(),MATCH($B499&amp;$C499,'Smelter Look-up'!$J:$J,0))</f>
        <v>440</v>
      </c>
      <c r="W499" s="320"/>
      <c r="X499" s="320">
        <f t="shared" si="22"/>
        <v>0</v>
      </c>
      <c r="Y499" s="320"/>
      <c r="Z499" s="320"/>
      <c r="AB499" s="321" t="str">
        <f t="shared" si="23"/>
        <v>TinPT Bangka Tin Industry</v>
      </c>
    </row>
    <row r="500" spans="1:28" s="321" customFormat="1" ht="20.25">
      <c r="A500" s="259"/>
      <c r="B500" s="327" t="s">
        <v>1828</v>
      </c>
      <c r="C500" s="327" t="s">
        <v>989</v>
      </c>
      <c r="D500" s="327" t="s">
        <v>989</v>
      </c>
      <c r="E500" s="327" t="s">
        <v>1747</v>
      </c>
      <c r="F500" s="327" t="s">
        <v>1189</v>
      </c>
      <c r="G500" s="327" t="s">
        <v>2453</v>
      </c>
      <c r="H500" s="327">
        <v>0</v>
      </c>
      <c r="I500" s="327" t="s">
        <v>2731</v>
      </c>
      <c r="J500" s="327" t="s">
        <v>15702</v>
      </c>
      <c r="K500" s="327"/>
      <c r="L500" s="327"/>
      <c r="M500" s="327"/>
      <c r="N500" s="327"/>
      <c r="O500" s="327"/>
      <c r="P500" s="327"/>
      <c r="Q500" s="327"/>
      <c r="R500" s="260" t="str">
        <f ca="1">IF(ISERROR($V500),"",OFFSET('Smelter Look-up'!$C$4,$V500-4,0)&amp;"")</f>
        <v>PT Bangka Tin Industry</v>
      </c>
      <c r="S500" s="276" t="str">
        <f t="shared" ca="1" si="21"/>
        <v>ID</v>
      </c>
      <c r="T500" s="276" t="str">
        <f ca="1">IF(B500="","",IF(ISERROR(MATCH($J500,SorP!$B$1:$B$6230,0)),"",INDIRECT("'SorP'!$A$"&amp;MATCH($J500,SorP!$B$1:$B$6230,0))))</f>
        <v/>
      </c>
      <c r="U500" s="318"/>
      <c r="V500" s="319">
        <f>IF(C500="",NA(),MATCH($B500&amp;$C500,'Smelter Look-up'!$J:$J,0))</f>
        <v>440</v>
      </c>
      <c r="W500" s="320"/>
      <c r="X500" s="320">
        <f t="shared" si="22"/>
        <v>0</v>
      </c>
      <c r="Y500" s="320"/>
      <c r="Z500" s="320"/>
      <c r="AB500" s="321" t="str">
        <f t="shared" si="23"/>
        <v>TinPT Bangka Tin Industry</v>
      </c>
    </row>
    <row r="501" spans="1:28" s="321" customFormat="1" ht="20.25">
      <c r="A501" s="259"/>
      <c r="B501" s="327" t="s">
        <v>1828</v>
      </c>
      <c r="C501" s="327" t="s">
        <v>1008</v>
      </c>
      <c r="D501" s="327" t="s">
        <v>1008</v>
      </c>
      <c r="E501" s="327" t="s">
        <v>1747</v>
      </c>
      <c r="F501" s="327" t="s">
        <v>1190</v>
      </c>
      <c r="G501" s="327" t="s">
        <v>2453</v>
      </c>
      <c r="H501" s="327" t="s">
        <v>16120</v>
      </c>
      <c r="I501" s="327" t="s">
        <v>4201</v>
      </c>
      <c r="J501" s="327" t="s">
        <v>15702</v>
      </c>
      <c r="K501" s="327" t="s">
        <v>16121</v>
      </c>
      <c r="L501" s="327" t="s">
        <v>16122</v>
      </c>
      <c r="M501" s="327" t="s">
        <v>15577</v>
      </c>
      <c r="N501" s="327" t="s">
        <v>16123</v>
      </c>
      <c r="O501" s="327" t="s">
        <v>1747</v>
      </c>
      <c r="P501" s="327" t="s">
        <v>15152</v>
      </c>
      <c r="Q501" s="327"/>
      <c r="R501" s="260" t="str">
        <f ca="1">IF(ISERROR($V501),"",OFFSET('Smelter Look-up'!$C$4,$V501-4,0)&amp;"")</f>
        <v>PT Belitung Industri Sejahtera</v>
      </c>
      <c r="S501" s="276" t="str">
        <f t="shared" ca="1" si="21"/>
        <v>ID</v>
      </c>
      <c r="T501" s="276" t="str">
        <f ca="1">IF(B501="","",IF(ISERROR(MATCH($J501,SorP!$B$1:$B$6230,0)),"",INDIRECT("'SorP'!$A$"&amp;MATCH($J501,SorP!$B$1:$B$6230,0))))</f>
        <v/>
      </c>
      <c r="U501" s="318"/>
      <c r="V501" s="319">
        <f>IF(C501="",NA(),MATCH($B501&amp;$C501,'Smelter Look-up'!$J:$J,0))</f>
        <v>441</v>
      </c>
      <c r="W501" s="320"/>
      <c r="X501" s="320">
        <f t="shared" si="22"/>
        <v>0</v>
      </c>
      <c r="Y501" s="320"/>
      <c r="Z501" s="320"/>
      <c r="AB501" s="321" t="str">
        <f t="shared" si="23"/>
        <v>TinPT Belitung Industri Sejahtera</v>
      </c>
    </row>
    <row r="502" spans="1:28" s="321" customFormat="1" ht="20.25">
      <c r="A502" s="259"/>
      <c r="B502" s="327" t="s">
        <v>1828</v>
      </c>
      <c r="C502" s="327" t="s">
        <v>1008</v>
      </c>
      <c r="D502" s="327" t="s">
        <v>1008</v>
      </c>
      <c r="E502" s="327" t="s">
        <v>1747</v>
      </c>
      <c r="F502" s="327" t="s">
        <v>1190</v>
      </c>
      <c r="G502" s="327" t="s">
        <v>2453</v>
      </c>
      <c r="H502" s="327">
        <v>0</v>
      </c>
      <c r="I502" s="327" t="s">
        <v>4201</v>
      </c>
      <c r="J502" s="327" t="s">
        <v>15702</v>
      </c>
      <c r="K502" s="327"/>
      <c r="L502" s="327"/>
      <c r="M502" s="327" t="s">
        <v>15548</v>
      </c>
      <c r="N502" s="327"/>
      <c r="O502" s="327" t="s">
        <v>15652</v>
      </c>
      <c r="P502" s="327"/>
      <c r="Q502" s="327"/>
      <c r="R502" s="260" t="str">
        <f ca="1">IF(ISERROR($V502),"",OFFSET('Smelter Look-up'!$C$4,$V502-4,0)&amp;"")</f>
        <v>PT Belitung Industri Sejahtera</v>
      </c>
      <c r="S502" s="276" t="str">
        <f t="shared" ca="1" si="21"/>
        <v>ID</v>
      </c>
      <c r="T502" s="276" t="str">
        <f ca="1">IF(B502="","",IF(ISERROR(MATCH($J502,SorP!$B$1:$B$6230,0)),"",INDIRECT("'SorP'!$A$"&amp;MATCH($J502,SorP!$B$1:$B$6230,0))))</f>
        <v/>
      </c>
      <c r="U502" s="318"/>
      <c r="V502" s="319">
        <f>IF(C502="",NA(),MATCH($B502&amp;$C502,'Smelter Look-up'!$J:$J,0))</f>
        <v>441</v>
      </c>
      <c r="W502" s="320"/>
      <c r="X502" s="320">
        <f t="shared" si="22"/>
        <v>0</v>
      </c>
      <c r="Y502" s="320"/>
      <c r="Z502" s="320"/>
      <c r="AB502" s="321" t="str">
        <f t="shared" si="23"/>
        <v>TinPT Belitung Industri Sejahtera</v>
      </c>
    </row>
    <row r="503" spans="1:28" s="321" customFormat="1" ht="20.25">
      <c r="A503" s="259"/>
      <c r="B503" s="327" t="s">
        <v>1828</v>
      </c>
      <c r="C503" s="327" t="s">
        <v>1008</v>
      </c>
      <c r="D503" s="327" t="s">
        <v>1008</v>
      </c>
      <c r="E503" s="327" t="s">
        <v>1747</v>
      </c>
      <c r="F503" s="327" t="s">
        <v>1190</v>
      </c>
      <c r="G503" s="327" t="s">
        <v>2453</v>
      </c>
      <c r="H503" s="327">
        <v>0</v>
      </c>
      <c r="I503" s="327" t="s">
        <v>4201</v>
      </c>
      <c r="J503" s="327" t="s">
        <v>15702</v>
      </c>
      <c r="K503" s="327"/>
      <c r="L503" s="327"/>
      <c r="M503" s="327"/>
      <c r="N503" s="327"/>
      <c r="O503" s="327"/>
      <c r="P503" s="327" t="s">
        <v>775</v>
      </c>
      <c r="Q503" s="327" t="s">
        <v>15553</v>
      </c>
      <c r="R503" s="260" t="str">
        <f ca="1">IF(ISERROR($V503),"",OFFSET('Smelter Look-up'!$C$4,$V503-4,0)&amp;"")</f>
        <v>PT Belitung Industri Sejahtera</v>
      </c>
      <c r="S503" s="276" t="str">
        <f t="shared" ca="1" si="21"/>
        <v>ID</v>
      </c>
      <c r="T503" s="276" t="str">
        <f ca="1">IF(B503="","",IF(ISERROR(MATCH($J503,SorP!$B$1:$B$6230,0)),"",INDIRECT("'SorP'!$A$"&amp;MATCH($J503,SorP!$B$1:$B$6230,0))))</f>
        <v/>
      </c>
      <c r="U503" s="318"/>
      <c r="V503" s="319">
        <f>IF(C503="",NA(),MATCH($B503&amp;$C503,'Smelter Look-up'!$J:$J,0))</f>
        <v>441</v>
      </c>
      <c r="W503" s="320"/>
      <c r="X503" s="320">
        <f t="shared" si="22"/>
        <v>0</v>
      </c>
      <c r="Y503" s="320"/>
      <c r="Z503" s="320"/>
      <c r="AB503" s="321" t="str">
        <f t="shared" si="23"/>
        <v>TinPT Belitung Industri Sejahtera</v>
      </c>
    </row>
    <row r="504" spans="1:28" s="321" customFormat="1" ht="20.25">
      <c r="A504" s="259"/>
      <c r="B504" s="327" t="s">
        <v>1828</v>
      </c>
      <c r="C504" s="327" t="s">
        <v>1008</v>
      </c>
      <c r="D504" s="327" t="s">
        <v>1008</v>
      </c>
      <c r="E504" s="327" t="s">
        <v>1747</v>
      </c>
      <c r="F504" s="327" t="s">
        <v>1190</v>
      </c>
      <c r="G504" s="327" t="s">
        <v>2453</v>
      </c>
      <c r="H504" s="327">
        <v>0</v>
      </c>
      <c r="I504" s="327" t="s">
        <v>4201</v>
      </c>
      <c r="J504" s="327" t="s">
        <v>15702</v>
      </c>
      <c r="K504" s="327" t="s">
        <v>16121</v>
      </c>
      <c r="L504" s="327" t="s">
        <v>16122</v>
      </c>
      <c r="M504" s="327" t="s">
        <v>15692</v>
      </c>
      <c r="N504" s="327" t="s">
        <v>16123</v>
      </c>
      <c r="O504" s="327" t="s">
        <v>1747</v>
      </c>
      <c r="P504" s="327" t="s">
        <v>15152</v>
      </c>
      <c r="Q504" s="327"/>
      <c r="R504" s="260" t="str">
        <f ca="1">IF(ISERROR($V504),"",OFFSET('Smelter Look-up'!$C$4,$V504-4,0)&amp;"")</f>
        <v>PT Belitung Industri Sejahtera</v>
      </c>
      <c r="S504" s="276" t="str">
        <f t="shared" ca="1" si="21"/>
        <v>ID</v>
      </c>
      <c r="T504" s="276" t="str">
        <f ca="1">IF(B504="","",IF(ISERROR(MATCH($J504,SorP!$B$1:$B$6230,0)),"",INDIRECT("'SorP'!$A$"&amp;MATCH($J504,SorP!$B$1:$B$6230,0))))</f>
        <v/>
      </c>
      <c r="U504" s="318"/>
      <c r="V504" s="319">
        <f>IF(C504="",NA(),MATCH($B504&amp;$C504,'Smelter Look-up'!$J:$J,0))</f>
        <v>441</v>
      </c>
      <c r="W504" s="320"/>
      <c r="X504" s="320">
        <f t="shared" si="22"/>
        <v>0</v>
      </c>
      <c r="Y504" s="320"/>
      <c r="Z504" s="320"/>
      <c r="AB504" s="321" t="str">
        <f t="shared" si="23"/>
        <v>TinPT Belitung Industri Sejahtera</v>
      </c>
    </row>
    <row r="505" spans="1:28" s="321" customFormat="1" ht="20.25">
      <c r="A505" s="259"/>
      <c r="B505" s="327" t="s">
        <v>1828</v>
      </c>
      <c r="C505" s="327" t="s">
        <v>1008</v>
      </c>
      <c r="D505" s="327" t="s">
        <v>1008</v>
      </c>
      <c r="E505" s="327" t="s">
        <v>1747</v>
      </c>
      <c r="F505" s="327" t="s">
        <v>1190</v>
      </c>
      <c r="G505" s="327" t="s">
        <v>2453</v>
      </c>
      <c r="H505" s="327" t="s">
        <v>16124</v>
      </c>
      <c r="I505" s="327" t="s">
        <v>16125</v>
      </c>
      <c r="J505" s="327" t="s">
        <v>16126</v>
      </c>
      <c r="K505" s="327" t="s">
        <v>16118</v>
      </c>
      <c r="L505" s="327" t="s">
        <v>16127</v>
      </c>
      <c r="M505" s="327" t="s">
        <v>15611</v>
      </c>
      <c r="N505" s="327" t="s">
        <v>15637</v>
      </c>
      <c r="O505" s="327" t="s">
        <v>15637</v>
      </c>
      <c r="P505" s="327"/>
      <c r="Q505" s="327"/>
      <c r="R505" s="260" t="str">
        <f ca="1">IF(ISERROR($V505),"",OFFSET('Smelter Look-up'!$C$4,$V505-4,0)&amp;"")</f>
        <v>PT Belitung Industri Sejahtera</v>
      </c>
      <c r="S505" s="276" t="str">
        <f t="shared" ca="1" si="21"/>
        <v>ID</v>
      </c>
      <c r="T505" s="276" t="str">
        <f ca="1">IF(B505="","",IF(ISERROR(MATCH($J505,SorP!$B$1:$B$6230,0)),"",INDIRECT("'SorP'!$A$"&amp;MATCH($J505,SorP!$B$1:$B$6230,0))))</f>
        <v/>
      </c>
      <c r="U505" s="318"/>
      <c r="V505" s="319">
        <f>IF(C505="",NA(),MATCH($B505&amp;$C505,'Smelter Look-up'!$J:$J,0))</f>
        <v>441</v>
      </c>
      <c r="W505" s="320"/>
      <c r="X505" s="320">
        <f t="shared" si="22"/>
        <v>0</v>
      </c>
      <c r="Y505" s="320"/>
      <c r="Z505" s="320"/>
      <c r="AB505" s="321" t="str">
        <f t="shared" si="23"/>
        <v>TinPT Belitung Industri Sejahtera</v>
      </c>
    </row>
    <row r="506" spans="1:28" s="321" customFormat="1" ht="20.25">
      <c r="A506" s="259"/>
      <c r="B506" s="327" t="s">
        <v>1828</v>
      </c>
      <c r="C506" s="327" t="s">
        <v>1008</v>
      </c>
      <c r="D506" s="327" t="s">
        <v>1008</v>
      </c>
      <c r="E506" s="327" t="s">
        <v>1747</v>
      </c>
      <c r="F506" s="327" t="s">
        <v>1190</v>
      </c>
      <c r="G506" s="327" t="s">
        <v>2453</v>
      </c>
      <c r="H506" s="327">
        <v>0</v>
      </c>
      <c r="I506" s="327" t="s">
        <v>4201</v>
      </c>
      <c r="J506" s="327" t="s">
        <v>15702</v>
      </c>
      <c r="K506" s="327"/>
      <c r="L506" s="327"/>
      <c r="M506" s="327"/>
      <c r="N506" s="327"/>
      <c r="O506" s="327"/>
      <c r="P506" s="327"/>
      <c r="Q506" s="327"/>
      <c r="R506" s="260" t="str">
        <f ca="1">IF(ISERROR($V506),"",OFFSET('Smelter Look-up'!$C$4,$V506-4,0)&amp;"")</f>
        <v>PT Belitung Industri Sejahtera</v>
      </c>
      <c r="S506" s="276" t="str">
        <f t="shared" ca="1" si="21"/>
        <v>ID</v>
      </c>
      <c r="T506" s="276" t="str">
        <f ca="1">IF(B506="","",IF(ISERROR(MATCH($J506,SorP!$B$1:$B$6230,0)),"",INDIRECT("'SorP'!$A$"&amp;MATCH($J506,SorP!$B$1:$B$6230,0))))</f>
        <v/>
      </c>
      <c r="U506" s="318"/>
      <c r="V506" s="319">
        <f>IF(C506="",NA(),MATCH($B506&amp;$C506,'Smelter Look-up'!$J:$J,0))</f>
        <v>441</v>
      </c>
      <c r="W506" s="320"/>
      <c r="X506" s="320">
        <f t="shared" si="22"/>
        <v>0</v>
      </c>
      <c r="Y506" s="320"/>
      <c r="Z506" s="320"/>
      <c r="AB506" s="321" t="str">
        <f t="shared" si="23"/>
        <v>TinPT Belitung Industri Sejahtera</v>
      </c>
    </row>
    <row r="507" spans="1:28" s="321" customFormat="1" ht="20.25">
      <c r="A507" s="259"/>
      <c r="B507" s="327" t="s">
        <v>1828</v>
      </c>
      <c r="C507" s="327" t="s">
        <v>16128</v>
      </c>
      <c r="D507" s="327" t="s">
        <v>16128</v>
      </c>
      <c r="E507" s="327" t="s">
        <v>1747</v>
      </c>
      <c r="F507" s="327" t="s">
        <v>16129</v>
      </c>
      <c r="G507" s="327" t="s">
        <v>2453</v>
      </c>
      <c r="H507" s="327">
        <v>0</v>
      </c>
      <c r="I507" s="327" t="s">
        <v>2731</v>
      </c>
      <c r="J507" s="327" t="s">
        <v>15702</v>
      </c>
      <c r="K507" s="327"/>
      <c r="L507" s="327"/>
      <c r="M507" s="327" t="s">
        <v>15621</v>
      </c>
      <c r="N507" s="327"/>
      <c r="O507" s="327" t="s">
        <v>15637</v>
      </c>
      <c r="P507" s="327"/>
      <c r="Q507" s="327"/>
      <c r="R507" s="260" t="str">
        <f ca="1">IF(ISERROR($V507),"",OFFSET('Smelter Look-up'!$C$4,$V507-4,0)&amp;"")</f>
        <v/>
      </c>
      <c r="S507" s="276" t="str">
        <f t="shared" ca="1" si="21"/>
        <v>ID</v>
      </c>
      <c r="T507" s="276" t="str">
        <f ca="1">IF(B507="","",IF(ISERROR(MATCH($J507,SorP!$B$1:$B$6230,0)),"",INDIRECT("'SorP'!$A$"&amp;MATCH($J507,SorP!$B$1:$B$6230,0))))</f>
        <v/>
      </c>
      <c r="U507" s="318"/>
      <c r="V507" s="319" t="e">
        <f>IF(C507="",NA(),MATCH($B507&amp;$C507,'Smelter Look-up'!$J:$J,0))</f>
        <v>#N/A</v>
      </c>
      <c r="W507" s="320"/>
      <c r="X507" s="320">
        <f t="shared" si="22"/>
        <v>0</v>
      </c>
      <c r="Y507" s="320"/>
      <c r="Z507" s="320"/>
      <c r="AB507" s="321" t="str">
        <f t="shared" si="23"/>
        <v>TinPT BilliTin Makmur Lestari</v>
      </c>
    </row>
    <row r="508" spans="1:28" s="321" customFormat="1" ht="20.25">
      <c r="A508" s="259"/>
      <c r="B508" s="327" t="s">
        <v>1828</v>
      </c>
      <c r="C508" s="327" t="s">
        <v>16128</v>
      </c>
      <c r="D508" s="327" t="s">
        <v>16128</v>
      </c>
      <c r="E508" s="327" t="s">
        <v>1747</v>
      </c>
      <c r="F508" s="327" t="s">
        <v>16129</v>
      </c>
      <c r="G508" s="327" t="s">
        <v>2453</v>
      </c>
      <c r="H508" s="327">
        <v>0</v>
      </c>
      <c r="I508" s="327" t="s">
        <v>2731</v>
      </c>
      <c r="J508" s="327" t="s">
        <v>15702</v>
      </c>
      <c r="K508" s="327"/>
      <c r="L508" s="327"/>
      <c r="M508" s="327"/>
      <c r="N508" s="327"/>
      <c r="O508" s="327"/>
      <c r="P508" s="327"/>
      <c r="Q508" s="327" t="s">
        <v>15622</v>
      </c>
      <c r="R508" s="260" t="str">
        <f ca="1">IF(ISERROR($V508),"",OFFSET('Smelter Look-up'!$C$4,$V508-4,0)&amp;"")</f>
        <v/>
      </c>
      <c r="S508" s="276" t="str">
        <f t="shared" ca="1" si="21"/>
        <v>ID</v>
      </c>
      <c r="T508" s="276" t="str">
        <f ca="1">IF(B508="","",IF(ISERROR(MATCH($J508,SorP!$B$1:$B$6230,0)),"",INDIRECT("'SorP'!$A$"&amp;MATCH($J508,SorP!$B$1:$B$6230,0))))</f>
        <v/>
      </c>
      <c r="U508" s="318"/>
      <c r="V508" s="319" t="e">
        <f>IF(C508="",NA(),MATCH($B508&amp;$C508,'Smelter Look-up'!$J:$J,0))</f>
        <v>#N/A</v>
      </c>
      <c r="W508" s="320"/>
      <c r="X508" s="320">
        <f t="shared" si="22"/>
        <v>0</v>
      </c>
      <c r="Y508" s="320"/>
      <c r="Z508" s="320"/>
      <c r="AB508" s="321" t="str">
        <f t="shared" si="23"/>
        <v>TinPT BilliTin Makmur Lestari</v>
      </c>
    </row>
    <row r="509" spans="1:28" s="321" customFormat="1" ht="20.25">
      <c r="A509" s="259"/>
      <c r="B509" s="327" t="s">
        <v>1828</v>
      </c>
      <c r="C509" s="327" t="s">
        <v>16128</v>
      </c>
      <c r="D509" s="327" t="s">
        <v>16128</v>
      </c>
      <c r="E509" s="327" t="s">
        <v>1747</v>
      </c>
      <c r="F509" s="327" t="s">
        <v>16129</v>
      </c>
      <c r="G509" s="327" t="s">
        <v>2453</v>
      </c>
      <c r="H509" s="327"/>
      <c r="I509" s="327"/>
      <c r="J509" s="327"/>
      <c r="K509" s="327"/>
      <c r="L509" s="327"/>
      <c r="M509" s="327" t="s">
        <v>15680</v>
      </c>
      <c r="N509" s="327" t="s">
        <v>15637</v>
      </c>
      <c r="O509" s="327" t="s">
        <v>15637</v>
      </c>
      <c r="P509" s="327"/>
      <c r="Q509" s="327" t="s">
        <v>15681</v>
      </c>
      <c r="R509" s="260" t="str">
        <f ca="1">IF(ISERROR($V509),"",OFFSET('Smelter Look-up'!$C$4,$V509-4,0)&amp;"")</f>
        <v/>
      </c>
      <c r="S509" s="276" t="str">
        <f t="shared" ca="1" si="21"/>
        <v>ID</v>
      </c>
      <c r="T509" s="276" t="str">
        <f ca="1">IF(B509="","",IF(ISERROR(MATCH($J509,SorP!$B$1:$B$6230,0)),"",INDIRECT("'SorP'!$A$"&amp;MATCH($J509,SorP!$B$1:$B$6230,0))))</f>
        <v/>
      </c>
      <c r="U509" s="318"/>
      <c r="V509" s="319" t="e">
        <f>IF(C509="",NA(),MATCH($B509&amp;$C509,'Smelter Look-up'!$J:$J,0))</f>
        <v>#N/A</v>
      </c>
      <c r="W509" s="320"/>
      <c r="X509" s="320">
        <f t="shared" si="22"/>
        <v>0</v>
      </c>
      <c r="Y509" s="320"/>
      <c r="Z509" s="320"/>
      <c r="AB509" s="321" t="str">
        <f t="shared" si="23"/>
        <v>TinPT BilliTin Makmur Lestari</v>
      </c>
    </row>
    <row r="510" spans="1:28" s="321" customFormat="1" ht="20.25">
      <c r="A510" s="259"/>
      <c r="B510" s="327" t="s">
        <v>1828</v>
      </c>
      <c r="C510" s="327" t="s">
        <v>2761</v>
      </c>
      <c r="D510" s="327" t="s">
        <v>1009</v>
      </c>
      <c r="E510" s="327" t="s">
        <v>1747</v>
      </c>
      <c r="F510" s="327" t="s">
        <v>1191</v>
      </c>
      <c r="G510" s="327" t="s">
        <v>2453</v>
      </c>
      <c r="H510" s="327">
        <v>0</v>
      </c>
      <c r="I510" s="327" t="s">
        <v>2734</v>
      </c>
      <c r="J510" s="327" t="s">
        <v>15702</v>
      </c>
      <c r="K510" s="327"/>
      <c r="L510" s="327"/>
      <c r="M510" s="327"/>
      <c r="N510" s="327"/>
      <c r="O510" s="327"/>
      <c r="P510" s="327"/>
      <c r="Q510" s="327"/>
      <c r="R510" s="260" t="str">
        <f ca="1">IF(ISERROR($V510),"",OFFSET('Smelter Look-up'!$C$4,$V510-4,0)&amp;"")</f>
        <v>PT Bukit Timah</v>
      </c>
      <c r="S510" s="276" t="str">
        <f t="shared" ca="1" si="21"/>
        <v>ID</v>
      </c>
      <c r="T510" s="276" t="str">
        <f ca="1">IF(B510="","",IF(ISERROR(MATCH($J510,SorP!$B$1:$B$6230,0)),"",INDIRECT("'SorP'!$A$"&amp;MATCH($J510,SorP!$B$1:$B$6230,0))))</f>
        <v/>
      </c>
      <c r="U510" s="318"/>
      <c r="V510" s="319">
        <f>IF(C510="",NA(),MATCH($B510&amp;$C510,'Smelter Look-up'!$J:$J,0))</f>
        <v>447</v>
      </c>
      <c r="W510" s="320"/>
      <c r="X510" s="320">
        <f t="shared" si="22"/>
        <v>0</v>
      </c>
      <c r="Y510" s="320"/>
      <c r="Z510" s="320"/>
      <c r="AB510" s="321" t="str">
        <f t="shared" si="23"/>
        <v>TinPT Indra Eramult Logam Industri</v>
      </c>
    </row>
    <row r="511" spans="1:28" s="321" customFormat="1" ht="20.25">
      <c r="A511" s="259"/>
      <c r="B511" s="327" t="s">
        <v>1828</v>
      </c>
      <c r="C511" s="327" t="s">
        <v>1009</v>
      </c>
      <c r="D511" s="327" t="s">
        <v>1009</v>
      </c>
      <c r="E511" s="327" t="s">
        <v>1747</v>
      </c>
      <c r="F511" s="327" t="s">
        <v>1191</v>
      </c>
      <c r="G511" s="327" t="s">
        <v>2453</v>
      </c>
      <c r="H511" s="327" t="s">
        <v>16130</v>
      </c>
      <c r="I511" s="327" t="s">
        <v>2734</v>
      </c>
      <c r="J511" s="327" t="s">
        <v>15702</v>
      </c>
      <c r="K511" s="327" t="s">
        <v>15778</v>
      </c>
      <c r="L511" s="327" t="s">
        <v>16131</v>
      </c>
      <c r="M511" s="327" t="s">
        <v>15577</v>
      </c>
      <c r="N511" s="327" t="s">
        <v>15712</v>
      </c>
      <c r="O511" s="327" t="s">
        <v>16132</v>
      </c>
      <c r="P511" s="327" t="s">
        <v>775</v>
      </c>
      <c r="Q511" s="327" t="s">
        <v>16133</v>
      </c>
      <c r="R511" s="260" t="str">
        <f ca="1">IF(ISERROR($V511),"",OFFSET('Smelter Look-up'!$C$4,$V511-4,0)&amp;"")</f>
        <v>PT Bukit Timah</v>
      </c>
      <c r="S511" s="276" t="str">
        <f t="shared" ca="1" si="21"/>
        <v>ID</v>
      </c>
      <c r="T511" s="276" t="str">
        <f ca="1">IF(B511="","",IF(ISERROR(MATCH($J511,SorP!$B$1:$B$6230,0)),"",INDIRECT("'SorP'!$A$"&amp;MATCH($J511,SorP!$B$1:$B$6230,0))))</f>
        <v/>
      </c>
      <c r="U511" s="318"/>
      <c r="V511" s="319">
        <f>IF(C511="",NA(),MATCH($B511&amp;$C511,'Smelter Look-up'!$J:$J,0))</f>
        <v>442</v>
      </c>
      <c r="W511" s="320"/>
      <c r="X511" s="320">
        <f t="shared" si="22"/>
        <v>0</v>
      </c>
      <c r="Y511" s="320"/>
      <c r="Z511" s="320"/>
      <c r="AB511" s="321" t="str">
        <f t="shared" si="23"/>
        <v>TinPT Bukit Timah</v>
      </c>
    </row>
    <row r="512" spans="1:28" s="321" customFormat="1" ht="20.25">
      <c r="A512" s="259"/>
      <c r="B512" s="327" t="s">
        <v>1828</v>
      </c>
      <c r="C512" s="327" t="s">
        <v>1009</v>
      </c>
      <c r="D512" s="327" t="s">
        <v>1009</v>
      </c>
      <c r="E512" s="327" t="s">
        <v>1747</v>
      </c>
      <c r="F512" s="327" t="s">
        <v>1191</v>
      </c>
      <c r="G512" s="327" t="s">
        <v>2453</v>
      </c>
      <c r="H512" s="327">
        <v>0</v>
      </c>
      <c r="I512" s="327" t="s">
        <v>2734</v>
      </c>
      <c r="J512" s="327" t="s">
        <v>15702</v>
      </c>
      <c r="K512" s="327"/>
      <c r="L512" s="327"/>
      <c r="M512" s="327" t="s">
        <v>15548</v>
      </c>
      <c r="N512" s="327"/>
      <c r="O512" s="327" t="s">
        <v>15652</v>
      </c>
      <c r="P512" s="327"/>
      <c r="Q512" s="327"/>
      <c r="R512" s="260" t="str">
        <f ca="1">IF(ISERROR($V512),"",OFFSET('Smelter Look-up'!$C$4,$V512-4,0)&amp;"")</f>
        <v>PT Bukit Timah</v>
      </c>
      <c r="S512" s="276" t="str">
        <f t="shared" ca="1" si="21"/>
        <v>ID</v>
      </c>
      <c r="T512" s="276" t="str">
        <f ca="1">IF(B512="","",IF(ISERROR(MATCH($J512,SorP!$B$1:$B$6230,0)),"",INDIRECT("'SorP'!$A$"&amp;MATCH($J512,SorP!$B$1:$B$6230,0))))</f>
        <v/>
      </c>
      <c r="U512" s="318"/>
      <c r="V512" s="319">
        <f>IF(C512="",NA(),MATCH($B512&amp;$C512,'Smelter Look-up'!$J:$J,0))</f>
        <v>442</v>
      </c>
      <c r="W512" s="320"/>
      <c r="X512" s="320">
        <f t="shared" si="22"/>
        <v>0</v>
      </c>
      <c r="Y512" s="320"/>
      <c r="Z512" s="320"/>
      <c r="AB512" s="321" t="str">
        <f t="shared" si="23"/>
        <v>TinPT Bukit Timah</v>
      </c>
    </row>
    <row r="513" spans="1:28" s="321" customFormat="1" ht="20.25">
      <c r="A513" s="259"/>
      <c r="B513" s="327" t="s">
        <v>1828</v>
      </c>
      <c r="C513" s="327" t="s">
        <v>1009</v>
      </c>
      <c r="D513" s="327" t="s">
        <v>1009</v>
      </c>
      <c r="E513" s="327" t="s">
        <v>1747</v>
      </c>
      <c r="F513" s="327" t="s">
        <v>1191</v>
      </c>
      <c r="G513" s="327" t="s">
        <v>2453</v>
      </c>
      <c r="H513" s="327">
        <v>0</v>
      </c>
      <c r="I513" s="327" t="s">
        <v>2734</v>
      </c>
      <c r="J513" s="327" t="s">
        <v>15702</v>
      </c>
      <c r="K513" s="327"/>
      <c r="L513" s="327"/>
      <c r="M513" s="327"/>
      <c r="N513" s="327"/>
      <c r="O513" s="327"/>
      <c r="P513" s="327" t="s">
        <v>775</v>
      </c>
      <c r="Q513" s="327" t="s">
        <v>15553</v>
      </c>
      <c r="R513" s="260" t="str">
        <f ca="1">IF(ISERROR($V513),"",OFFSET('Smelter Look-up'!$C$4,$V513-4,0)&amp;"")</f>
        <v>PT Bukit Timah</v>
      </c>
      <c r="S513" s="276" t="str">
        <f t="shared" ca="1" si="21"/>
        <v>ID</v>
      </c>
      <c r="T513" s="276" t="str">
        <f ca="1">IF(B513="","",IF(ISERROR(MATCH($J513,SorP!$B$1:$B$6230,0)),"",INDIRECT("'SorP'!$A$"&amp;MATCH($J513,SorP!$B$1:$B$6230,0))))</f>
        <v/>
      </c>
      <c r="U513" s="318"/>
      <c r="V513" s="319">
        <f>IF(C513="",NA(),MATCH($B513&amp;$C513,'Smelter Look-up'!$J:$J,0))</f>
        <v>442</v>
      </c>
      <c r="W513" s="320"/>
      <c r="X513" s="320">
        <f t="shared" si="22"/>
        <v>0</v>
      </c>
      <c r="Y513" s="320"/>
      <c r="Z513" s="320"/>
      <c r="AB513" s="321" t="str">
        <f t="shared" si="23"/>
        <v>TinPT Bukit Timah</v>
      </c>
    </row>
    <row r="514" spans="1:28" s="321" customFormat="1" ht="20.25">
      <c r="A514" s="259"/>
      <c r="B514" s="327" t="s">
        <v>1828</v>
      </c>
      <c r="C514" s="327" t="s">
        <v>1009</v>
      </c>
      <c r="D514" s="327" t="s">
        <v>1009</v>
      </c>
      <c r="E514" s="327" t="s">
        <v>1747</v>
      </c>
      <c r="F514" s="327" t="s">
        <v>1191</v>
      </c>
      <c r="G514" s="327" t="s">
        <v>2453</v>
      </c>
      <c r="H514" s="327" t="s">
        <v>16134</v>
      </c>
      <c r="I514" s="327" t="s">
        <v>2734</v>
      </c>
      <c r="J514" s="327" t="s">
        <v>15702</v>
      </c>
      <c r="K514" s="327" t="s">
        <v>16135</v>
      </c>
      <c r="L514" s="327" t="s">
        <v>16136</v>
      </c>
      <c r="M514" s="327" t="s">
        <v>15692</v>
      </c>
      <c r="N514" s="327"/>
      <c r="O514" s="327"/>
      <c r="P514" s="327"/>
      <c r="Q514" s="327"/>
      <c r="R514" s="260" t="str">
        <f ca="1">IF(ISERROR($V514),"",OFFSET('Smelter Look-up'!$C$4,$V514-4,0)&amp;"")</f>
        <v>PT Bukit Timah</v>
      </c>
      <c r="S514" s="276" t="str">
        <f t="shared" ca="1" si="21"/>
        <v>ID</v>
      </c>
      <c r="T514" s="276" t="str">
        <f ca="1">IF(B514="","",IF(ISERROR(MATCH($J514,SorP!$B$1:$B$6230,0)),"",INDIRECT("'SorP'!$A$"&amp;MATCH($J514,SorP!$B$1:$B$6230,0))))</f>
        <v/>
      </c>
      <c r="U514" s="318"/>
      <c r="V514" s="319">
        <f>IF(C514="",NA(),MATCH($B514&amp;$C514,'Smelter Look-up'!$J:$J,0))</f>
        <v>442</v>
      </c>
      <c r="W514" s="320"/>
      <c r="X514" s="320">
        <f t="shared" si="22"/>
        <v>0</v>
      </c>
      <c r="Y514" s="320"/>
      <c r="Z514" s="320"/>
      <c r="AB514" s="321" t="str">
        <f t="shared" si="23"/>
        <v>TinPT Bukit Timah</v>
      </c>
    </row>
    <row r="515" spans="1:28" s="321" customFormat="1" ht="20.25">
      <c r="A515" s="259"/>
      <c r="B515" s="327" t="s">
        <v>1828</v>
      </c>
      <c r="C515" s="327" t="s">
        <v>1009</v>
      </c>
      <c r="D515" s="327" t="s">
        <v>1009</v>
      </c>
      <c r="E515" s="327" t="s">
        <v>1747</v>
      </c>
      <c r="F515" s="327" t="s">
        <v>1191</v>
      </c>
      <c r="G515" s="327" t="s">
        <v>2453</v>
      </c>
      <c r="H515" s="327">
        <v>0</v>
      </c>
      <c r="I515" s="327" t="s">
        <v>2734</v>
      </c>
      <c r="J515" s="327" t="s">
        <v>15702</v>
      </c>
      <c r="K515" s="327"/>
      <c r="L515" s="327"/>
      <c r="M515" s="327"/>
      <c r="N515" s="327"/>
      <c r="O515" s="327"/>
      <c r="P515" s="327"/>
      <c r="Q515" s="327"/>
      <c r="R515" s="260" t="str">
        <f ca="1">IF(ISERROR($V515),"",OFFSET('Smelter Look-up'!$C$4,$V515-4,0)&amp;"")</f>
        <v>PT Bukit Timah</v>
      </c>
      <c r="S515" s="276" t="str">
        <f t="shared" ca="1" si="21"/>
        <v>ID</v>
      </c>
      <c r="T515" s="276" t="str">
        <f ca="1">IF(B515="","",IF(ISERROR(MATCH($J515,SorP!$B$1:$B$6230,0)),"",INDIRECT("'SorP'!$A$"&amp;MATCH($J515,SorP!$B$1:$B$6230,0))))</f>
        <v/>
      </c>
      <c r="U515" s="318"/>
      <c r="V515" s="319">
        <f>IF(C515="",NA(),MATCH($B515&amp;$C515,'Smelter Look-up'!$J:$J,0))</f>
        <v>442</v>
      </c>
      <c r="W515" s="320"/>
      <c r="X515" s="320">
        <f t="shared" si="22"/>
        <v>0</v>
      </c>
      <c r="Y515" s="320"/>
      <c r="Z515" s="320"/>
      <c r="AB515" s="321" t="str">
        <f t="shared" si="23"/>
        <v>TinPT Bukit Timah</v>
      </c>
    </row>
    <row r="516" spans="1:28" s="321" customFormat="1" ht="20.25">
      <c r="A516" s="259"/>
      <c r="B516" s="327" t="s">
        <v>1828</v>
      </c>
      <c r="C516" s="327" t="s">
        <v>1009</v>
      </c>
      <c r="D516" s="327" t="s">
        <v>1009</v>
      </c>
      <c r="E516" s="327" t="s">
        <v>1747</v>
      </c>
      <c r="F516" s="327" t="s">
        <v>1191</v>
      </c>
      <c r="G516" s="327" t="s">
        <v>2453</v>
      </c>
      <c r="H516" s="327" t="s">
        <v>16137</v>
      </c>
      <c r="I516" s="327" t="s">
        <v>2734</v>
      </c>
      <c r="J516" s="327" t="s">
        <v>16138</v>
      </c>
      <c r="K516" s="327" t="s">
        <v>16139</v>
      </c>
      <c r="L516" s="327" t="s">
        <v>16140</v>
      </c>
      <c r="M516" s="327" t="s">
        <v>15572</v>
      </c>
      <c r="N516" s="327" t="s">
        <v>15650</v>
      </c>
      <c r="O516" s="327" t="s">
        <v>15788</v>
      </c>
      <c r="P516" s="327" t="s">
        <v>775</v>
      </c>
      <c r="Q516" s="327"/>
      <c r="R516" s="260" t="str">
        <f ca="1">IF(ISERROR($V516),"",OFFSET('Smelter Look-up'!$C$4,$V516-4,0)&amp;"")</f>
        <v>PT Bukit Timah</v>
      </c>
      <c r="S516" s="276" t="str">
        <f t="shared" ca="1" si="21"/>
        <v>ID</v>
      </c>
      <c r="T516" s="276" t="str">
        <f ca="1">IF(B516="","",IF(ISERROR(MATCH($J516,SorP!$B$1:$B$6230,0)),"",INDIRECT("'SorP'!$A$"&amp;MATCH($J516,SorP!$B$1:$B$6230,0))))</f>
        <v/>
      </c>
      <c r="U516" s="318"/>
      <c r="V516" s="319">
        <f>IF(C516="",NA(),MATCH($B516&amp;$C516,'Smelter Look-up'!$J:$J,0))</f>
        <v>442</v>
      </c>
      <c r="W516" s="320"/>
      <c r="X516" s="320">
        <f t="shared" si="22"/>
        <v>0</v>
      </c>
      <c r="Y516" s="320"/>
      <c r="Z516" s="320"/>
      <c r="AB516" s="321" t="str">
        <f t="shared" si="23"/>
        <v>TinPT Bukit Timah</v>
      </c>
    </row>
    <row r="517" spans="1:28" s="321" customFormat="1" ht="20.25">
      <c r="A517" s="259"/>
      <c r="B517" s="327" t="s">
        <v>1828</v>
      </c>
      <c r="C517" s="327" t="s">
        <v>990</v>
      </c>
      <c r="D517" s="327" t="s">
        <v>990</v>
      </c>
      <c r="E517" s="327" t="s">
        <v>1747</v>
      </c>
      <c r="F517" s="327" t="s">
        <v>1192</v>
      </c>
      <c r="G517" s="327" t="s">
        <v>2453</v>
      </c>
      <c r="H517" s="327"/>
      <c r="I517" s="327" t="s">
        <v>2734</v>
      </c>
      <c r="J517" s="327" t="s">
        <v>15702</v>
      </c>
      <c r="K517" s="327"/>
      <c r="L517" s="327"/>
      <c r="M517" s="327" t="s">
        <v>15577</v>
      </c>
      <c r="N517" s="327"/>
      <c r="O517" s="327"/>
      <c r="P517" s="327"/>
      <c r="Q517" s="327"/>
      <c r="R517" s="260" t="str">
        <f ca="1">IF(ISERROR($V517),"",OFFSET('Smelter Look-up'!$C$4,$V517-4,0)&amp;"")</f>
        <v>PT DS Jaya Abadi</v>
      </c>
      <c r="S517" s="276" t="str">
        <f t="shared" ref="S517:S580" ca="1" si="24">IF(B517="","",IF(ISERROR(MATCH($E517,CL,0)),"Unknown",INDIRECT("'C'!$B$"&amp;MATCH($E517,CL,0)+1)))</f>
        <v>ID</v>
      </c>
      <c r="T517" s="276" t="str">
        <f ca="1">IF(B517="","",IF(ISERROR(MATCH($J517,SorP!$B$1:$B$6230,0)),"",INDIRECT("'SorP'!$A$"&amp;MATCH($J517,SorP!$B$1:$B$6230,0))))</f>
        <v/>
      </c>
      <c r="U517" s="318"/>
      <c r="V517" s="319">
        <f>IF(C517="",NA(),MATCH($B517&amp;$C517,'Smelter Look-up'!$J:$J,0))</f>
        <v>444</v>
      </c>
      <c r="W517" s="320"/>
      <c r="X517" s="320">
        <f t="shared" si="22"/>
        <v>0</v>
      </c>
      <c r="Y517" s="320"/>
      <c r="Z517" s="320"/>
      <c r="AB517" s="321" t="str">
        <f t="shared" si="23"/>
        <v>TinPT DS Jaya Abadi</v>
      </c>
    </row>
    <row r="518" spans="1:28" s="321" customFormat="1" ht="20.25">
      <c r="A518" s="259"/>
      <c r="B518" s="327" t="s">
        <v>1828</v>
      </c>
      <c r="C518" s="327" t="s">
        <v>990</v>
      </c>
      <c r="D518" s="327" t="s">
        <v>990</v>
      </c>
      <c r="E518" s="327" t="s">
        <v>1747</v>
      </c>
      <c r="F518" s="327" t="s">
        <v>1192</v>
      </c>
      <c r="G518" s="327" t="s">
        <v>2453</v>
      </c>
      <c r="H518" s="327">
        <v>0</v>
      </c>
      <c r="I518" s="327" t="s">
        <v>2734</v>
      </c>
      <c r="J518" s="327" t="s">
        <v>15702</v>
      </c>
      <c r="K518" s="327"/>
      <c r="L518" s="327"/>
      <c r="M518" s="327"/>
      <c r="N518" s="327"/>
      <c r="O518" s="327"/>
      <c r="P518" s="327"/>
      <c r="Q518" s="327"/>
      <c r="R518" s="260" t="str">
        <f ca="1">IF(ISERROR($V518),"",OFFSET('Smelter Look-up'!$C$4,$V518-4,0)&amp;"")</f>
        <v>PT DS Jaya Abadi</v>
      </c>
      <c r="S518" s="276" t="str">
        <f t="shared" ca="1" si="24"/>
        <v>ID</v>
      </c>
      <c r="T518" s="276" t="str">
        <f ca="1">IF(B518="","",IF(ISERROR(MATCH($J518,SorP!$B$1:$B$6230,0)),"",INDIRECT("'SorP'!$A$"&amp;MATCH($J518,SorP!$B$1:$B$6230,0))))</f>
        <v/>
      </c>
      <c r="U518" s="318"/>
      <c r="V518" s="319">
        <f>IF(C518="",NA(),MATCH($B518&amp;$C518,'Smelter Look-up'!$J:$J,0))</f>
        <v>444</v>
      </c>
      <c r="W518" s="320"/>
      <c r="X518" s="320">
        <f t="shared" ref="X518:X581" si="25">IF(AND(C518="Smelter not listed",OR(LEN(D518)=0,LEN(E518)=0)),1,0)</f>
        <v>0</v>
      </c>
      <c r="Y518" s="320"/>
      <c r="Z518" s="320"/>
      <c r="AB518" s="321" t="str">
        <f t="shared" ref="AB518:AB581" si="26">B518&amp;C518</f>
        <v>TinPT DS Jaya Abadi</v>
      </c>
    </row>
    <row r="519" spans="1:28" s="321" customFormat="1" ht="20.25">
      <c r="A519" s="259"/>
      <c r="B519" s="327" t="s">
        <v>1828</v>
      </c>
      <c r="C519" s="327" t="s">
        <v>990</v>
      </c>
      <c r="D519" s="327" t="s">
        <v>990</v>
      </c>
      <c r="E519" s="327" t="s">
        <v>1747</v>
      </c>
      <c r="F519" s="327" t="s">
        <v>1192</v>
      </c>
      <c r="G519" s="327" t="s">
        <v>2453</v>
      </c>
      <c r="H519" s="327">
        <v>0</v>
      </c>
      <c r="I519" s="327" t="s">
        <v>2734</v>
      </c>
      <c r="J519" s="327" t="s">
        <v>15702</v>
      </c>
      <c r="K519" s="327"/>
      <c r="L519" s="327"/>
      <c r="M519" s="327" t="s">
        <v>15548</v>
      </c>
      <c r="N519" s="327"/>
      <c r="O519" s="327" t="s">
        <v>15652</v>
      </c>
      <c r="P519" s="327"/>
      <c r="Q519" s="327"/>
      <c r="R519" s="260" t="str">
        <f ca="1">IF(ISERROR($V519),"",OFFSET('Smelter Look-up'!$C$4,$V519-4,0)&amp;"")</f>
        <v>PT DS Jaya Abadi</v>
      </c>
      <c r="S519" s="276" t="str">
        <f t="shared" ca="1" si="24"/>
        <v>ID</v>
      </c>
      <c r="T519" s="276" t="str">
        <f ca="1">IF(B519="","",IF(ISERROR(MATCH($J519,SorP!$B$1:$B$6230,0)),"",INDIRECT("'SorP'!$A$"&amp;MATCH($J519,SorP!$B$1:$B$6230,0))))</f>
        <v/>
      </c>
      <c r="U519" s="318"/>
      <c r="V519" s="319">
        <f>IF(C519="",NA(),MATCH($B519&amp;$C519,'Smelter Look-up'!$J:$J,0))</f>
        <v>444</v>
      </c>
      <c r="W519" s="320"/>
      <c r="X519" s="320">
        <f t="shared" si="25"/>
        <v>0</v>
      </c>
      <c r="Y519" s="320"/>
      <c r="Z519" s="320"/>
      <c r="AB519" s="321" t="str">
        <f t="shared" si="26"/>
        <v>TinPT DS Jaya Abadi</v>
      </c>
    </row>
    <row r="520" spans="1:28" s="321" customFormat="1" ht="20.25">
      <c r="A520" s="259"/>
      <c r="B520" s="327" t="s">
        <v>1828</v>
      </c>
      <c r="C520" s="327" t="s">
        <v>990</v>
      </c>
      <c r="D520" s="327" t="s">
        <v>990</v>
      </c>
      <c r="E520" s="327" t="s">
        <v>1747</v>
      </c>
      <c r="F520" s="327" t="s">
        <v>1192</v>
      </c>
      <c r="G520" s="327" t="s">
        <v>2453</v>
      </c>
      <c r="H520" s="327">
        <v>0</v>
      </c>
      <c r="I520" s="327" t="s">
        <v>2734</v>
      </c>
      <c r="J520" s="327" t="s">
        <v>15702</v>
      </c>
      <c r="K520" s="327" t="s">
        <v>16141</v>
      </c>
      <c r="L520" s="327" t="s">
        <v>16142</v>
      </c>
      <c r="M520" s="327"/>
      <c r="N520" s="327" t="s">
        <v>15713</v>
      </c>
      <c r="O520" s="327" t="s">
        <v>15713</v>
      </c>
      <c r="P520" s="327" t="s">
        <v>775</v>
      </c>
      <c r="Q520" s="327" t="s">
        <v>15553</v>
      </c>
      <c r="R520" s="260" t="str">
        <f ca="1">IF(ISERROR($V520),"",OFFSET('Smelter Look-up'!$C$4,$V520-4,0)&amp;"")</f>
        <v>PT DS Jaya Abadi</v>
      </c>
      <c r="S520" s="276" t="str">
        <f t="shared" ca="1" si="24"/>
        <v>ID</v>
      </c>
      <c r="T520" s="276" t="str">
        <f ca="1">IF(B520="","",IF(ISERROR(MATCH($J520,SorP!$B$1:$B$6230,0)),"",INDIRECT("'SorP'!$A$"&amp;MATCH($J520,SorP!$B$1:$B$6230,0))))</f>
        <v/>
      </c>
      <c r="U520" s="318"/>
      <c r="V520" s="319">
        <f>IF(C520="",NA(),MATCH($B520&amp;$C520,'Smelter Look-up'!$J:$J,0))</f>
        <v>444</v>
      </c>
      <c r="W520" s="320"/>
      <c r="X520" s="320">
        <f t="shared" si="25"/>
        <v>0</v>
      </c>
      <c r="Y520" s="320"/>
      <c r="Z520" s="320"/>
      <c r="AB520" s="321" t="str">
        <f t="shared" si="26"/>
        <v>TinPT DS Jaya Abadi</v>
      </c>
    </row>
    <row r="521" spans="1:28" s="321" customFormat="1" ht="20.25">
      <c r="A521" s="259"/>
      <c r="B521" s="327" t="s">
        <v>1828</v>
      </c>
      <c r="C521" s="327" t="s">
        <v>990</v>
      </c>
      <c r="D521" s="327" t="s">
        <v>990</v>
      </c>
      <c r="E521" s="327" t="s">
        <v>1747</v>
      </c>
      <c r="F521" s="327" t="s">
        <v>1192</v>
      </c>
      <c r="G521" s="327" t="s">
        <v>2453</v>
      </c>
      <c r="H521" s="327" t="s">
        <v>16143</v>
      </c>
      <c r="I521" s="327" t="s">
        <v>2734</v>
      </c>
      <c r="J521" s="327" t="s">
        <v>15702</v>
      </c>
      <c r="K521" s="327"/>
      <c r="L521" s="327"/>
      <c r="M521" s="327" t="s">
        <v>15692</v>
      </c>
      <c r="N521" s="327"/>
      <c r="O521" s="327"/>
      <c r="P521" s="327"/>
      <c r="Q521" s="327"/>
      <c r="R521" s="260" t="str">
        <f ca="1">IF(ISERROR($V521),"",OFFSET('Smelter Look-up'!$C$4,$V521-4,0)&amp;"")</f>
        <v>PT DS Jaya Abadi</v>
      </c>
      <c r="S521" s="276" t="str">
        <f t="shared" ca="1" si="24"/>
        <v>ID</v>
      </c>
      <c r="T521" s="276" t="str">
        <f ca="1">IF(B521="","",IF(ISERROR(MATCH($J521,SorP!$B$1:$B$6230,0)),"",INDIRECT("'SorP'!$A$"&amp;MATCH($J521,SorP!$B$1:$B$6230,0))))</f>
        <v/>
      </c>
      <c r="U521" s="318"/>
      <c r="V521" s="319">
        <f>IF(C521="",NA(),MATCH($B521&amp;$C521,'Smelter Look-up'!$J:$J,0))</f>
        <v>444</v>
      </c>
      <c r="W521" s="320"/>
      <c r="X521" s="320">
        <f t="shared" si="25"/>
        <v>0</v>
      </c>
      <c r="Y521" s="320"/>
      <c r="Z521" s="320"/>
      <c r="AB521" s="321" t="str">
        <f t="shared" si="26"/>
        <v>TinPT DS Jaya Abadi</v>
      </c>
    </row>
    <row r="522" spans="1:28" s="321" customFormat="1" ht="20.25">
      <c r="A522" s="259"/>
      <c r="B522" s="327" t="s">
        <v>1828</v>
      </c>
      <c r="C522" s="327" t="s">
        <v>990</v>
      </c>
      <c r="D522" s="327" t="s">
        <v>990</v>
      </c>
      <c r="E522" s="327" t="s">
        <v>1747</v>
      </c>
      <c r="F522" s="327" t="s">
        <v>1192</v>
      </c>
      <c r="G522" s="327" t="s">
        <v>2453</v>
      </c>
      <c r="H522" s="327" t="s">
        <v>16144</v>
      </c>
      <c r="I522" s="327" t="s">
        <v>16145</v>
      </c>
      <c r="J522" s="327" t="s">
        <v>16146</v>
      </c>
      <c r="K522" s="327" t="s">
        <v>16147</v>
      </c>
      <c r="L522" s="327" t="s">
        <v>16148</v>
      </c>
      <c r="M522" s="327" t="s">
        <v>15572</v>
      </c>
      <c r="N522" s="327" t="s">
        <v>15637</v>
      </c>
      <c r="O522" s="327" t="s">
        <v>16146</v>
      </c>
      <c r="P522" s="327" t="s">
        <v>775</v>
      </c>
      <c r="Q522" s="327"/>
      <c r="R522" s="260" t="str">
        <f ca="1">IF(ISERROR($V522),"",OFFSET('Smelter Look-up'!$C$4,$V522-4,0)&amp;"")</f>
        <v>PT DS Jaya Abadi</v>
      </c>
      <c r="S522" s="276" t="str">
        <f t="shared" ca="1" si="24"/>
        <v>ID</v>
      </c>
      <c r="T522" s="276" t="str">
        <f ca="1">IF(B522="","",IF(ISERROR(MATCH($J522,SorP!$B$1:$B$6230,0)),"",INDIRECT("'SorP'!$A$"&amp;MATCH($J522,SorP!$B$1:$B$6230,0))))</f>
        <v/>
      </c>
      <c r="U522" s="318"/>
      <c r="V522" s="319">
        <f>IF(C522="",NA(),MATCH($B522&amp;$C522,'Smelter Look-up'!$J:$J,0))</f>
        <v>444</v>
      </c>
      <c r="W522" s="320"/>
      <c r="X522" s="320">
        <f t="shared" si="25"/>
        <v>0</v>
      </c>
      <c r="Y522" s="320"/>
      <c r="Z522" s="320"/>
      <c r="AB522" s="321" t="str">
        <f t="shared" si="26"/>
        <v>TinPT DS Jaya Abadi</v>
      </c>
    </row>
    <row r="523" spans="1:28" s="321" customFormat="1" ht="20.25">
      <c r="A523" s="259"/>
      <c r="B523" s="327" t="s">
        <v>1828</v>
      </c>
      <c r="C523" s="327" t="s">
        <v>1010</v>
      </c>
      <c r="D523" s="327" t="s">
        <v>1010</v>
      </c>
      <c r="E523" s="327" t="s">
        <v>1747</v>
      </c>
      <c r="F523" s="327" t="s">
        <v>1193</v>
      </c>
      <c r="G523" s="327" t="s">
        <v>2453</v>
      </c>
      <c r="H523" s="327" t="s">
        <v>16149</v>
      </c>
      <c r="I523" s="327" t="s">
        <v>16150</v>
      </c>
      <c r="J523" s="327" t="s">
        <v>2762</v>
      </c>
      <c r="K523" s="327" t="s">
        <v>16151</v>
      </c>
      <c r="L523" s="327" t="s">
        <v>16152</v>
      </c>
      <c r="M523" s="327" t="s">
        <v>15577</v>
      </c>
      <c r="N523" s="327" t="s">
        <v>16153</v>
      </c>
      <c r="O523" s="327" t="s">
        <v>15713</v>
      </c>
      <c r="P523" s="327" t="s">
        <v>775</v>
      </c>
      <c r="Q523" s="327" t="s">
        <v>3881</v>
      </c>
      <c r="R523" s="260" t="str">
        <f ca="1">IF(ISERROR($V523),"",OFFSET('Smelter Look-up'!$C$4,$V523-4,0)&amp;"")</f>
        <v>PT Eunindo Usaha Mandiri</v>
      </c>
      <c r="S523" s="276" t="str">
        <f t="shared" ca="1" si="24"/>
        <v>ID</v>
      </c>
      <c r="T523" s="276" t="str">
        <f ca="1">IF(B523="","",IF(ISERROR(MATCH($J523,SorP!$B$1:$B$6230,0)),"",INDIRECT("'SorP'!$A$"&amp;MATCH($J523,SorP!$B$1:$B$6230,0))))</f>
        <v>ID-KR</v>
      </c>
      <c r="U523" s="318"/>
      <c r="V523" s="319">
        <f>IF(C523="",NA(),MATCH($B523&amp;$C523,'Smelter Look-up'!$J:$J,0))</f>
        <v>445</v>
      </c>
      <c r="W523" s="320"/>
      <c r="X523" s="320">
        <f t="shared" si="25"/>
        <v>0</v>
      </c>
      <c r="Y523" s="320"/>
      <c r="Z523" s="320"/>
      <c r="AB523" s="321" t="str">
        <f t="shared" si="26"/>
        <v>TinPT Eunindo Usaha Mandiri</v>
      </c>
    </row>
    <row r="524" spans="1:28" s="321" customFormat="1" ht="20.25">
      <c r="A524" s="259"/>
      <c r="B524" s="327" t="s">
        <v>1828</v>
      </c>
      <c r="C524" s="327" t="s">
        <v>1010</v>
      </c>
      <c r="D524" s="327" t="s">
        <v>1010</v>
      </c>
      <c r="E524" s="327" t="s">
        <v>1747</v>
      </c>
      <c r="F524" s="327" t="s">
        <v>1193</v>
      </c>
      <c r="G524" s="327" t="s">
        <v>2453</v>
      </c>
      <c r="H524" s="327">
        <v>0</v>
      </c>
      <c r="I524" s="327" t="s">
        <v>2763</v>
      </c>
      <c r="J524" s="327" t="s">
        <v>2762</v>
      </c>
      <c r="K524" s="327"/>
      <c r="L524" s="327"/>
      <c r="M524" s="327" t="s">
        <v>15548</v>
      </c>
      <c r="N524" s="327"/>
      <c r="O524" s="327" t="s">
        <v>15652</v>
      </c>
      <c r="P524" s="327"/>
      <c r="Q524" s="327"/>
      <c r="R524" s="260" t="str">
        <f ca="1">IF(ISERROR($V524),"",OFFSET('Smelter Look-up'!$C$4,$V524-4,0)&amp;"")</f>
        <v>PT Eunindo Usaha Mandiri</v>
      </c>
      <c r="S524" s="276" t="str">
        <f t="shared" ca="1" si="24"/>
        <v>ID</v>
      </c>
      <c r="T524" s="276" t="str">
        <f ca="1">IF(B524="","",IF(ISERROR(MATCH($J524,SorP!$B$1:$B$6230,0)),"",INDIRECT("'SorP'!$A$"&amp;MATCH($J524,SorP!$B$1:$B$6230,0))))</f>
        <v>ID-KR</v>
      </c>
      <c r="U524" s="318"/>
      <c r="V524" s="319">
        <f>IF(C524="",NA(),MATCH($B524&amp;$C524,'Smelter Look-up'!$J:$J,0))</f>
        <v>445</v>
      </c>
      <c r="W524" s="320"/>
      <c r="X524" s="320">
        <f t="shared" si="25"/>
        <v>0</v>
      </c>
      <c r="Y524" s="320"/>
      <c r="Z524" s="320"/>
      <c r="AB524" s="321" t="str">
        <f t="shared" si="26"/>
        <v>TinPT Eunindo Usaha Mandiri</v>
      </c>
    </row>
    <row r="525" spans="1:28" s="321" customFormat="1" ht="20.25">
      <c r="A525" s="259"/>
      <c r="B525" s="327" t="s">
        <v>1828</v>
      </c>
      <c r="C525" s="327" t="s">
        <v>1010</v>
      </c>
      <c r="D525" s="327" t="s">
        <v>1010</v>
      </c>
      <c r="E525" s="327" t="s">
        <v>1747</v>
      </c>
      <c r="F525" s="327" t="s">
        <v>1193</v>
      </c>
      <c r="G525" s="327" t="s">
        <v>2453</v>
      </c>
      <c r="H525" s="327">
        <v>0</v>
      </c>
      <c r="I525" s="327" t="s">
        <v>16150</v>
      </c>
      <c r="J525" s="327" t="s">
        <v>2762</v>
      </c>
      <c r="K525" s="327"/>
      <c r="L525" s="327"/>
      <c r="M525" s="327"/>
      <c r="N525" s="327"/>
      <c r="O525" s="327"/>
      <c r="P525" s="327" t="s">
        <v>775</v>
      </c>
      <c r="Q525" s="327" t="s">
        <v>15553</v>
      </c>
      <c r="R525" s="260" t="str">
        <f ca="1">IF(ISERROR($V525),"",OFFSET('Smelter Look-up'!$C$4,$V525-4,0)&amp;"")</f>
        <v>PT Eunindo Usaha Mandiri</v>
      </c>
      <c r="S525" s="276" t="str">
        <f t="shared" ca="1" si="24"/>
        <v>ID</v>
      </c>
      <c r="T525" s="276" t="str">
        <f ca="1">IF(B525="","",IF(ISERROR(MATCH($J525,SorP!$B$1:$B$6230,0)),"",INDIRECT("'SorP'!$A$"&amp;MATCH($J525,SorP!$B$1:$B$6230,0))))</f>
        <v>ID-KR</v>
      </c>
      <c r="U525" s="318"/>
      <c r="V525" s="319">
        <f>IF(C525="",NA(),MATCH($B525&amp;$C525,'Smelter Look-up'!$J:$J,0))</f>
        <v>445</v>
      </c>
      <c r="W525" s="320"/>
      <c r="X525" s="320">
        <f t="shared" si="25"/>
        <v>0</v>
      </c>
      <c r="Y525" s="320"/>
      <c r="Z525" s="320"/>
      <c r="AB525" s="321" t="str">
        <f t="shared" si="26"/>
        <v>TinPT Eunindo Usaha Mandiri</v>
      </c>
    </row>
    <row r="526" spans="1:28" s="321" customFormat="1" ht="20.25">
      <c r="A526" s="259"/>
      <c r="B526" s="327" t="s">
        <v>1828</v>
      </c>
      <c r="C526" s="327" t="s">
        <v>1010</v>
      </c>
      <c r="D526" s="327" t="s">
        <v>1010</v>
      </c>
      <c r="E526" s="327" t="s">
        <v>1747</v>
      </c>
      <c r="F526" s="327" t="s">
        <v>1193</v>
      </c>
      <c r="G526" s="327" t="s">
        <v>2453</v>
      </c>
      <c r="H526" s="327">
        <v>0</v>
      </c>
      <c r="I526" s="327" t="s">
        <v>16150</v>
      </c>
      <c r="J526" s="327" t="s">
        <v>2762</v>
      </c>
      <c r="K526" s="327"/>
      <c r="L526" s="327"/>
      <c r="M526" s="327" t="s">
        <v>15692</v>
      </c>
      <c r="N526" s="327"/>
      <c r="O526" s="327"/>
      <c r="P526" s="327"/>
      <c r="Q526" s="327"/>
      <c r="R526" s="260" t="str">
        <f ca="1">IF(ISERROR($V526),"",OFFSET('Smelter Look-up'!$C$4,$V526-4,0)&amp;"")</f>
        <v>PT Eunindo Usaha Mandiri</v>
      </c>
      <c r="S526" s="276" t="str">
        <f t="shared" ca="1" si="24"/>
        <v>ID</v>
      </c>
      <c r="T526" s="276" t="str">
        <f ca="1">IF(B526="","",IF(ISERROR(MATCH($J526,SorP!$B$1:$B$6230,0)),"",INDIRECT("'SorP'!$A$"&amp;MATCH($J526,SorP!$B$1:$B$6230,0))))</f>
        <v>ID-KR</v>
      </c>
      <c r="U526" s="318"/>
      <c r="V526" s="319">
        <f>IF(C526="",NA(),MATCH($B526&amp;$C526,'Smelter Look-up'!$J:$J,0))</f>
        <v>445</v>
      </c>
      <c r="W526" s="320"/>
      <c r="X526" s="320">
        <f t="shared" si="25"/>
        <v>0</v>
      </c>
      <c r="Y526" s="320"/>
      <c r="Z526" s="320"/>
      <c r="AB526" s="321" t="str">
        <f t="shared" si="26"/>
        <v>TinPT Eunindo Usaha Mandiri</v>
      </c>
    </row>
    <row r="527" spans="1:28" s="321" customFormat="1" ht="20.25">
      <c r="A527" s="259"/>
      <c r="B527" s="327" t="s">
        <v>1828</v>
      </c>
      <c r="C527" s="327" t="s">
        <v>1010</v>
      </c>
      <c r="D527" s="327" t="s">
        <v>1010</v>
      </c>
      <c r="E527" s="327" t="s">
        <v>1747</v>
      </c>
      <c r="F527" s="327" t="s">
        <v>1193</v>
      </c>
      <c r="G527" s="327" t="s">
        <v>2453</v>
      </c>
      <c r="H527" s="327">
        <v>0</v>
      </c>
      <c r="I527" s="327" t="s">
        <v>16150</v>
      </c>
      <c r="J527" s="327" t="s">
        <v>2762</v>
      </c>
      <c r="K527" s="327"/>
      <c r="L527" s="327"/>
      <c r="M527" s="327"/>
      <c r="N527" s="327"/>
      <c r="O527" s="327"/>
      <c r="P527" s="327"/>
      <c r="Q527" s="327"/>
      <c r="R527" s="260" t="str">
        <f ca="1">IF(ISERROR($V527),"",OFFSET('Smelter Look-up'!$C$4,$V527-4,0)&amp;"")</f>
        <v>PT Eunindo Usaha Mandiri</v>
      </c>
      <c r="S527" s="276" t="str">
        <f t="shared" ca="1" si="24"/>
        <v>ID</v>
      </c>
      <c r="T527" s="276" t="str">
        <f ca="1">IF(B527="","",IF(ISERROR(MATCH($J527,SorP!$B$1:$B$6230,0)),"",INDIRECT("'SorP'!$A$"&amp;MATCH($J527,SorP!$B$1:$B$6230,0))))</f>
        <v>ID-KR</v>
      </c>
      <c r="U527" s="318"/>
      <c r="V527" s="319">
        <f>IF(C527="",NA(),MATCH($B527&amp;$C527,'Smelter Look-up'!$J:$J,0))</f>
        <v>445</v>
      </c>
      <c r="W527" s="320"/>
      <c r="X527" s="320">
        <f t="shared" si="25"/>
        <v>0</v>
      </c>
      <c r="Y527" s="320"/>
      <c r="Z527" s="320"/>
      <c r="AB527" s="321" t="str">
        <f t="shared" si="26"/>
        <v>TinPT Eunindo Usaha Mandiri</v>
      </c>
    </row>
    <row r="528" spans="1:28" s="321" customFormat="1" ht="20.25">
      <c r="A528" s="259"/>
      <c r="B528" s="327" t="s">
        <v>1828</v>
      </c>
      <c r="C528" s="327" t="s">
        <v>1010</v>
      </c>
      <c r="D528" s="327" t="s">
        <v>1010</v>
      </c>
      <c r="E528" s="327" t="s">
        <v>1747</v>
      </c>
      <c r="F528" s="327" t="s">
        <v>1193</v>
      </c>
      <c r="G528" s="327" t="s">
        <v>2453</v>
      </c>
      <c r="H528" s="327" t="s">
        <v>16149</v>
      </c>
      <c r="I528" s="327" t="s">
        <v>16154</v>
      </c>
      <c r="J528" s="327" t="s">
        <v>1747</v>
      </c>
      <c r="K528" s="327" t="s">
        <v>16151</v>
      </c>
      <c r="L528" s="327" t="s">
        <v>16155</v>
      </c>
      <c r="M528" s="327" t="s">
        <v>15611</v>
      </c>
      <c r="N528" s="327" t="s">
        <v>15637</v>
      </c>
      <c r="O528" s="327" t="s">
        <v>15713</v>
      </c>
      <c r="P528" s="327"/>
      <c r="Q528" s="327"/>
      <c r="R528" s="260" t="str">
        <f ca="1">IF(ISERROR($V528),"",OFFSET('Smelter Look-up'!$C$4,$V528-4,0)&amp;"")</f>
        <v>PT Eunindo Usaha Mandiri</v>
      </c>
      <c r="S528" s="276" t="str">
        <f t="shared" ca="1" si="24"/>
        <v>ID</v>
      </c>
      <c r="T528" s="276" t="str">
        <f ca="1">IF(B528="","",IF(ISERROR(MATCH($J528,SorP!$B$1:$B$6230,0)),"",INDIRECT("'SorP'!$A$"&amp;MATCH($J528,SorP!$B$1:$B$6230,0))))</f>
        <v/>
      </c>
      <c r="U528" s="318"/>
      <c r="V528" s="319">
        <f>IF(C528="",NA(),MATCH($B528&amp;$C528,'Smelter Look-up'!$J:$J,0))</f>
        <v>445</v>
      </c>
      <c r="W528" s="320"/>
      <c r="X528" s="320">
        <f t="shared" si="25"/>
        <v>0</v>
      </c>
      <c r="Y528" s="320"/>
      <c r="Z528" s="320"/>
      <c r="AB528" s="321" t="str">
        <f t="shared" si="26"/>
        <v>TinPT Eunindo Usaha Mandiri</v>
      </c>
    </row>
    <row r="529" spans="1:28" s="321" customFormat="1" ht="20.25">
      <c r="A529" s="259"/>
      <c r="B529" s="327" t="s">
        <v>1828</v>
      </c>
      <c r="C529" s="327" t="s">
        <v>1011</v>
      </c>
      <c r="D529" s="327" t="s">
        <v>1011</v>
      </c>
      <c r="E529" s="327" t="s">
        <v>1747</v>
      </c>
      <c r="F529" s="327" t="s">
        <v>1195</v>
      </c>
      <c r="G529" s="327" t="s">
        <v>2453</v>
      </c>
      <c r="H529" s="327">
        <v>0</v>
      </c>
      <c r="I529" s="327" t="s">
        <v>2731</v>
      </c>
      <c r="J529" s="327" t="s">
        <v>15702</v>
      </c>
      <c r="K529" s="327"/>
      <c r="L529" s="327"/>
      <c r="M529" s="327"/>
      <c r="N529" s="327"/>
      <c r="O529" s="327"/>
      <c r="P529" s="327"/>
      <c r="Q529" s="327"/>
      <c r="R529" s="260" t="str">
        <f ca="1">IF(ISERROR($V529),"",OFFSET('Smelter Look-up'!$C$4,$V529-4,0)&amp;"")</f>
        <v>PT Mitra Stania Prima</v>
      </c>
      <c r="S529" s="276" t="str">
        <f t="shared" ca="1" si="24"/>
        <v>ID</v>
      </c>
      <c r="T529" s="276" t="str">
        <f ca="1">IF(B529="","",IF(ISERROR(MATCH($J529,SorP!$B$1:$B$6230,0)),"",INDIRECT("'SorP'!$A$"&amp;MATCH($J529,SorP!$B$1:$B$6230,0))))</f>
        <v/>
      </c>
      <c r="U529" s="318"/>
      <c r="V529" s="319">
        <f>IF(C529="",NA(),MATCH($B529&amp;$C529,'Smelter Look-up'!$J:$J,0))</f>
        <v>454</v>
      </c>
      <c r="W529" s="320"/>
      <c r="X529" s="320">
        <f t="shared" si="25"/>
        <v>0</v>
      </c>
      <c r="Y529" s="320"/>
      <c r="Z529" s="320"/>
      <c r="AB529" s="321" t="str">
        <f t="shared" si="26"/>
        <v>TinPT Mitra Stania Prima</v>
      </c>
    </row>
    <row r="530" spans="1:28" s="321" customFormat="1" ht="20.25">
      <c r="A530" s="259"/>
      <c r="B530" s="327" t="s">
        <v>1828</v>
      </c>
      <c r="C530" s="327" t="s">
        <v>1011</v>
      </c>
      <c r="D530" s="327" t="s">
        <v>1011</v>
      </c>
      <c r="E530" s="327" t="s">
        <v>1747</v>
      </c>
      <c r="F530" s="327" t="s">
        <v>1195</v>
      </c>
      <c r="G530" s="327" t="s">
        <v>2453</v>
      </c>
      <c r="H530" s="327" t="s">
        <v>16156</v>
      </c>
      <c r="I530" s="327" t="s">
        <v>2731</v>
      </c>
      <c r="J530" s="327" t="s">
        <v>15702</v>
      </c>
      <c r="K530" s="327" t="s">
        <v>16157</v>
      </c>
      <c r="L530" s="327" t="s">
        <v>16158</v>
      </c>
      <c r="M530" s="327" t="s">
        <v>15577</v>
      </c>
      <c r="N530" s="327" t="s">
        <v>16159</v>
      </c>
      <c r="O530" s="327" t="s">
        <v>16160</v>
      </c>
      <c r="P530" s="327" t="s">
        <v>775</v>
      </c>
      <c r="Q530" s="327" t="s">
        <v>3881</v>
      </c>
      <c r="R530" s="260" t="str">
        <f ca="1">IF(ISERROR($V530),"",OFFSET('Smelter Look-up'!$C$4,$V530-4,0)&amp;"")</f>
        <v>PT Mitra Stania Prima</v>
      </c>
      <c r="S530" s="276" t="str">
        <f t="shared" ca="1" si="24"/>
        <v>ID</v>
      </c>
      <c r="T530" s="276" t="str">
        <f ca="1">IF(B530="","",IF(ISERROR(MATCH($J530,SorP!$B$1:$B$6230,0)),"",INDIRECT("'SorP'!$A$"&amp;MATCH($J530,SorP!$B$1:$B$6230,0))))</f>
        <v/>
      </c>
      <c r="U530" s="318"/>
      <c r="V530" s="319">
        <f>IF(C530="",NA(),MATCH($B530&amp;$C530,'Smelter Look-up'!$J:$J,0))</f>
        <v>454</v>
      </c>
      <c r="W530" s="320"/>
      <c r="X530" s="320">
        <f t="shared" si="25"/>
        <v>0</v>
      </c>
      <c r="Y530" s="320"/>
      <c r="Z530" s="320"/>
      <c r="AB530" s="321" t="str">
        <f t="shared" si="26"/>
        <v>TinPT Mitra Stania Prima</v>
      </c>
    </row>
    <row r="531" spans="1:28" s="321" customFormat="1" ht="20.25">
      <c r="A531" s="259"/>
      <c r="B531" s="327" t="s">
        <v>1828</v>
      </c>
      <c r="C531" s="327" t="s">
        <v>1011</v>
      </c>
      <c r="D531" s="327" t="s">
        <v>1011</v>
      </c>
      <c r="E531" s="327" t="s">
        <v>1747</v>
      </c>
      <c r="F531" s="327" t="s">
        <v>1195</v>
      </c>
      <c r="G531" s="327" t="s">
        <v>2453</v>
      </c>
      <c r="H531" s="327" t="s">
        <v>16156</v>
      </c>
      <c r="I531" s="327" t="s">
        <v>2731</v>
      </c>
      <c r="J531" s="327" t="s">
        <v>15702</v>
      </c>
      <c r="K531" s="327" t="s">
        <v>16157</v>
      </c>
      <c r="L531" s="327" t="s">
        <v>16158</v>
      </c>
      <c r="M531" s="327" t="s">
        <v>15577</v>
      </c>
      <c r="N531" s="327" t="s">
        <v>16159</v>
      </c>
      <c r="O531" s="327" t="s">
        <v>16160</v>
      </c>
      <c r="P531" s="327" t="s">
        <v>16161</v>
      </c>
      <c r="Q531" s="327" t="s">
        <v>3881</v>
      </c>
      <c r="R531" s="260" t="str">
        <f ca="1">IF(ISERROR($V531),"",OFFSET('Smelter Look-up'!$C$4,$V531-4,0)&amp;"")</f>
        <v>PT Mitra Stania Prima</v>
      </c>
      <c r="S531" s="276" t="str">
        <f t="shared" ca="1" si="24"/>
        <v>ID</v>
      </c>
      <c r="T531" s="276" t="str">
        <f ca="1">IF(B531="","",IF(ISERROR(MATCH($J531,SorP!$B$1:$B$6230,0)),"",INDIRECT("'SorP'!$A$"&amp;MATCH($J531,SorP!$B$1:$B$6230,0))))</f>
        <v/>
      </c>
      <c r="U531" s="318"/>
      <c r="V531" s="319">
        <f>IF(C531="",NA(),MATCH($B531&amp;$C531,'Smelter Look-up'!$J:$J,0))</f>
        <v>454</v>
      </c>
      <c r="W531" s="320"/>
      <c r="X531" s="320">
        <f t="shared" si="25"/>
        <v>0</v>
      </c>
      <c r="Y531" s="320"/>
      <c r="Z531" s="320"/>
      <c r="AB531" s="321" t="str">
        <f t="shared" si="26"/>
        <v>TinPT Mitra Stania Prima</v>
      </c>
    </row>
    <row r="532" spans="1:28" s="321" customFormat="1" ht="20.25">
      <c r="A532" s="259"/>
      <c r="B532" s="327" t="s">
        <v>1828</v>
      </c>
      <c r="C532" s="327" t="s">
        <v>1011</v>
      </c>
      <c r="D532" s="327" t="s">
        <v>1011</v>
      </c>
      <c r="E532" s="327" t="s">
        <v>1747</v>
      </c>
      <c r="F532" s="327" t="s">
        <v>1195</v>
      </c>
      <c r="G532" s="327" t="s">
        <v>2453</v>
      </c>
      <c r="H532" s="327">
        <v>0</v>
      </c>
      <c r="I532" s="327" t="s">
        <v>2731</v>
      </c>
      <c r="J532" s="327" t="s">
        <v>15702</v>
      </c>
      <c r="K532" s="327"/>
      <c r="L532" s="327"/>
      <c r="M532" s="327" t="s">
        <v>15548</v>
      </c>
      <c r="N532" s="327"/>
      <c r="O532" s="327" t="s">
        <v>15652</v>
      </c>
      <c r="P532" s="327"/>
      <c r="Q532" s="327"/>
      <c r="R532" s="260" t="str">
        <f ca="1">IF(ISERROR($V532),"",OFFSET('Smelter Look-up'!$C$4,$V532-4,0)&amp;"")</f>
        <v>PT Mitra Stania Prima</v>
      </c>
      <c r="S532" s="276" t="str">
        <f t="shared" ca="1" si="24"/>
        <v>ID</v>
      </c>
      <c r="T532" s="276" t="str">
        <f ca="1">IF(B532="","",IF(ISERROR(MATCH($J532,SorP!$B$1:$B$6230,0)),"",INDIRECT("'SorP'!$A$"&amp;MATCH($J532,SorP!$B$1:$B$6230,0))))</f>
        <v/>
      </c>
      <c r="U532" s="318"/>
      <c r="V532" s="319">
        <f>IF(C532="",NA(),MATCH($B532&amp;$C532,'Smelter Look-up'!$J:$J,0))</f>
        <v>454</v>
      </c>
      <c r="W532" s="320"/>
      <c r="X532" s="320">
        <f t="shared" si="25"/>
        <v>0</v>
      </c>
      <c r="Y532" s="320"/>
      <c r="Z532" s="320"/>
      <c r="AB532" s="321" t="str">
        <f t="shared" si="26"/>
        <v>TinPT Mitra Stania Prima</v>
      </c>
    </row>
    <row r="533" spans="1:28" s="321" customFormat="1" ht="20.25">
      <c r="A533" s="259"/>
      <c r="B533" s="327" t="s">
        <v>1828</v>
      </c>
      <c r="C533" s="327" t="s">
        <v>1011</v>
      </c>
      <c r="D533" s="327" t="s">
        <v>1011</v>
      </c>
      <c r="E533" s="327" t="s">
        <v>1747</v>
      </c>
      <c r="F533" s="327" t="s">
        <v>1195</v>
      </c>
      <c r="G533" s="327" t="s">
        <v>2453</v>
      </c>
      <c r="H533" s="327">
        <v>0</v>
      </c>
      <c r="I533" s="327" t="s">
        <v>2731</v>
      </c>
      <c r="J533" s="327" t="s">
        <v>15702</v>
      </c>
      <c r="K533" s="327"/>
      <c r="L533" s="327"/>
      <c r="M533" s="327"/>
      <c r="N533" s="327"/>
      <c r="O533" s="327"/>
      <c r="P533" s="327" t="s">
        <v>775</v>
      </c>
      <c r="Q533" s="327" t="s">
        <v>15553</v>
      </c>
      <c r="R533" s="260" t="str">
        <f ca="1">IF(ISERROR($V533),"",OFFSET('Smelter Look-up'!$C$4,$V533-4,0)&amp;"")</f>
        <v>PT Mitra Stania Prima</v>
      </c>
      <c r="S533" s="276" t="str">
        <f t="shared" ca="1" si="24"/>
        <v>ID</v>
      </c>
      <c r="T533" s="276" t="str">
        <f ca="1">IF(B533="","",IF(ISERROR(MATCH($J533,SorP!$B$1:$B$6230,0)),"",INDIRECT("'SorP'!$A$"&amp;MATCH($J533,SorP!$B$1:$B$6230,0))))</f>
        <v/>
      </c>
      <c r="U533" s="318"/>
      <c r="V533" s="319">
        <f>IF(C533="",NA(),MATCH($B533&amp;$C533,'Smelter Look-up'!$J:$J,0))</f>
        <v>454</v>
      </c>
      <c r="W533" s="320"/>
      <c r="X533" s="320">
        <f t="shared" si="25"/>
        <v>0</v>
      </c>
      <c r="Y533" s="320"/>
      <c r="Z533" s="320"/>
      <c r="AB533" s="321" t="str">
        <f t="shared" si="26"/>
        <v>TinPT Mitra Stania Prima</v>
      </c>
    </row>
    <row r="534" spans="1:28" s="321" customFormat="1" ht="20.25">
      <c r="A534" s="259"/>
      <c r="B534" s="327" t="s">
        <v>1828</v>
      </c>
      <c r="C534" s="327" t="s">
        <v>1011</v>
      </c>
      <c r="D534" s="327" t="s">
        <v>1011</v>
      </c>
      <c r="E534" s="327" t="s">
        <v>1747</v>
      </c>
      <c r="F534" s="327" t="s">
        <v>1195</v>
      </c>
      <c r="G534" s="327" t="s">
        <v>2453</v>
      </c>
      <c r="H534" s="327" t="s">
        <v>16156</v>
      </c>
      <c r="I534" s="327" t="s">
        <v>2731</v>
      </c>
      <c r="J534" s="327" t="s">
        <v>15702</v>
      </c>
      <c r="K534" s="327" t="s">
        <v>16157</v>
      </c>
      <c r="L534" s="327" t="s">
        <v>16158</v>
      </c>
      <c r="M534" s="327" t="s">
        <v>15692</v>
      </c>
      <c r="N534" s="327" t="s">
        <v>16159</v>
      </c>
      <c r="O534" s="327" t="s">
        <v>16160</v>
      </c>
      <c r="P534" s="327" t="s">
        <v>775</v>
      </c>
      <c r="Q534" s="327"/>
      <c r="R534" s="260" t="str">
        <f ca="1">IF(ISERROR($V534),"",OFFSET('Smelter Look-up'!$C$4,$V534-4,0)&amp;"")</f>
        <v>PT Mitra Stania Prima</v>
      </c>
      <c r="S534" s="276" t="str">
        <f t="shared" ca="1" si="24"/>
        <v>ID</v>
      </c>
      <c r="T534" s="276" t="str">
        <f ca="1">IF(B534="","",IF(ISERROR(MATCH($J534,SorP!$B$1:$B$6230,0)),"",INDIRECT("'SorP'!$A$"&amp;MATCH($J534,SorP!$B$1:$B$6230,0))))</f>
        <v/>
      </c>
      <c r="U534" s="318"/>
      <c r="V534" s="319">
        <f>IF(C534="",NA(),MATCH($B534&amp;$C534,'Smelter Look-up'!$J:$J,0))</f>
        <v>454</v>
      </c>
      <c r="W534" s="320"/>
      <c r="X534" s="320">
        <f t="shared" si="25"/>
        <v>0</v>
      </c>
      <c r="Y534" s="320"/>
      <c r="Z534" s="320"/>
      <c r="AB534" s="321" t="str">
        <f t="shared" si="26"/>
        <v>TinPT Mitra Stania Prima</v>
      </c>
    </row>
    <row r="535" spans="1:28" s="321" customFormat="1" ht="20.25">
      <c r="A535" s="259"/>
      <c r="B535" s="327" t="s">
        <v>1828</v>
      </c>
      <c r="C535" s="327" t="s">
        <v>1011</v>
      </c>
      <c r="D535" s="327" t="s">
        <v>1011</v>
      </c>
      <c r="E535" s="327" t="s">
        <v>1747</v>
      </c>
      <c r="F535" s="327" t="s">
        <v>1195</v>
      </c>
      <c r="G535" s="327" t="s">
        <v>2453</v>
      </c>
      <c r="H535" s="327" t="s">
        <v>16162</v>
      </c>
      <c r="I535" s="327" t="s">
        <v>16163</v>
      </c>
      <c r="J535" s="327" t="s">
        <v>15702</v>
      </c>
      <c r="K535" s="327" t="s">
        <v>16164</v>
      </c>
      <c r="L535" s="327" t="s">
        <v>16165</v>
      </c>
      <c r="M535" s="327" t="s">
        <v>15611</v>
      </c>
      <c r="N535" s="327" t="s">
        <v>15637</v>
      </c>
      <c r="O535" s="327" t="s">
        <v>15637</v>
      </c>
      <c r="P535" s="327"/>
      <c r="Q535" s="327"/>
      <c r="R535" s="260" t="str">
        <f ca="1">IF(ISERROR($V535),"",OFFSET('Smelter Look-up'!$C$4,$V535-4,0)&amp;"")</f>
        <v>PT Mitra Stania Prima</v>
      </c>
      <c r="S535" s="276" t="str">
        <f t="shared" ca="1" si="24"/>
        <v>ID</v>
      </c>
      <c r="T535" s="276" t="str">
        <f ca="1">IF(B535="","",IF(ISERROR(MATCH($J535,SorP!$B$1:$B$6230,0)),"",INDIRECT("'SorP'!$A$"&amp;MATCH($J535,SorP!$B$1:$B$6230,0))))</f>
        <v/>
      </c>
      <c r="U535" s="318"/>
      <c r="V535" s="319">
        <f>IF(C535="",NA(),MATCH($B535&amp;$C535,'Smelter Look-up'!$J:$J,0))</f>
        <v>454</v>
      </c>
      <c r="W535" s="320"/>
      <c r="X535" s="320">
        <f t="shared" si="25"/>
        <v>0</v>
      </c>
      <c r="Y535" s="320"/>
      <c r="Z535" s="320"/>
      <c r="AB535" s="321" t="str">
        <f t="shared" si="26"/>
        <v>TinPT Mitra Stania Prima</v>
      </c>
    </row>
    <row r="536" spans="1:28" s="321" customFormat="1" ht="20.25">
      <c r="A536" s="259"/>
      <c r="B536" s="327" t="s">
        <v>1828</v>
      </c>
      <c r="C536" s="327" t="s">
        <v>2140</v>
      </c>
      <c r="D536" s="327" t="s">
        <v>2140</v>
      </c>
      <c r="E536" s="327" t="s">
        <v>1747</v>
      </c>
      <c r="F536" s="327" t="s">
        <v>2141</v>
      </c>
      <c r="G536" s="327" t="s">
        <v>2453</v>
      </c>
      <c r="H536" s="327" t="s">
        <v>16166</v>
      </c>
      <c r="I536" s="327" t="s">
        <v>2731</v>
      </c>
      <c r="J536" s="327" t="s">
        <v>15702</v>
      </c>
      <c r="K536" s="327" t="s">
        <v>15704</v>
      </c>
      <c r="L536" s="327" t="s">
        <v>16167</v>
      </c>
      <c r="M536" s="327" t="s">
        <v>15577</v>
      </c>
      <c r="N536" s="327"/>
      <c r="O536" s="327"/>
      <c r="P536" s="327"/>
      <c r="Q536" s="327"/>
      <c r="R536" s="260" t="str">
        <f ca="1">IF(ISERROR($V536),"",OFFSET('Smelter Look-up'!$C$4,$V536-4,0)&amp;"")</f>
        <v>PT Panca Mega Persada</v>
      </c>
      <c r="S536" s="276" t="str">
        <f t="shared" ca="1" si="24"/>
        <v>ID</v>
      </c>
      <c r="T536" s="276" t="str">
        <f ca="1">IF(B536="","",IF(ISERROR(MATCH($J536,SorP!$B$1:$B$6230,0)),"",INDIRECT("'SorP'!$A$"&amp;MATCH($J536,SorP!$B$1:$B$6230,0))))</f>
        <v/>
      </c>
      <c r="U536" s="318"/>
      <c r="V536" s="319">
        <f>IF(C536="",NA(),MATCH($B536&amp;$C536,'Smelter Look-up'!$J:$J,0))</f>
        <v>456</v>
      </c>
      <c r="W536" s="320"/>
      <c r="X536" s="320">
        <f t="shared" si="25"/>
        <v>0</v>
      </c>
      <c r="Y536" s="320"/>
      <c r="Z536" s="320"/>
      <c r="AB536" s="321" t="str">
        <f t="shared" si="26"/>
        <v>TinPT Panca Mega Persada</v>
      </c>
    </row>
    <row r="537" spans="1:28" s="321" customFormat="1" ht="20.25">
      <c r="A537" s="259"/>
      <c r="B537" s="327" t="s">
        <v>1828</v>
      </c>
      <c r="C537" s="327" t="s">
        <v>2140</v>
      </c>
      <c r="D537" s="327" t="s">
        <v>2140</v>
      </c>
      <c r="E537" s="327" t="s">
        <v>1747</v>
      </c>
      <c r="F537" s="327" t="s">
        <v>2141</v>
      </c>
      <c r="G537" s="327" t="s">
        <v>2453</v>
      </c>
      <c r="H537" s="327">
        <v>0</v>
      </c>
      <c r="I537" s="327" t="s">
        <v>2731</v>
      </c>
      <c r="J537" s="327" t="s">
        <v>15702</v>
      </c>
      <c r="K537" s="327"/>
      <c r="L537" s="327"/>
      <c r="M537" s="327" t="s">
        <v>15548</v>
      </c>
      <c r="N537" s="327"/>
      <c r="O537" s="327" t="s">
        <v>15652</v>
      </c>
      <c r="P537" s="327"/>
      <c r="Q537" s="327"/>
      <c r="R537" s="260" t="str">
        <f ca="1">IF(ISERROR($V537),"",OFFSET('Smelter Look-up'!$C$4,$V537-4,0)&amp;"")</f>
        <v>PT Panca Mega Persada</v>
      </c>
      <c r="S537" s="276" t="str">
        <f t="shared" ca="1" si="24"/>
        <v>ID</v>
      </c>
      <c r="T537" s="276" t="str">
        <f ca="1">IF(B537="","",IF(ISERROR(MATCH($J537,SorP!$B$1:$B$6230,0)),"",INDIRECT("'SorP'!$A$"&amp;MATCH($J537,SorP!$B$1:$B$6230,0))))</f>
        <v/>
      </c>
      <c r="U537" s="318"/>
      <c r="V537" s="319">
        <f>IF(C537="",NA(),MATCH($B537&amp;$C537,'Smelter Look-up'!$J:$J,0))</f>
        <v>456</v>
      </c>
      <c r="W537" s="320"/>
      <c r="X537" s="320">
        <f t="shared" si="25"/>
        <v>0</v>
      </c>
      <c r="Y537" s="320"/>
      <c r="Z537" s="320"/>
      <c r="AB537" s="321" t="str">
        <f t="shared" si="26"/>
        <v>TinPT Panca Mega Persada</v>
      </c>
    </row>
    <row r="538" spans="1:28" s="321" customFormat="1" ht="20.25">
      <c r="A538" s="259"/>
      <c r="B538" s="327" t="s">
        <v>1828</v>
      </c>
      <c r="C538" s="327" t="s">
        <v>2140</v>
      </c>
      <c r="D538" s="327" t="s">
        <v>2140</v>
      </c>
      <c r="E538" s="327" t="s">
        <v>1747</v>
      </c>
      <c r="F538" s="327" t="s">
        <v>2141</v>
      </c>
      <c r="G538" s="327" t="s">
        <v>2453</v>
      </c>
      <c r="H538" s="327">
        <v>0</v>
      </c>
      <c r="I538" s="327" t="s">
        <v>2731</v>
      </c>
      <c r="J538" s="327" t="s">
        <v>15702</v>
      </c>
      <c r="K538" s="327"/>
      <c r="L538" s="327"/>
      <c r="M538" s="327"/>
      <c r="N538" s="327"/>
      <c r="O538" s="327"/>
      <c r="P538" s="327" t="s">
        <v>775</v>
      </c>
      <c r="Q538" s="327" t="s">
        <v>15553</v>
      </c>
      <c r="R538" s="260" t="str">
        <f ca="1">IF(ISERROR($V538),"",OFFSET('Smelter Look-up'!$C$4,$V538-4,0)&amp;"")</f>
        <v>PT Panca Mega Persada</v>
      </c>
      <c r="S538" s="276" t="str">
        <f t="shared" ca="1" si="24"/>
        <v>ID</v>
      </c>
      <c r="T538" s="276" t="str">
        <f ca="1">IF(B538="","",IF(ISERROR(MATCH($J538,SorP!$B$1:$B$6230,0)),"",INDIRECT("'SorP'!$A$"&amp;MATCH($J538,SorP!$B$1:$B$6230,0))))</f>
        <v/>
      </c>
      <c r="U538" s="318"/>
      <c r="V538" s="319">
        <f>IF(C538="",NA(),MATCH($B538&amp;$C538,'Smelter Look-up'!$J:$J,0))</f>
        <v>456</v>
      </c>
      <c r="W538" s="320"/>
      <c r="X538" s="320">
        <f t="shared" si="25"/>
        <v>0</v>
      </c>
      <c r="Y538" s="320"/>
      <c r="Z538" s="320"/>
      <c r="AB538" s="321" t="str">
        <f t="shared" si="26"/>
        <v>TinPT Panca Mega Persada</v>
      </c>
    </row>
    <row r="539" spans="1:28" s="321" customFormat="1" ht="20.25">
      <c r="A539" s="259"/>
      <c r="B539" s="327" t="s">
        <v>1828</v>
      </c>
      <c r="C539" s="327" t="s">
        <v>2140</v>
      </c>
      <c r="D539" s="327" t="s">
        <v>2140</v>
      </c>
      <c r="E539" s="327" t="s">
        <v>1747</v>
      </c>
      <c r="F539" s="327" t="s">
        <v>2141</v>
      </c>
      <c r="G539" s="327" t="s">
        <v>2453</v>
      </c>
      <c r="H539" s="327" t="s">
        <v>16166</v>
      </c>
      <c r="I539" s="327" t="s">
        <v>2731</v>
      </c>
      <c r="J539" s="327" t="s">
        <v>15702</v>
      </c>
      <c r="K539" s="327"/>
      <c r="L539" s="327"/>
      <c r="M539" s="327" t="s">
        <v>15692</v>
      </c>
      <c r="N539" s="327"/>
      <c r="O539" s="327"/>
      <c r="P539" s="327"/>
      <c r="Q539" s="327"/>
      <c r="R539" s="260" t="str">
        <f ca="1">IF(ISERROR($V539),"",OFFSET('Smelter Look-up'!$C$4,$V539-4,0)&amp;"")</f>
        <v>PT Panca Mega Persada</v>
      </c>
      <c r="S539" s="276" t="str">
        <f t="shared" ca="1" si="24"/>
        <v>ID</v>
      </c>
      <c r="T539" s="276" t="str">
        <f ca="1">IF(B539="","",IF(ISERROR(MATCH($J539,SorP!$B$1:$B$6230,0)),"",INDIRECT("'SorP'!$A$"&amp;MATCH($J539,SorP!$B$1:$B$6230,0))))</f>
        <v/>
      </c>
      <c r="U539" s="318"/>
      <c r="V539" s="319">
        <f>IF(C539="",NA(),MATCH($B539&amp;$C539,'Smelter Look-up'!$J:$J,0))</f>
        <v>456</v>
      </c>
      <c r="W539" s="320"/>
      <c r="X539" s="320">
        <f t="shared" si="25"/>
        <v>0</v>
      </c>
      <c r="Y539" s="320"/>
      <c r="Z539" s="320"/>
      <c r="AB539" s="321" t="str">
        <f t="shared" si="26"/>
        <v>TinPT Panca Mega Persada</v>
      </c>
    </row>
    <row r="540" spans="1:28" s="321" customFormat="1" ht="20.25">
      <c r="A540" s="259"/>
      <c r="B540" s="327" t="s">
        <v>1828</v>
      </c>
      <c r="C540" s="327" t="s">
        <v>2140</v>
      </c>
      <c r="D540" s="327" t="s">
        <v>2140</v>
      </c>
      <c r="E540" s="327" t="s">
        <v>1747</v>
      </c>
      <c r="F540" s="327" t="s">
        <v>2141</v>
      </c>
      <c r="G540" s="327" t="s">
        <v>2453</v>
      </c>
      <c r="H540" s="327">
        <v>0</v>
      </c>
      <c r="I540" s="327" t="s">
        <v>2731</v>
      </c>
      <c r="J540" s="327" t="s">
        <v>15702</v>
      </c>
      <c r="K540" s="327"/>
      <c r="L540" s="327"/>
      <c r="M540" s="327"/>
      <c r="N540" s="327"/>
      <c r="O540" s="327"/>
      <c r="P540" s="327"/>
      <c r="Q540" s="327"/>
      <c r="R540" s="260" t="str">
        <f ca="1">IF(ISERROR($V540),"",OFFSET('Smelter Look-up'!$C$4,$V540-4,0)&amp;"")</f>
        <v>PT Panca Mega Persada</v>
      </c>
      <c r="S540" s="276" t="str">
        <f t="shared" ca="1" si="24"/>
        <v>ID</v>
      </c>
      <c r="T540" s="276" t="str">
        <f ca="1">IF(B540="","",IF(ISERROR(MATCH($J540,SorP!$B$1:$B$6230,0)),"",INDIRECT("'SorP'!$A$"&amp;MATCH($J540,SorP!$B$1:$B$6230,0))))</f>
        <v/>
      </c>
      <c r="U540" s="318"/>
      <c r="V540" s="319">
        <f>IF(C540="",NA(),MATCH($B540&amp;$C540,'Smelter Look-up'!$J:$J,0))</f>
        <v>456</v>
      </c>
      <c r="W540" s="320"/>
      <c r="X540" s="320">
        <f t="shared" si="25"/>
        <v>0</v>
      </c>
      <c r="Y540" s="320"/>
      <c r="Z540" s="320"/>
      <c r="AB540" s="321" t="str">
        <f t="shared" si="26"/>
        <v>TinPT Panca Mega Persada</v>
      </c>
    </row>
    <row r="541" spans="1:28" s="321" customFormat="1" ht="20.25">
      <c r="A541" s="259"/>
      <c r="B541" s="327" t="s">
        <v>1828</v>
      </c>
      <c r="C541" s="327" t="s">
        <v>1196</v>
      </c>
      <c r="D541" s="327" t="s">
        <v>16168</v>
      </c>
      <c r="E541" s="327" t="s">
        <v>1747</v>
      </c>
      <c r="F541" s="327" t="s">
        <v>1197</v>
      </c>
      <c r="G541" s="327" t="s">
        <v>2453</v>
      </c>
      <c r="H541" s="327">
        <v>0</v>
      </c>
      <c r="I541" s="327" t="s">
        <v>4201</v>
      </c>
      <c r="J541" s="327" t="s">
        <v>15702</v>
      </c>
      <c r="K541" s="327"/>
      <c r="L541" s="327"/>
      <c r="M541" s="327" t="s">
        <v>15577</v>
      </c>
      <c r="N541" s="327"/>
      <c r="O541" s="327"/>
      <c r="P541" s="327"/>
      <c r="Q541" s="327"/>
      <c r="R541" s="260" t="str">
        <f ca="1">IF(ISERROR($V541),"",OFFSET('Smelter Look-up'!$C$4,$V541-4,0)&amp;"")</f>
        <v>PT Prima Timah Utama</v>
      </c>
      <c r="S541" s="276" t="str">
        <f t="shared" ca="1" si="24"/>
        <v>ID</v>
      </c>
      <c r="T541" s="276" t="str">
        <f ca="1">IF(B541="","",IF(ISERROR(MATCH($J541,SorP!$B$1:$B$6230,0)),"",INDIRECT("'SorP'!$A$"&amp;MATCH($J541,SorP!$B$1:$B$6230,0))))</f>
        <v/>
      </c>
      <c r="U541" s="318"/>
      <c r="V541" s="319">
        <f>IF(C541="",NA(),MATCH($B541&amp;$C541,'Smelter Look-up'!$J:$J,0))</f>
        <v>457</v>
      </c>
      <c r="W541" s="320"/>
      <c r="X541" s="320">
        <f t="shared" si="25"/>
        <v>0</v>
      </c>
      <c r="Y541" s="320"/>
      <c r="Z541" s="320"/>
      <c r="AB541" s="321" t="str">
        <f t="shared" si="26"/>
        <v>TinPT Prima Timah Utama</v>
      </c>
    </row>
    <row r="542" spans="1:28" s="321" customFormat="1" ht="20.25">
      <c r="A542" s="259"/>
      <c r="B542" s="327" t="s">
        <v>1828</v>
      </c>
      <c r="C542" s="327" t="s">
        <v>1196</v>
      </c>
      <c r="D542" s="327" t="s">
        <v>1196</v>
      </c>
      <c r="E542" s="327" t="s">
        <v>1747</v>
      </c>
      <c r="F542" s="327" t="s">
        <v>1197</v>
      </c>
      <c r="G542" s="327" t="s">
        <v>2453</v>
      </c>
      <c r="H542" s="327">
        <v>0</v>
      </c>
      <c r="I542" s="327" t="s">
        <v>4201</v>
      </c>
      <c r="J542" s="327" t="s">
        <v>15702</v>
      </c>
      <c r="K542" s="327"/>
      <c r="L542" s="327"/>
      <c r="M542" s="327" t="s">
        <v>15548</v>
      </c>
      <c r="N542" s="327"/>
      <c r="O542" s="327" t="s">
        <v>15652</v>
      </c>
      <c r="P542" s="327"/>
      <c r="Q542" s="327"/>
      <c r="R542" s="260" t="str">
        <f ca="1">IF(ISERROR($V542),"",OFFSET('Smelter Look-up'!$C$4,$V542-4,0)&amp;"")</f>
        <v>PT Prima Timah Utama</v>
      </c>
      <c r="S542" s="276" t="str">
        <f t="shared" ca="1" si="24"/>
        <v>ID</v>
      </c>
      <c r="T542" s="276" t="str">
        <f ca="1">IF(B542="","",IF(ISERROR(MATCH($J542,SorP!$B$1:$B$6230,0)),"",INDIRECT("'SorP'!$A$"&amp;MATCH($J542,SorP!$B$1:$B$6230,0))))</f>
        <v/>
      </c>
      <c r="U542" s="318"/>
      <c r="V542" s="319">
        <f>IF(C542="",NA(),MATCH($B542&amp;$C542,'Smelter Look-up'!$J:$J,0))</f>
        <v>457</v>
      </c>
      <c r="W542" s="320"/>
      <c r="X542" s="320">
        <f t="shared" si="25"/>
        <v>0</v>
      </c>
      <c r="Y542" s="320"/>
      <c r="Z542" s="320"/>
      <c r="AB542" s="321" t="str">
        <f t="shared" si="26"/>
        <v>TinPT Prima Timah Utama</v>
      </c>
    </row>
    <row r="543" spans="1:28" s="321" customFormat="1" ht="20.25">
      <c r="A543" s="259"/>
      <c r="B543" s="327" t="s">
        <v>1828</v>
      </c>
      <c r="C543" s="327" t="s">
        <v>1196</v>
      </c>
      <c r="D543" s="327" t="s">
        <v>1196</v>
      </c>
      <c r="E543" s="327" t="s">
        <v>1747</v>
      </c>
      <c r="F543" s="327" t="s">
        <v>1197</v>
      </c>
      <c r="G543" s="327" t="s">
        <v>2453</v>
      </c>
      <c r="H543" s="327">
        <v>0</v>
      </c>
      <c r="I543" s="327" t="s">
        <v>4201</v>
      </c>
      <c r="J543" s="327" t="s">
        <v>15702</v>
      </c>
      <c r="K543" s="327"/>
      <c r="L543" s="327"/>
      <c r="M543" s="327"/>
      <c r="N543" s="327"/>
      <c r="O543" s="327"/>
      <c r="P543" s="327" t="s">
        <v>775</v>
      </c>
      <c r="Q543" s="327" t="s">
        <v>15553</v>
      </c>
      <c r="R543" s="260" t="str">
        <f ca="1">IF(ISERROR($V543),"",OFFSET('Smelter Look-up'!$C$4,$V543-4,0)&amp;"")</f>
        <v>PT Prima Timah Utama</v>
      </c>
      <c r="S543" s="276" t="str">
        <f t="shared" ca="1" si="24"/>
        <v>ID</v>
      </c>
      <c r="T543" s="276" t="str">
        <f ca="1">IF(B543="","",IF(ISERROR(MATCH($J543,SorP!$B$1:$B$6230,0)),"",INDIRECT("'SorP'!$A$"&amp;MATCH($J543,SorP!$B$1:$B$6230,0))))</f>
        <v/>
      </c>
      <c r="U543" s="318"/>
      <c r="V543" s="319">
        <f>IF(C543="",NA(),MATCH($B543&amp;$C543,'Smelter Look-up'!$J:$J,0))</f>
        <v>457</v>
      </c>
      <c r="W543" s="320"/>
      <c r="X543" s="320">
        <f t="shared" si="25"/>
        <v>0</v>
      </c>
      <c r="Y543" s="320"/>
      <c r="Z543" s="320"/>
      <c r="AB543" s="321" t="str">
        <f t="shared" si="26"/>
        <v>TinPT Prima Timah Utama</v>
      </c>
    </row>
    <row r="544" spans="1:28" s="321" customFormat="1" ht="20.25">
      <c r="A544" s="259"/>
      <c r="B544" s="327" t="s">
        <v>1828</v>
      </c>
      <c r="C544" s="327" t="s">
        <v>1196</v>
      </c>
      <c r="D544" s="327" t="s">
        <v>1196</v>
      </c>
      <c r="E544" s="327" t="s">
        <v>1747</v>
      </c>
      <c r="F544" s="327" t="s">
        <v>1197</v>
      </c>
      <c r="G544" s="327" t="s">
        <v>2453</v>
      </c>
      <c r="H544" s="327" t="s">
        <v>16169</v>
      </c>
      <c r="I544" s="327"/>
      <c r="J544" s="327"/>
      <c r="K544" s="327"/>
      <c r="L544" s="327"/>
      <c r="M544" s="327" t="s">
        <v>15726</v>
      </c>
      <c r="N544" s="327" t="s">
        <v>15637</v>
      </c>
      <c r="O544" s="327" t="s">
        <v>15637</v>
      </c>
      <c r="P544" s="327"/>
      <c r="Q544" s="327"/>
      <c r="R544" s="260" t="str">
        <f ca="1">IF(ISERROR($V544),"",OFFSET('Smelter Look-up'!$C$4,$V544-4,0)&amp;"")</f>
        <v>PT Prima Timah Utama</v>
      </c>
      <c r="S544" s="276" t="str">
        <f t="shared" ca="1" si="24"/>
        <v>ID</v>
      </c>
      <c r="T544" s="276" t="str">
        <f ca="1">IF(B544="","",IF(ISERROR(MATCH($J544,SorP!$B$1:$B$6230,0)),"",INDIRECT("'SorP'!$A$"&amp;MATCH($J544,SorP!$B$1:$B$6230,0))))</f>
        <v/>
      </c>
      <c r="U544" s="318"/>
      <c r="V544" s="319">
        <f>IF(C544="",NA(),MATCH($B544&amp;$C544,'Smelter Look-up'!$J:$J,0))</f>
        <v>457</v>
      </c>
      <c r="W544" s="320"/>
      <c r="X544" s="320">
        <f t="shared" si="25"/>
        <v>0</v>
      </c>
      <c r="Y544" s="320"/>
      <c r="Z544" s="320"/>
      <c r="AB544" s="321" t="str">
        <f t="shared" si="26"/>
        <v>TinPT Prima Timah Utama</v>
      </c>
    </row>
    <row r="545" spans="1:28" s="321" customFormat="1" ht="20.25">
      <c r="A545" s="259"/>
      <c r="B545" s="327" t="s">
        <v>1828</v>
      </c>
      <c r="C545" s="327" t="s">
        <v>3368</v>
      </c>
      <c r="D545" s="327" t="s">
        <v>3368</v>
      </c>
      <c r="E545" s="327" t="s">
        <v>1747</v>
      </c>
      <c r="F545" s="327" t="s">
        <v>1198</v>
      </c>
      <c r="G545" s="327" t="s">
        <v>2453</v>
      </c>
      <c r="H545" s="327" t="s">
        <v>16170</v>
      </c>
      <c r="I545" s="327" t="s">
        <v>2731</v>
      </c>
      <c r="J545" s="327" t="s">
        <v>15702</v>
      </c>
      <c r="K545" s="327" t="s">
        <v>16171</v>
      </c>
      <c r="L545" s="327" t="s">
        <v>16172</v>
      </c>
      <c r="M545" s="327" t="s">
        <v>15577</v>
      </c>
      <c r="N545" s="327"/>
      <c r="O545" s="327"/>
      <c r="P545" s="327"/>
      <c r="Q545" s="327"/>
      <c r="R545" s="260" t="str">
        <f ca="1">IF(ISERROR($V545),"",OFFSET('Smelter Look-up'!$C$4,$V545-4,0)&amp;"")</f>
        <v>PT Refined Bangka Tin</v>
      </c>
      <c r="S545" s="276" t="str">
        <f t="shared" ca="1" si="24"/>
        <v>ID</v>
      </c>
      <c r="T545" s="276" t="str">
        <f ca="1">IF(B545="","",IF(ISERROR(MATCH($J545,SorP!$B$1:$B$6230,0)),"",INDIRECT("'SorP'!$A$"&amp;MATCH($J545,SorP!$B$1:$B$6230,0))))</f>
        <v/>
      </c>
      <c r="U545" s="318"/>
      <c r="V545" s="319">
        <f>IF(C545="",NA(),MATCH($B545&amp;$C545,'Smelter Look-up'!$J:$J,0))</f>
        <v>458</v>
      </c>
      <c r="W545" s="320"/>
      <c r="X545" s="320">
        <f t="shared" si="25"/>
        <v>0</v>
      </c>
      <c r="Y545" s="320"/>
      <c r="Z545" s="320"/>
      <c r="AB545" s="321" t="str">
        <f t="shared" si="26"/>
        <v>TinPT Refined Bangka Tin</v>
      </c>
    </row>
    <row r="546" spans="1:28" s="321" customFormat="1" ht="20.25">
      <c r="A546" s="259"/>
      <c r="B546" s="327" t="s">
        <v>1828</v>
      </c>
      <c r="C546" s="327" t="s">
        <v>3368</v>
      </c>
      <c r="D546" s="327" t="s">
        <v>16173</v>
      </c>
      <c r="E546" s="327" t="s">
        <v>1747</v>
      </c>
      <c r="F546" s="327" t="s">
        <v>1198</v>
      </c>
      <c r="G546" s="327" t="s">
        <v>2453</v>
      </c>
      <c r="H546" s="327">
        <v>0</v>
      </c>
      <c r="I546" s="327" t="s">
        <v>2731</v>
      </c>
      <c r="J546" s="327" t="s">
        <v>15702</v>
      </c>
      <c r="K546" s="327"/>
      <c r="L546" s="327"/>
      <c r="M546" s="327"/>
      <c r="N546" s="327"/>
      <c r="O546" s="327"/>
      <c r="P546" s="327"/>
      <c r="Q546" s="327"/>
      <c r="R546" s="260" t="str">
        <f ca="1">IF(ISERROR($V546),"",OFFSET('Smelter Look-up'!$C$4,$V546-4,0)&amp;"")</f>
        <v>PT Refined Bangka Tin</v>
      </c>
      <c r="S546" s="276" t="str">
        <f t="shared" ca="1" si="24"/>
        <v>ID</v>
      </c>
      <c r="T546" s="276" t="str">
        <f ca="1">IF(B546="","",IF(ISERROR(MATCH($J546,SorP!$B$1:$B$6230,0)),"",INDIRECT("'SorP'!$A$"&amp;MATCH($J546,SorP!$B$1:$B$6230,0))))</f>
        <v/>
      </c>
      <c r="U546" s="318"/>
      <c r="V546" s="319">
        <f>IF(C546="",NA(),MATCH($B546&amp;$C546,'Smelter Look-up'!$J:$J,0))</f>
        <v>458</v>
      </c>
      <c r="W546" s="320"/>
      <c r="X546" s="320">
        <f t="shared" si="25"/>
        <v>0</v>
      </c>
      <c r="Y546" s="320"/>
      <c r="Z546" s="320"/>
      <c r="AB546" s="321" t="str">
        <f t="shared" si="26"/>
        <v>TinPT Refined Bangka Tin</v>
      </c>
    </row>
    <row r="547" spans="1:28" s="321" customFormat="1" ht="20.25">
      <c r="A547" s="259"/>
      <c r="B547" s="327" t="s">
        <v>1828</v>
      </c>
      <c r="C547" s="327" t="s">
        <v>16173</v>
      </c>
      <c r="D547" s="327" t="s">
        <v>3368</v>
      </c>
      <c r="E547" s="327" t="s">
        <v>1747</v>
      </c>
      <c r="F547" s="327" t="s">
        <v>1198</v>
      </c>
      <c r="G547" s="327" t="s">
        <v>2453</v>
      </c>
      <c r="H547" s="327">
        <v>0</v>
      </c>
      <c r="I547" s="327" t="s">
        <v>2731</v>
      </c>
      <c r="J547" s="327" t="s">
        <v>15702</v>
      </c>
      <c r="K547" s="327"/>
      <c r="L547" s="327"/>
      <c r="M547" s="327" t="s">
        <v>15548</v>
      </c>
      <c r="N547" s="327"/>
      <c r="O547" s="327" t="s">
        <v>15652</v>
      </c>
      <c r="P547" s="327"/>
      <c r="Q547" s="327"/>
      <c r="R547" s="260" t="str">
        <f ca="1">IF(ISERROR($V547),"",OFFSET('Smelter Look-up'!$C$4,$V547-4,0)&amp;"")</f>
        <v>PT Refined Bangka Tin</v>
      </c>
      <c r="S547" s="276" t="str">
        <f t="shared" ca="1" si="24"/>
        <v>ID</v>
      </c>
      <c r="T547" s="276" t="str">
        <f ca="1">IF(B547="","",IF(ISERROR(MATCH($J547,SorP!$B$1:$B$6230,0)),"",INDIRECT("'SorP'!$A$"&amp;MATCH($J547,SorP!$B$1:$B$6230,0))))</f>
        <v/>
      </c>
      <c r="U547" s="318"/>
      <c r="V547" s="319">
        <f>IF(C547="",NA(),MATCH($B547&amp;$C547,'Smelter Look-up'!$J:$J,0))</f>
        <v>458</v>
      </c>
      <c r="W547" s="320"/>
      <c r="X547" s="320">
        <f t="shared" si="25"/>
        <v>0</v>
      </c>
      <c r="Y547" s="320"/>
      <c r="Z547" s="320"/>
      <c r="AB547" s="321" t="str">
        <f t="shared" si="26"/>
        <v>TinPT REFINED BANGKA TIN</v>
      </c>
    </row>
    <row r="548" spans="1:28" s="321" customFormat="1" ht="20.25">
      <c r="A548" s="259"/>
      <c r="B548" s="327" t="s">
        <v>1828</v>
      </c>
      <c r="C548" s="327" t="s">
        <v>16173</v>
      </c>
      <c r="D548" s="327" t="s">
        <v>3368</v>
      </c>
      <c r="E548" s="327" t="s">
        <v>1747</v>
      </c>
      <c r="F548" s="327" t="s">
        <v>1198</v>
      </c>
      <c r="G548" s="327" t="s">
        <v>2453</v>
      </c>
      <c r="H548" s="327">
        <v>0</v>
      </c>
      <c r="I548" s="327" t="s">
        <v>2731</v>
      </c>
      <c r="J548" s="327" t="s">
        <v>15702</v>
      </c>
      <c r="K548" s="327"/>
      <c r="L548" s="327"/>
      <c r="M548" s="327"/>
      <c r="N548" s="327"/>
      <c r="O548" s="327"/>
      <c r="P548" s="327" t="s">
        <v>775</v>
      </c>
      <c r="Q548" s="327" t="s">
        <v>15553</v>
      </c>
      <c r="R548" s="260" t="str">
        <f ca="1">IF(ISERROR($V548),"",OFFSET('Smelter Look-up'!$C$4,$V548-4,0)&amp;"")</f>
        <v>PT Refined Bangka Tin</v>
      </c>
      <c r="S548" s="276" t="str">
        <f t="shared" ca="1" si="24"/>
        <v>ID</v>
      </c>
      <c r="T548" s="276" t="str">
        <f ca="1">IF(B548="","",IF(ISERROR(MATCH($J548,SorP!$B$1:$B$6230,0)),"",INDIRECT("'SorP'!$A$"&amp;MATCH($J548,SorP!$B$1:$B$6230,0))))</f>
        <v/>
      </c>
      <c r="U548" s="318"/>
      <c r="V548" s="319">
        <f>IF(C548="",NA(),MATCH($B548&amp;$C548,'Smelter Look-up'!$J:$J,0))</f>
        <v>458</v>
      </c>
      <c r="W548" s="320"/>
      <c r="X548" s="320">
        <f t="shared" si="25"/>
        <v>0</v>
      </c>
      <c r="Y548" s="320"/>
      <c r="Z548" s="320"/>
      <c r="AB548" s="321" t="str">
        <f t="shared" si="26"/>
        <v>TinPT REFINED BANGKA TIN</v>
      </c>
    </row>
    <row r="549" spans="1:28" s="321" customFormat="1" ht="20.25">
      <c r="A549" s="259"/>
      <c r="B549" s="327" t="s">
        <v>1828</v>
      </c>
      <c r="C549" s="327" t="s">
        <v>3368</v>
      </c>
      <c r="D549" s="327" t="s">
        <v>3368</v>
      </c>
      <c r="E549" s="327" t="s">
        <v>1747</v>
      </c>
      <c r="F549" s="327" t="s">
        <v>1198</v>
      </c>
      <c r="G549" s="327" t="s">
        <v>2453</v>
      </c>
      <c r="H549" s="327" t="s">
        <v>16170</v>
      </c>
      <c r="I549" s="327" t="s">
        <v>2731</v>
      </c>
      <c r="J549" s="327" t="s">
        <v>15702</v>
      </c>
      <c r="K549" s="327" t="s">
        <v>16171</v>
      </c>
      <c r="L549" s="327" t="s">
        <v>16172</v>
      </c>
      <c r="M549" s="327" t="s">
        <v>15692</v>
      </c>
      <c r="N549" s="327"/>
      <c r="O549" s="327"/>
      <c r="P549" s="327"/>
      <c r="Q549" s="327"/>
      <c r="R549" s="260" t="str">
        <f ca="1">IF(ISERROR($V549),"",OFFSET('Smelter Look-up'!$C$4,$V549-4,0)&amp;"")</f>
        <v>PT Refined Bangka Tin</v>
      </c>
      <c r="S549" s="276" t="str">
        <f t="shared" ca="1" si="24"/>
        <v>ID</v>
      </c>
      <c r="T549" s="276" t="str">
        <f ca="1">IF(B549="","",IF(ISERROR(MATCH($J549,SorP!$B$1:$B$6230,0)),"",INDIRECT("'SorP'!$A$"&amp;MATCH($J549,SorP!$B$1:$B$6230,0))))</f>
        <v/>
      </c>
      <c r="U549" s="318"/>
      <c r="V549" s="319">
        <f>IF(C549="",NA(),MATCH($B549&amp;$C549,'Smelter Look-up'!$J:$J,0))</f>
        <v>458</v>
      </c>
      <c r="W549" s="320"/>
      <c r="X549" s="320">
        <f t="shared" si="25"/>
        <v>0</v>
      </c>
      <c r="Y549" s="320"/>
      <c r="Z549" s="320"/>
      <c r="AB549" s="321" t="str">
        <f t="shared" si="26"/>
        <v>TinPT Refined Bangka Tin</v>
      </c>
    </row>
    <row r="550" spans="1:28" s="321" customFormat="1" ht="20.25">
      <c r="A550" s="259"/>
      <c r="B550" s="327" t="s">
        <v>1828</v>
      </c>
      <c r="C550" s="327" t="s">
        <v>16173</v>
      </c>
      <c r="D550" s="327" t="s">
        <v>16173</v>
      </c>
      <c r="E550" s="327" t="s">
        <v>1747</v>
      </c>
      <c r="F550" s="327" t="s">
        <v>1198</v>
      </c>
      <c r="G550" s="327" t="s">
        <v>2453</v>
      </c>
      <c r="H550" s="327" t="s">
        <v>16174</v>
      </c>
      <c r="I550" s="327" t="s">
        <v>2731</v>
      </c>
      <c r="J550" s="327" t="s">
        <v>8085</v>
      </c>
      <c r="K550" s="327" t="s">
        <v>16175</v>
      </c>
      <c r="L550" s="327" t="s">
        <v>16176</v>
      </c>
      <c r="M550" s="327" t="s">
        <v>15572</v>
      </c>
      <c r="N550" s="327" t="s">
        <v>15637</v>
      </c>
      <c r="O550" s="327" t="s">
        <v>15788</v>
      </c>
      <c r="P550" s="327" t="s">
        <v>775</v>
      </c>
      <c r="Q550" s="327"/>
      <c r="R550" s="260" t="str">
        <f ca="1">IF(ISERROR($V550),"",OFFSET('Smelter Look-up'!$C$4,$V550-4,0)&amp;"")</f>
        <v>PT Refined Bangka Tin</v>
      </c>
      <c r="S550" s="276" t="str">
        <f t="shared" ca="1" si="24"/>
        <v>ID</v>
      </c>
      <c r="T550" s="276" t="str">
        <f ca="1">IF(B550="","",IF(ISERROR(MATCH($J550,SorP!$B$1:$B$6230,0)),"",INDIRECT("'SorP'!$A$"&amp;MATCH($J550,SorP!$B$1:$B$6230,0))))</f>
        <v>ID-BB</v>
      </c>
      <c r="U550" s="318"/>
      <c r="V550" s="319">
        <f>IF(C550="",NA(),MATCH($B550&amp;$C550,'Smelter Look-up'!$J:$J,0))</f>
        <v>458</v>
      </c>
      <c r="W550" s="320"/>
      <c r="X550" s="320">
        <f t="shared" si="25"/>
        <v>0</v>
      </c>
      <c r="Y550" s="320"/>
      <c r="Z550" s="320"/>
      <c r="AB550" s="321" t="str">
        <f t="shared" si="26"/>
        <v>TinPT REFINED BANGKA TIN</v>
      </c>
    </row>
    <row r="551" spans="1:28" s="321" customFormat="1" ht="20.25">
      <c r="A551" s="259"/>
      <c r="B551" s="327" t="s">
        <v>1828</v>
      </c>
      <c r="C551" s="327" t="s">
        <v>1012</v>
      </c>
      <c r="D551" s="327" t="s">
        <v>1012</v>
      </c>
      <c r="E551" s="327" t="s">
        <v>1747</v>
      </c>
      <c r="F551" s="327" t="s">
        <v>1199</v>
      </c>
      <c r="G551" s="327" t="s">
        <v>2453</v>
      </c>
      <c r="H551" s="327" t="s">
        <v>16177</v>
      </c>
      <c r="I551" s="327" t="s">
        <v>2734</v>
      </c>
      <c r="J551" s="327" t="s">
        <v>15702</v>
      </c>
      <c r="K551" s="327" t="s">
        <v>16178</v>
      </c>
      <c r="L551" s="327" t="s">
        <v>16179</v>
      </c>
      <c r="M551" s="327" t="s">
        <v>15577</v>
      </c>
      <c r="N551" s="327" t="s">
        <v>16180</v>
      </c>
      <c r="O551" s="327" t="s">
        <v>1747</v>
      </c>
      <c r="P551" s="327" t="s">
        <v>775</v>
      </c>
      <c r="Q551" s="327" t="s">
        <v>3881</v>
      </c>
      <c r="R551" s="260" t="str">
        <f ca="1">IF(ISERROR($V551),"",OFFSET('Smelter Look-up'!$C$4,$V551-4,0)&amp;"")</f>
        <v>PT Sariwiguna Binasentosa</v>
      </c>
      <c r="S551" s="276" t="str">
        <f t="shared" ca="1" si="24"/>
        <v>ID</v>
      </c>
      <c r="T551" s="276" t="str">
        <f ca="1">IF(B551="","",IF(ISERROR(MATCH($J551,SorP!$B$1:$B$6230,0)),"",INDIRECT("'SorP'!$A$"&amp;MATCH($J551,SorP!$B$1:$B$6230,0))))</f>
        <v/>
      </c>
      <c r="U551" s="318"/>
      <c r="V551" s="319">
        <f>IF(C551="",NA(),MATCH($B551&amp;$C551,'Smelter Look-up'!$J:$J,0))</f>
        <v>459</v>
      </c>
      <c r="W551" s="320"/>
      <c r="X551" s="320">
        <f t="shared" si="25"/>
        <v>0</v>
      </c>
      <c r="Y551" s="320"/>
      <c r="Z551" s="320"/>
      <c r="AB551" s="321" t="str">
        <f t="shared" si="26"/>
        <v>TinPT Sariwiguna Binasentosa</v>
      </c>
    </row>
    <row r="552" spans="1:28" s="321" customFormat="1" ht="20.25">
      <c r="A552" s="259"/>
      <c r="B552" s="327" t="s">
        <v>1828</v>
      </c>
      <c r="C552" s="327" t="s">
        <v>1012</v>
      </c>
      <c r="D552" s="327" t="s">
        <v>1012</v>
      </c>
      <c r="E552" s="327" t="s">
        <v>1747</v>
      </c>
      <c r="F552" s="327" t="s">
        <v>1199</v>
      </c>
      <c r="G552" s="327" t="s">
        <v>2453</v>
      </c>
      <c r="H552" s="327">
        <v>0</v>
      </c>
      <c r="I552" s="327" t="s">
        <v>2734</v>
      </c>
      <c r="J552" s="327" t="s">
        <v>15702</v>
      </c>
      <c r="K552" s="327"/>
      <c r="L552" s="327"/>
      <c r="M552" s="327"/>
      <c r="N552" s="327"/>
      <c r="O552" s="327"/>
      <c r="P552" s="327"/>
      <c r="Q552" s="327"/>
      <c r="R552" s="260" t="str">
        <f ca="1">IF(ISERROR($V552),"",OFFSET('Smelter Look-up'!$C$4,$V552-4,0)&amp;"")</f>
        <v>PT Sariwiguna Binasentosa</v>
      </c>
      <c r="S552" s="276" t="str">
        <f t="shared" ca="1" si="24"/>
        <v>ID</v>
      </c>
      <c r="T552" s="276" t="str">
        <f ca="1">IF(B552="","",IF(ISERROR(MATCH($J552,SorP!$B$1:$B$6230,0)),"",INDIRECT("'SorP'!$A$"&amp;MATCH($J552,SorP!$B$1:$B$6230,0))))</f>
        <v/>
      </c>
      <c r="U552" s="318"/>
      <c r="V552" s="319">
        <f>IF(C552="",NA(),MATCH($B552&amp;$C552,'Smelter Look-up'!$J:$J,0))</f>
        <v>459</v>
      </c>
      <c r="W552" s="320"/>
      <c r="X552" s="320">
        <f t="shared" si="25"/>
        <v>0</v>
      </c>
      <c r="Y552" s="320"/>
      <c r="Z552" s="320"/>
      <c r="AB552" s="321" t="str">
        <f t="shared" si="26"/>
        <v>TinPT Sariwiguna Binasentosa</v>
      </c>
    </row>
    <row r="553" spans="1:28" s="321" customFormat="1" ht="20.25">
      <c r="A553" s="259"/>
      <c r="B553" s="327" t="s">
        <v>1828</v>
      </c>
      <c r="C553" s="327" t="s">
        <v>1012</v>
      </c>
      <c r="D553" s="327" t="s">
        <v>1012</v>
      </c>
      <c r="E553" s="327" t="s">
        <v>1747</v>
      </c>
      <c r="F553" s="327" t="s">
        <v>1199</v>
      </c>
      <c r="G553" s="327" t="s">
        <v>2453</v>
      </c>
      <c r="H553" s="327">
        <v>0</v>
      </c>
      <c r="I553" s="327" t="s">
        <v>2734</v>
      </c>
      <c r="J553" s="327" t="s">
        <v>15702</v>
      </c>
      <c r="K553" s="327"/>
      <c r="L553" s="327"/>
      <c r="M553" s="327" t="s">
        <v>15548</v>
      </c>
      <c r="N553" s="327"/>
      <c r="O553" s="327" t="s">
        <v>15652</v>
      </c>
      <c r="P553" s="327"/>
      <c r="Q553" s="327"/>
      <c r="R553" s="260" t="str">
        <f ca="1">IF(ISERROR($V553),"",OFFSET('Smelter Look-up'!$C$4,$V553-4,0)&amp;"")</f>
        <v>PT Sariwiguna Binasentosa</v>
      </c>
      <c r="S553" s="276" t="str">
        <f t="shared" ca="1" si="24"/>
        <v>ID</v>
      </c>
      <c r="T553" s="276" t="str">
        <f ca="1">IF(B553="","",IF(ISERROR(MATCH($J553,SorP!$B$1:$B$6230,0)),"",INDIRECT("'SorP'!$A$"&amp;MATCH($J553,SorP!$B$1:$B$6230,0))))</f>
        <v/>
      </c>
      <c r="U553" s="318"/>
      <c r="V553" s="319">
        <f>IF(C553="",NA(),MATCH($B553&amp;$C553,'Smelter Look-up'!$J:$J,0))</f>
        <v>459</v>
      </c>
      <c r="W553" s="320"/>
      <c r="X553" s="320">
        <f t="shared" si="25"/>
        <v>0</v>
      </c>
      <c r="Y553" s="320"/>
      <c r="Z553" s="320"/>
      <c r="AB553" s="321" t="str">
        <f t="shared" si="26"/>
        <v>TinPT Sariwiguna Binasentosa</v>
      </c>
    </row>
    <row r="554" spans="1:28" s="321" customFormat="1" ht="20.25">
      <c r="A554" s="259"/>
      <c r="B554" s="327" t="s">
        <v>1828</v>
      </c>
      <c r="C554" s="327" t="s">
        <v>1012</v>
      </c>
      <c r="D554" s="327" t="s">
        <v>1012</v>
      </c>
      <c r="E554" s="327" t="s">
        <v>1747</v>
      </c>
      <c r="F554" s="327" t="s">
        <v>1199</v>
      </c>
      <c r="G554" s="327" t="s">
        <v>2453</v>
      </c>
      <c r="H554" s="327">
        <v>0</v>
      </c>
      <c r="I554" s="327" t="s">
        <v>2734</v>
      </c>
      <c r="J554" s="327" t="s">
        <v>15702</v>
      </c>
      <c r="K554" s="327"/>
      <c r="L554" s="327"/>
      <c r="M554" s="327"/>
      <c r="N554" s="327"/>
      <c r="O554" s="327"/>
      <c r="P554" s="327" t="s">
        <v>775</v>
      </c>
      <c r="Q554" s="327" t="s">
        <v>15553</v>
      </c>
      <c r="R554" s="260" t="str">
        <f ca="1">IF(ISERROR($V554),"",OFFSET('Smelter Look-up'!$C$4,$V554-4,0)&amp;"")</f>
        <v>PT Sariwiguna Binasentosa</v>
      </c>
      <c r="S554" s="276" t="str">
        <f t="shared" ca="1" si="24"/>
        <v>ID</v>
      </c>
      <c r="T554" s="276" t="str">
        <f ca="1">IF(B554="","",IF(ISERROR(MATCH($J554,SorP!$B$1:$B$6230,0)),"",INDIRECT("'SorP'!$A$"&amp;MATCH($J554,SorP!$B$1:$B$6230,0))))</f>
        <v/>
      </c>
      <c r="U554" s="318"/>
      <c r="V554" s="319">
        <f>IF(C554="",NA(),MATCH($B554&amp;$C554,'Smelter Look-up'!$J:$J,0))</f>
        <v>459</v>
      </c>
      <c r="W554" s="320"/>
      <c r="X554" s="320">
        <f t="shared" si="25"/>
        <v>0</v>
      </c>
      <c r="Y554" s="320"/>
      <c r="Z554" s="320"/>
      <c r="AB554" s="321" t="str">
        <f t="shared" si="26"/>
        <v>TinPT Sariwiguna Binasentosa</v>
      </c>
    </row>
    <row r="555" spans="1:28" s="321" customFormat="1" ht="20.25">
      <c r="A555" s="259"/>
      <c r="B555" s="327" t="s">
        <v>1828</v>
      </c>
      <c r="C555" s="327" t="s">
        <v>1012</v>
      </c>
      <c r="D555" s="327" t="s">
        <v>1012</v>
      </c>
      <c r="E555" s="327" t="s">
        <v>1747</v>
      </c>
      <c r="F555" s="327" t="s">
        <v>1199</v>
      </c>
      <c r="G555" s="327" t="s">
        <v>2453</v>
      </c>
      <c r="H555" s="327" t="s">
        <v>16181</v>
      </c>
      <c r="I555" s="327" t="s">
        <v>2734</v>
      </c>
      <c r="J555" s="327" t="s">
        <v>15702</v>
      </c>
      <c r="K555" s="327"/>
      <c r="L555" s="327"/>
      <c r="M555" s="327" t="s">
        <v>15692</v>
      </c>
      <c r="N555" s="327"/>
      <c r="O555" s="327"/>
      <c r="P555" s="327"/>
      <c r="Q555" s="327"/>
      <c r="R555" s="260" t="str">
        <f ca="1">IF(ISERROR($V555),"",OFFSET('Smelter Look-up'!$C$4,$V555-4,0)&amp;"")</f>
        <v>PT Sariwiguna Binasentosa</v>
      </c>
      <c r="S555" s="276" t="str">
        <f t="shared" ca="1" si="24"/>
        <v>ID</v>
      </c>
      <c r="T555" s="276" t="str">
        <f ca="1">IF(B555="","",IF(ISERROR(MATCH($J555,SorP!$B$1:$B$6230,0)),"",INDIRECT("'SorP'!$A$"&amp;MATCH($J555,SorP!$B$1:$B$6230,0))))</f>
        <v/>
      </c>
      <c r="U555" s="318"/>
      <c r="V555" s="319">
        <f>IF(C555="",NA(),MATCH($B555&amp;$C555,'Smelter Look-up'!$J:$J,0))</f>
        <v>459</v>
      </c>
      <c r="W555" s="320"/>
      <c r="X555" s="320">
        <f t="shared" si="25"/>
        <v>0</v>
      </c>
      <c r="Y555" s="320"/>
      <c r="Z555" s="320"/>
      <c r="AB555" s="321" t="str">
        <f t="shared" si="26"/>
        <v>TinPT Sariwiguna Binasentosa</v>
      </c>
    </row>
    <row r="556" spans="1:28" s="321" customFormat="1" ht="20.25">
      <c r="A556" s="259"/>
      <c r="B556" s="327" t="s">
        <v>1828</v>
      </c>
      <c r="C556" s="327" t="s">
        <v>1012</v>
      </c>
      <c r="D556" s="327" t="s">
        <v>1012</v>
      </c>
      <c r="E556" s="327" t="s">
        <v>1747</v>
      </c>
      <c r="F556" s="327" t="s">
        <v>1199</v>
      </c>
      <c r="G556" s="327" t="s">
        <v>2453</v>
      </c>
      <c r="H556" s="327" t="s">
        <v>16182</v>
      </c>
      <c r="I556" s="327" t="s">
        <v>16183</v>
      </c>
      <c r="J556" s="327"/>
      <c r="K556" s="327" t="s">
        <v>16184</v>
      </c>
      <c r="L556" s="327" t="s">
        <v>16185</v>
      </c>
      <c r="M556" s="327" t="s">
        <v>15611</v>
      </c>
      <c r="N556" s="327" t="s">
        <v>15637</v>
      </c>
      <c r="O556" s="327" t="s">
        <v>15637</v>
      </c>
      <c r="P556" s="327"/>
      <c r="Q556" s="327"/>
      <c r="R556" s="260" t="str">
        <f ca="1">IF(ISERROR($V556),"",OFFSET('Smelter Look-up'!$C$4,$V556-4,0)&amp;"")</f>
        <v>PT Sariwiguna Binasentosa</v>
      </c>
      <c r="S556" s="276" t="str">
        <f t="shared" ca="1" si="24"/>
        <v>ID</v>
      </c>
      <c r="T556" s="276" t="str">
        <f ca="1">IF(B556="","",IF(ISERROR(MATCH($J556,SorP!$B$1:$B$6230,0)),"",INDIRECT("'SorP'!$A$"&amp;MATCH($J556,SorP!$B$1:$B$6230,0))))</f>
        <v/>
      </c>
      <c r="U556" s="318"/>
      <c r="V556" s="319">
        <f>IF(C556="",NA(),MATCH($B556&amp;$C556,'Smelter Look-up'!$J:$J,0))</f>
        <v>459</v>
      </c>
      <c r="W556" s="320"/>
      <c r="X556" s="320">
        <f t="shared" si="25"/>
        <v>0</v>
      </c>
      <c r="Y556" s="320"/>
      <c r="Z556" s="320"/>
      <c r="AB556" s="321" t="str">
        <f t="shared" si="26"/>
        <v>TinPT Sariwiguna Binasentosa</v>
      </c>
    </row>
    <row r="557" spans="1:28" s="321" customFormat="1" ht="20.25">
      <c r="A557" s="259"/>
      <c r="B557" s="327" t="s">
        <v>1828</v>
      </c>
      <c r="C557" s="327" t="s">
        <v>1869</v>
      </c>
      <c r="D557" s="327" t="s">
        <v>1869</v>
      </c>
      <c r="E557" s="327" t="s">
        <v>1747</v>
      </c>
      <c r="F557" s="327" t="s">
        <v>1200</v>
      </c>
      <c r="G557" s="327" t="s">
        <v>2453</v>
      </c>
      <c r="H557" s="327" t="s">
        <v>16186</v>
      </c>
      <c r="I557" s="327" t="s">
        <v>2734</v>
      </c>
      <c r="J557" s="327" t="s">
        <v>15702</v>
      </c>
      <c r="K557" s="327" t="s">
        <v>16187</v>
      </c>
      <c r="L557" s="327" t="s">
        <v>16188</v>
      </c>
      <c r="M557" s="327" t="s">
        <v>15577</v>
      </c>
      <c r="N557" s="327" t="s">
        <v>16189</v>
      </c>
      <c r="O557" s="327" t="s">
        <v>15713</v>
      </c>
      <c r="P557" s="327" t="s">
        <v>775</v>
      </c>
      <c r="Q557" s="327" t="s">
        <v>3881</v>
      </c>
      <c r="R557" s="260" t="str">
        <f ca="1">IF(ISERROR($V557),"",OFFSET('Smelter Look-up'!$C$4,$V557-4,0)&amp;"")</f>
        <v>PT Stanindo Inti Perkasa</v>
      </c>
      <c r="S557" s="276" t="str">
        <f t="shared" ca="1" si="24"/>
        <v>ID</v>
      </c>
      <c r="T557" s="276" t="str">
        <f ca="1">IF(B557="","",IF(ISERROR(MATCH($J557,SorP!$B$1:$B$6230,0)),"",INDIRECT("'SorP'!$A$"&amp;MATCH($J557,SorP!$B$1:$B$6230,0))))</f>
        <v/>
      </c>
      <c r="U557" s="318"/>
      <c r="V557" s="319">
        <f>IF(C557="",NA(),MATCH($B557&amp;$C557,'Smelter Look-up'!$J:$J,0))</f>
        <v>460</v>
      </c>
      <c r="W557" s="320"/>
      <c r="X557" s="320">
        <f t="shared" si="25"/>
        <v>0</v>
      </c>
      <c r="Y557" s="320"/>
      <c r="Z557" s="320"/>
      <c r="AB557" s="321" t="str">
        <f t="shared" si="26"/>
        <v>TinPT Stanindo Inti Perkasa</v>
      </c>
    </row>
    <row r="558" spans="1:28" s="321" customFormat="1" ht="20.25">
      <c r="A558" s="259"/>
      <c r="B558" s="327" t="s">
        <v>1828</v>
      </c>
      <c r="C558" s="327" t="s">
        <v>1869</v>
      </c>
      <c r="D558" s="327" t="s">
        <v>1869</v>
      </c>
      <c r="E558" s="327" t="s">
        <v>1747</v>
      </c>
      <c r="F558" s="327" t="s">
        <v>1200</v>
      </c>
      <c r="G558" s="327" t="s">
        <v>2453</v>
      </c>
      <c r="H558" s="327">
        <v>0</v>
      </c>
      <c r="I558" s="327" t="s">
        <v>2734</v>
      </c>
      <c r="J558" s="327" t="s">
        <v>15702</v>
      </c>
      <c r="K558" s="327"/>
      <c r="L558" s="327"/>
      <c r="M558" s="327"/>
      <c r="N558" s="327"/>
      <c r="O558" s="327"/>
      <c r="P558" s="327"/>
      <c r="Q558" s="327"/>
      <c r="R558" s="260" t="str">
        <f ca="1">IF(ISERROR($V558),"",OFFSET('Smelter Look-up'!$C$4,$V558-4,0)&amp;"")</f>
        <v>PT Stanindo Inti Perkasa</v>
      </c>
      <c r="S558" s="276" t="str">
        <f t="shared" ca="1" si="24"/>
        <v>ID</v>
      </c>
      <c r="T558" s="276" t="str">
        <f ca="1">IF(B558="","",IF(ISERROR(MATCH($J558,SorP!$B$1:$B$6230,0)),"",INDIRECT("'SorP'!$A$"&amp;MATCH($J558,SorP!$B$1:$B$6230,0))))</f>
        <v/>
      </c>
      <c r="U558" s="318"/>
      <c r="V558" s="319">
        <f>IF(C558="",NA(),MATCH($B558&amp;$C558,'Smelter Look-up'!$J:$J,0))</f>
        <v>460</v>
      </c>
      <c r="W558" s="320"/>
      <c r="X558" s="320">
        <f t="shared" si="25"/>
        <v>0</v>
      </c>
      <c r="Y558" s="320"/>
      <c r="Z558" s="320"/>
      <c r="AB558" s="321" t="str">
        <f t="shared" si="26"/>
        <v>TinPT Stanindo Inti Perkasa</v>
      </c>
    </row>
    <row r="559" spans="1:28" s="321" customFormat="1" ht="20.25">
      <c r="A559" s="259"/>
      <c r="B559" s="327" t="s">
        <v>1828</v>
      </c>
      <c r="C559" s="327" t="s">
        <v>1869</v>
      </c>
      <c r="D559" s="327" t="s">
        <v>1869</v>
      </c>
      <c r="E559" s="327" t="s">
        <v>1747</v>
      </c>
      <c r="F559" s="327" t="s">
        <v>1200</v>
      </c>
      <c r="G559" s="327" t="s">
        <v>2453</v>
      </c>
      <c r="H559" s="327">
        <v>0</v>
      </c>
      <c r="I559" s="327" t="s">
        <v>2734</v>
      </c>
      <c r="J559" s="327" t="s">
        <v>15702</v>
      </c>
      <c r="K559" s="327"/>
      <c r="L559" s="327"/>
      <c r="M559" s="327" t="s">
        <v>15548</v>
      </c>
      <c r="N559" s="327"/>
      <c r="O559" s="327" t="s">
        <v>15652</v>
      </c>
      <c r="P559" s="327"/>
      <c r="Q559" s="327"/>
      <c r="R559" s="260" t="str">
        <f ca="1">IF(ISERROR($V559),"",OFFSET('Smelter Look-up'!$C$4,$V559-4,0)&amp;"")</f>
        <v>PT Stanindo Inti Perkasa</v>
      </c>
      <c r="S559" s="276" t="str">
        <f t="shared" ca="1" si="24"/>
        <v>ID</v>
      </c>
      <c r="T559" s="276" t="str">
        <f ca="1">IF(B559="","",IF(ISERROR(MATCH($J559,SorP!$B$1:$B$6230,0)),"",INDIRECT("'SorP'!$A$"&amp;MATCH($J559,SorP!$B$1:$B$6230,0))))</f>
        <v/>
      </c>
      <c r="U559" s="318"/>
      <c r="V559" s="319">
        <f>IF(C559="",NA(),MATCH($B559&amp;$C559,'Smelter Look-up'!$J:$J,0))</f>
        <v>460</v>
      </c>
      <c r="W559" s="320"/>
      <c r="X559" s="320">
        <f t="shared" si="25"/>
        <v>0</v>
      </c>
      <c r="Y559" s="320"/>
      <c r="Z559" s="320"/>
      <c r="AB559" s="321" t="str">
        <f t="shared" si="26"/>
        <v>TinPT Stanindo Inti Perkasa</v>
      </c>
    </row>
    <row r="560" spans="1:28" s="321" customFormat="1" ht="20.25">
      <c r="A560" s="259"/>
      <c r="B560" s="327" t="s">
        <v>1828</v>
      </c>
      <c r="C560" s="327" t="s">
        <v>1869</v>
      </c>
      <c r="D560" s="327" t="s">
        <v>1869</v>
      </c>
      <c r="E560" s="327" t="s">
        <v>1747</v>
      </c>
      <c r="F560" s="327" t="s">
        <v>1200</v>
      </c>
      <c r="G560" s="327" t="s">
        <v>2453</v>
      </c>
      <c r="H560" s="327">
        <v>0</v>
      </c>
      <c r="I560" s="327" t="s">
        <v>2734</v>
      </c>
      <c r="J560" s="327" t="s">
        <v>15702</v>
      </c>
      <c r="K560" s="327"/>
      <c r="L560" s="327"/>
      <c r="M560" s="327"/>
      <c r="N560" s="327"/>
      <c r="O560" s="327"/>
      <c r="P560" s="327" t="s">
        <v>775</v>
      </c>
      <c r="Q560" s="327" t="s">
        <v>15553</v>
      </c>
      <c r="R560" s="260" t="str">
        <f ca="1">IF(ISERROR($V560),"",OFFSET('Smelter Look-up'!$C$4,$V560-4,0)&amp;"")</f>
        <v>PT Stanindo Inti Perkasa</v>
      </c>
      <c r="S560" s="276" t="str">
        <f t="shared" ca="1" si="24"/>
        <v>ID</v>
      </c>
      <c r="T560" s="276" t="str">
        <f ca="1">IF(B560="","",IF(ISERROR(MATCH($J560,SorP!$B$1:$B$6230,0)),"",INDIRECT("'SorP'!$A$"&amp;MATCH($J560,SorP!$B$1:$B$6230,0))))</f>
        <v/>
      </c>
      <c r="U560" s="318"/>
      <c r="V560" s="319">
        <f>IF(C560="",NA(),MATCH($B560&amp;$C560,'Smelter Look-up'!$J:$J,0))</f>
        <v>460</v>
      </c>
      <c r="W560" s="320"/>
      <c r="X560" s="320">
        <f t="shared" si="25"/>
        <v>0</v>
      </c>
      <c r="Y560" s="320"/>
      <c r="Z560" s="320"/>
      <c r="AB560" s="321" t="str">
        <f t="shared" si="26"/>
        <v>TinPT Stanindo Inti Perkasa</v>
      </c>
    </row>
    <row r="561" spans="1:28" s="321" customFormat="1" ht="20.25">
      <c r="A561" s="259"/>
      <c r="B561" s="327" t="s">
        <v>1828</v>
      </c>
      <c r="C561" s="327" t="s">
        <v>1869</v>
      </c>
      <c r="D561" s="327" t="s">
        <v>1869</v>
      </c>
      <c r="E561" s="327" t="s">
        <v>1747</v>
      </c>
      <c r="F561" s="327" t="s">
        <v>1200</v>
      </c>
      <c r="G561" s="327" t="s">
        <v>2453</v>
      </c>
      <c r="H561" s="327" t="s">
        <v>16190</v>
      </c>
      <c r="I561" s="327" t="s">
        <v>2734</v>
      </c>
      <c r="J561" s="327" t="s">
        <v>15702</v>
      </c>
      <c r="K561" s="327"/>
      <c r="L561" s="327"/>
      <c r="M561" s="327" t="s">
        <v>15692</v>
      </c>
      <c r="N561" s="327"/>
      <c r="O561" s="327"/>
      <c r="P561" s="327"/>
      <c r="Q561" s="327"/>
      <c r="R561" s="260" t="str">
        <f ca="1">IF(ISERROR($V561),"",OFFSET('Smelter Look-up'!$C$4,$V561-4,0)&amp;"")</f>
        <v>PT Stanindo Inti Perkasa</v>
      </c>
      <c r="S561" s="276" t="str">
        <f t="shared" ca="1" si="24"/>
        <v>ID</v>
      </c>
      <c r="T561" s="276" t="str">
        <f ca="1">IF(B561="","",IF(ISERROR(MATCH($J561,SorP!$B$1:$B$6230,0)),"",INDIRECT("'SorP'!$A$"&amp;MATCH($J561,SorP!$B$1:$B$6230,0))))</f>
        <v/>
      </c>
      <c r="U561" s="318"/>
      <c r="V561" s="319">
        <f>IF(C561="",NA(),MATCH($B561&amp;$C561,'Smelter Look-up'!$J:$J,0))</f>
        <v>460</v>
      </c>
      <c r="W561" s="320"/>
      <c r="X561" s="320">
        <f t="shared" si="25"/>
        <v>0</v>
      </c>
      <c r="Y561" s="320"/>
      <c r="Z561" s="320"/>
      <c r="AB561" s="321" t="str">
        <f t="shared" si="26"/>
        <v>TinPT Stanindo Inti Perkasa</v>
      </c>
    </row>
    <row r="562" spans="1:28" s="321" customFormat="1" ht="20.25">
      <c r="A562" s="259"/>
      <c r="B562" s="327" t="s">
        <v>1828</v>
      </c>
      <c r="C562" s="327" t="s">
        <v>1869</v>
      </c>
      <c r="D562" s="327" t="s">
        <v>1869</v>
      </c>
      <c r="E562" s="327" t="s">
        <v>1747</v>
      </c>
      <c r="F562" s="327" t="s">
        <v>1200</v>
      </c>
      <c r="G562" s="327" t="s">
        <v>2453</v>
      </c>
      <c r="H562" s="327" t="s">
        <v>16186</v>
      </c>
      <c r="I562" s="327" t="s">
        <v>2734</v>
      </c>
      <c r="J562" s="327" t="s">
        <v>15702</v>
      </c>
      <c r="K562" s="327" t="s">
        <v>16141</v>
      </c>
      <c r="L562" s="327" t="s">
        <v>16188</v>
      </c>
      <c r="M562" s="327" t="s">
        <v>15572</v>
      </c>
      <c r="N562" s="327" t="s">
        <v>15650</v>
      </c>
      <c r="O562" s="327" t="s">
        <v>15788</v>
      </c>
      <c r="P562" s="327" t="s">
        <v>775</v>
      </c>
      <c r="Q562" s="327"/>
      <c r="R562" s="260" t="str">
        <f ca="1">IF(ISERROR($V562),"",OFFSET('Smelter Look-up'!$C$4,$V562-4,0)&amp;"")</f>
        <v>PT Stanindo Inti Perkasa</v>
      </c>
      <c r="S562" s="276" t="str">
        <f t="shared" ca="1" si="24"/>
        <v>ID</v>
      </c>
      <c r="T562" s="276" t="str">
        <f ca="1">IF(B562="","",IF(ISERROR(MATCH($J562,SorP!$B$1:$B$6230,0)),"",INDIRECT("'SorP'!$A$"&amp;MATCH($J562,SorP!$B$1:$B$6230,0))))</f>
        <v/>
      </c>
      <c r="U562" s="318"/>
      <c r="V562" s="319">
        <f>IF(C562="",NA(),MATCH($B562&amp;$C562,'Smelter Look-up'!$J:$J,0))</f>
        <v>460</v>
      </c>
      <c r="W562" s="320"/>
      <c r="X562" s="320">
        <f t="shared" si="25"/>
        <v>0</v>
      </c>
      <c r="Y562" s="320"/>
      <c r="Z562" s="320"/>
      <c r="AB562" s="321" t="str">
        <f t="shared" si="26"/>
        <v>TinPT Stanindo Inti Perkasa</v>
      </c>
    </row>
    <row r="563" spans="1:28" s="321" customFormat="1" ht="20.25">
      <c r="A563" s="259"/>
      <c r="B563" s="327" t="s">
        <v>1828</v>
      </c>
      <c r="C563" s="327" t="s">
        <v>1571</v>
      </c>
      <c r="D563" s="327" t="s">
        <v>2765</v>
      </c>
      <c r="E563" s="327" t="s">
        <v>1747</v>
      </c>
      <c r="F563" s="327" t="s">
        <v>1225</v>
      </c>
      <c r="G563" s="327" t="s">
        <v>2453</v>
      </c>
      <c r="H563" s="327" t="s">
        <v>16130</v>
      </c>
      <c r="I563" s="327" t="s">
        <v>2766</v>
      </c>
      <c r="J563" s="327" t="s">
        <v>16191</v>
      </c>
      <c r="K563" s="327" t="s">
        <v>15778</v>
      </c>
      <c r="L563" s="327" t="s">
        <v>16131</v>
      </c>
      <c r="M563" s="327" t="s">
        <v>15577</v>
      </c>
      <c r="N563" s="327" t="s">
        <v>16192</v>
      </c>
      <c r="O563" s="327" t="s">
        <v>16132</v>
      </c>
      <c r="P563" s="327" t="s">
        <v>775</v>
      </c>
      <c r="Q563" s="327" t="s">
        <v>16193</v>
      </c>
      <c r="R563" s="260" t="str">
        <f ca="1">IF(ISERROR($V563),"",OFFSET('Smelter Look-up'!$C$4,$V563-4,0)&amp;"")</f>
        <v>PT Timah (Persero) Tbk Kundur</v>
      </c>
      <c r="S563" s="276" t="str">
        <f t="shared" ca="1" si="24"/>
        <v>ID</v>
      </c>
      <c r="T563" s="276" t="str">
        <f ca="1">IF(B563="","",IF(ISERROR(MATCH($J563,SorP!$B$1:$B$6230,0)),"",INDIRECT("'SorP'!$A$"&amp;MATCH($J563,SorP!$B$1:$B$6230,0))))</f>
        <v/>
      </c>
      <c r="U563" s="318"/>
      <c r="V563" s="319">
        <f>IF(C563="",NA(),MATCH($B563&amp;$C563,'Smelter Look-up'!$J:$J,0))</f>
        <v>463</v>
      </c>
      <c r="W563" s="320"/>
      <c r="X563" s="320">
        <f t="shared" si="25"/>
        <v>0</v>
      </c>
      <c r="Y563" s="320"/>
      <c r="Z563" s="320"/>
      <c r="AB563" s="321" t="str">
        <f t="shared" si="26"/>
        <v>TinPT Tambang Timah</v>
      </c>
    </row>
    <row r="564" spans="1:28" s="321" customFormat="1" ht="20.25">
      <c r="A564" s="259"/>
      <c r="B564" s="327" t="s">
        <v>1828</v>
      </c>
      <c r="C564" s="327" t="s">
        <v>1571</v>
      </c>
      <c r="D564" s="327" t="s">
        <v>1571</v>
      </c>
      <c r="E564" s="327" t="s">
        <v>1747</v>
      </c>
      <c r="F564" s="327" t="s">
        <v>1225</v>
      </c>
      <c r="G564" s="327" t="s">
        <v>2453</v>
      </c>
      <c r="H564" s="327">
        <v>0</v>
      </c>
      <c r="I564" s="327" t="s">
        <v>2766</v>
      </c>
      <c r="J564" s="327" t="s">
        <v>16191</v>
      </c>
      <c r="K564" s="327"/>
      <c r="L564" s="327"/>
      <c r="M564" s="327"/>
      <c r="N564" s="327"/>
      <c r="O564" s="327"/>
      <c r="P564" s="327"/>
      <c r="Q564" s="327"/>
      <c r="R564" s="260" t="str">
        <f ca="1">IF(ISERROR($V564),"",OFFSET('Smelter Look-up'!$C$4,$V564-4,0)&amp;"")</f>
        <v>PT Timah (Persero) Tbk Kundur</v>
      </c>
      <c r="S564" s="276" t="str">
        <f t="shared" ca="1" si="24"/>
        <v>ID</v>
      </c>
      <c r="T564" s="276" t="str">
        <f ca="1">IF(B564="","",IF(ISERROR(MATCH($J564,SorP!$B$1:$B$6230,0)),"",INDIRECT("'SorP'!$A$"&amp;MATCH($J564,SorP!$B$1:$B$6230,0))))</f>
        <v/>
      </c>
      <c r="U564" s="318"/>
      <c r="V564" s="319">
        <f>IF(C564="",NA(),MATCH($B564&amp;$C564,'Smelter Look-up'!$J:$J,0))</f>
        <v>463</v>
      </c>
      <c r="W564" s="320"/>
      <c r="X564" s="320">
        <f t="shared" si="25"/>
        <v>0</v>
      </c>
      <c r="Y564" s="320"/>
      <c r="Z564" s="320"/>
      <c r="AB564" s="321" t="str">
        <f t="shared" si="26"/>
        <v>TinPT Tambang Timah</v>
      </c>
    </row>
    <row r="565" spans="1:28" s="321" customFormat="1" ht="20.25">
      <c r="A565" s="259"/>
      <c r="B565" s="327" t="s">
        <v>1828</v>
      </c>
      <c r="C565" s="327" t="s">
        <v>1571</v>
      </c>
      <c r="D565" s="327" t="s">
        <v>1571</v>
      </c>
      <c r="E565" s="327" t="s">
        <v>1747</v>
      </c>
      <c r="F565" s="327" t="s">
        <v>1225</v>
      </c>
      <c r="G565" s="327" t="s">
        <v>2453</v>
      </c>
      <c r="H565" s="327"/>
      <c r="I565" s="327"/>
      <c r="J565" s="327"/>
      <c r="K565" s="327"/>
      <c r="L565" s="327"/>
      <c r="M565" s="327"/>
      <c r="N565" s="327"/>
      <c r="O565" s="327"/>
      <c r="P565" s="327"/>
      <c r="Q565" s="327"/>
      <c r="R565" s="260" t="str">
        <f ca="1">IF(ISERROR($V565),"",OFFSET('Smelter Look-up'!$C$4,$V565-4,0)&amp;"")</f>
        <v>PT Timah (Persero) Tbk Kundur</v>
      </c>
      <c r="S565" s="276" t="str">
        <f t="shared" ca="1" si="24"/>
        <v>ID</v>
      </c>
      <c r="T565" s="276" t="str">
        <f ca="1">IF(B565="","",IF(ISERROR(MATCH($J565,SorP!$B$1:$B$6230,0)),"",INDIRECT("'SorP'!$A$"&amp;MATCH($J565,SorP!$B$1:$B$6230,0))))</f>
        <v/>
      </c>
      <c r="U565" s="318"/>
      <c r="V565" s="319">
        <f>IF(C565="",NA(),MATCH($B565&amp;$C565,'Smelter Look-up'!$J:$J,0))</f>
        <v>463</v>
      </c>
      <c r="W565" s="320"/>
      <c r="X565" s="320">
        <f t="shared" si="25"/>
        <v>0</v>
      </c>
      <c r="Y565" s="320"/>
      <c r="Z565" s="320"/>
      <c r="AB565" s="321" t="str">
        <f t="shared" si="26"/>
        <v>TinPT Tambang Timah</v>
      </c>
    </row>
    <row r="566" spans="1:28" s="321" customFormat="1" ht="20.25">
      <c r="A566" s="259"/>
      <c r="B566" s="327" t="s">
        <v>1828</v>
      </c>
      <c r="C566" s="327" t="s">
        <v>2765</v>
      </c>
      <c r="D566" s="327" t="s">
        <v>2765</v>
      </c>
      <c r="E566" s="327" t="s">
        <v>1747</v>
      </c>
      <c r="F566" s="327" t="s">
        <v>1225</v>
      </c>
      <c r="G566" s="327" t="s">
        <v>2453</v>
      </c>
      <c r="H566" s="327">
        <v>0</v>
      </c>
      <c r="I566" s="327" t="s">
        <v>2766</v>
      </c>
      <c r="J566" s="327" t="s">
        <v>16191</v>
      </c>
      <c r="K566" s="327"/>
      <c r="L566" s="327"/>
      <c r="M566" s="327"/>
      <c r="N566" s="327"/>
      <c r="O566" s="327"/>
      <c r="P566" s="327"/>
      <c r="Q566" s="327"/>
      <c r="R566" s="260" t="str">
        <f ca="1">IF(ISERROR($V566),"",OFFSET('Smelter Look-up'!$C$4,$V566-4,0)&amp;"")</f>
        <v>PT Timah (Persero) Tbk Kundur</v>
      </c>
      <c r="S566" s="276" t="str">
        <f t="shared" ca="1" si="24"/>
        <v>ID</v>
      </c>
      <c r="T566" s="276" t="str">
        <f ca="1">IF(B566="","",IF(ISERROR(MATCH($J566,SorP!$B$1:$B$6230,0)),"",INDIRECT("'SorP'!$A$"&amp;MATCH($J566,SorP!$B$1:$B$6230,0))))</f>
        <v/>
      </c>
      <c r="U566" s="318"/>
      <c r="V566" s="319">
        <f>IF(C566="",NA(),MATCH($B566&amp;$C566,'Smelter Look-up'!$J:$J,0))</f>
        <v>464</v>
      </c>
      <c r="W566" s="320"/>
      <c r="X566" s="320">
        <f t="shared" si="25"/>
        <v>0</v>
      </c>
      <c r="Y566" s="320"/>
      <c r="Z566" s="320"/>
      <c r="AB566" s="321" t="str">
        <f t="shared" si="26"/>
        <v>TinPT Timah (Persero) Tbk Kundur</v>
      </c>
    </row>
    <row r="567" spans="1:28" s="321" customFormat="1" ht="20.25">
      <c r="A567" s="259"/>
      <c r="B567" s="327" t="s">
        <v>1828</v>
      </c>
      <c r="C567" s="327" t="s">
        <v>2765</v>
      </c>
      <c r="D567" s="327" t="s">
        <v>2765</v>
      </c>
      <c r="E567" s="327" t="s">
        <v>1747</v>
      </c>
      <c r="F567" s="327" t="s">
        <v>1225</v>
      </c>
      <c r="G567" s="327" t="s">
        <v>2453</v>
      </c>
      <c r="H567" s="327">
        <v>0</v>
      </c>
      <c r="I567" s="327" t="s">
        <v>2766</v>
      </c>
      <c r="J567" s="327" t="s">
        <v>16191</v>
      </c>
      <c r="K567" s="327"/>
      <c r="L567" s="327"/>
      <c r="M567" s="327" t="s">
        <v>15548</v>
      </c>
      <c r="N567" s="327"/>
      <c r="O567" s="327" t="s">
        <v>15652</v>
      </c>
      <c r="P567" s="327"/>
      <c r="Q567" s="327"/>
      <c r="R567" s="260" t="str">
        <f ca="1">IF(ISERROR($V567),"",OFFSET('Smelter Look-up'!$C$4,$V567-4,0)&amp;"")</f>
        <v>PT Timah (Persero) Tbk Kundur</v>
      </c>
      <c r="S567" s="276" t="str">
        <f t="shared" ca="1" si="24"/>
        <v>ID</v>
      </c>
      <c r="T567" s="276" t="str">
        <f ca="1">IF(B567="","",IF(ISERROR(MATCH($J567,SorP!$B$1:$B$6230,0)),"",INDIRECT("'SorP'!$A$"&amp;MATCH($J567,SorP!$B$1:$B$6230,0))))</f>
        <v/>
      </c>
      <c r="U567" s="318"/>
      <c r="V567" s="319">
        <f>IF(C567="",NA(),MATCH($B567&amp;$C567,'Smelter Look-up'!$J:$J,0))</f>
        <v>464</v>
      </c>
      <c r="W567" s="320"/>
      <c r="X567" s="320">
        <f t="shared" si="25"/>
        <v>0</v>
      </c>
      <c r="Y567" s="320"/>
      <c r="Z567" s="320"/>
      <c r="AB567" s="321" t="str">
        <f t="shared" si="26"/>
        <v>TinPT Timah (Persero) Tbk Kundur</v>
      </c>
    </row>
    <row r="568" spans="1:28" s="321" customFormat="1" ht="20.25">
      <c r="A568" s="259"/>
      <c r="B568" s="327" t="s">
        <v>1828</v>
      </c>
      <c r="C568" s="327" t="s">
        <v>1571</v>
      </c>
      <c r="D568" s="327" t="s">
        <v>2765</v>
      </c>
      <c r="E568" s="327" t="s">
        <v>1747</v>
      </c>
      <c r="F568" s="327" t="s">
        <v>1225</v>
      </c>
      <c r="G568" s="327" t="s">
        <v>2453</v>
      </c>
      <c r="H568" s="327">
        <v>0</v>
      </c>
      <c r="I568" s="327" t="s">
        <v>2766</v>
      </c>
      <c r="J568" s="327" t="s">
        <v>16191</v>
      </c>
      <c r="K568" s="327"/>
      <c r="L568" s="327"/>
      <c r="M568" s="327"/>
      <c r="N568" s="327"/>
      <c r="O568" s="327"/>
      <c r="P568" s="327" t="s">
        <v>775</v>
      </c>
      <c r="Q568" s="327" t="s">
        <v>15553</v>
      </c>
      <c r="R568" s="260" t="str">
        <f ca="1">IF(ISERROR($V568),"",OFFSET('Smelter Look-up'!$C$4,$V568-4,0)&amp;"")</f>
        <v>PT Timah (Persero) Tbk Kundur</v>
      </c>
      <c r="S568" s="276" t="str">
        <f t="shared" ca="1" si="24"/>
        <v>ID</v>
      </c>
      <c r="T568" s="276" t="str">
        <f ca="1">IF(B568="","",IF(ISERROR(MATCH($J568,SorP!$B$1:$B$6230,0)),"",INDIRECT("'SorP'!$A$"&amp;MATCH($J568,SorP!$B$1:$B$6230,0))))</f>
        <v/>
      </c>
      <c r="U568" s="318"/>
      <c r="V568" s="319">
        <f>IF(C568="",NA(),MATCH($B568&amp;$C568,'Smelter Look-up'!$J:$J,0))</f>
        <v>463</v>
      </c>
      <c r="W568" s="320"/>
      <c r="X568" s="320">
        <f t="shared" si="25"/>
        <v>0</v>
      </c>
      <c r="Y568" s="320"/>
      <c r="Z568" s="320"/>
      <c r="AB568" s="321" t="str">
        <f t="shared" si="26"/>
        <v>TinPT Tambang Timah</v>
      </c>
    </row>
    <row r="569" spans="1:28" s="321" customFormat="1" ht="20.25">
      <c r="A569" s="259"/>
      <c r="B569" s="327" t="s">
        <v>1828</v>
      </c>
      <c r="C569" s="327" t="s">
        <v>1571</v>
      </c>
      <c r="D569" s="327" t="s">
        <v>16194</v>
      </c>
      <c r="E569" s="327" t="s">
        <v>1747</v>
      </c>
      <c r="F569" s="327" t="s">
        <v>1225</v>
      </c>
      <c r="G569" s="327" t="s">
        <v>1225</v>
      </c>
      <c r="H569" s="327"/>
      <c r="I569" s="327"/>
      <c r="J569" s="327"/>
      <c r="K569" s="327"/>
      <c r="L569" s="327"/>
      <c r="M569" s="327"/>
      <c r="N569" s="327"/>
      <c r="O569" s="327"/>
      <c r="P569" s="327"/>
      <c r="Q569" s="327"/>
      <c r="R569" s="260" t="str">
        <f ca="1">IF(ISERROR($V569),"",OFFSET('Smelter Look-up'!$C$4,$V569-4,0)&amp;"")</f>
        <v>PT Timah (Persero) Tbk Kundur</v>
      </c>
      <c r="S569" s="276" t="str">
        <f t="shared" ca="1" si="24"/>
        <v>ID</v>
      </c>
      <c r="T569" s="276" t="str">
        <f ca="1">IF(B569="","",IF(ISERROR(MATCH($J569,SorP!$B$1:$B$6230,0)),"",INDIRECT("'SorP'!$A$"&amp;MATCH($J569,SorP!$B$1:$B$6230,0))))</f>
        <v/>
      </c>
      <c r="U569" s="318"/>
      <c r="V569" s="319">
        <f>IF(C569="",NA(),MATCH($B569&amp;$C569,'Smelter Look-up'!$J:$J,0))</f>
        <v>463</v>
      </c>
      <c r="W569" s="320"/>
      <c r="X569" s="320">
        <f t="shared" si="25"/>
        <v>0</v>
      </c>
      <c r="Y569" s="320"/>
      <c r="Z569" s="320"/>
      <c r="AB569" s="321" t="str">
        <f t="shared" si="26"/>
        <v>TinPT Tambang Timah</v>
      </c>
    </row>
    <row r="570" spans="1:28" s="321" customFormat="1" ht="20.25">
      <c r="A570" s="259"/>
      <c r="B570" s="327" t="s">
        <v>1828</v>
      </c>
      <c r="C570" s="327" t="s">
        <v>2765</v>
      </c>
      <c r="D570" s="327" t="s">
        <v>2765</v>
      </c>
      <c r="E570" s="327" t="s">
        <v>1747</v>
      </c>
      <c r="F570" s="327" t="s">
        <v>1225</v>
      </c>
      <c r="G570" s="327" t="s">
        <v>2453</v>
      </c>
      <c r="H570" s="327" t="s">
        <v>16130</v>
      </c>
      <c r="I570" s="327" t="s">
        <v>2766</v>
      </c>
      <c r="J570" s="327" t="s">
        <v>16191</v>
      </c>
      <c r="K570" s="327"/>
      <c r="L570" s="327"/>
      <c r="M570" s="327" t="s">
        <v>15692</v>
      </c>
      <c r="N570" s="327" t="s">
        <v>16195</v>
      </c>
      <c r="O570" s="327" t="s">
        <v>1747</v>
      </c>
      <c r="P570" s="327" t="s">
        <v>775</v>
      </c>
      <c r="Q570" s="327"/>
      <c r="R570" s="260" t="str">
        <f ca="1">IF(ISERROR($V570),"",OFFSET('Smelter Look-up'!$C$4,$V570-4,0)&amp;"")</f>
        <v>PT Timah (Persero) Tbk Kundur</v>
      </c>
      <c r="S570" s="276" t="str">
        <f t="shared" ca="1" si="24"/>
        <v>ID</v>
      </c>
      <c r="T570" s="276" t="str">
        <f ca="1">IF(B570="","",IF(ISERROR(MATCH($J570,SorP!$B$1:$B$6230,0)),"",INDIRECT("'SorP'!$A$"&amp;MATCH($J570,SorP!$B$1:$B$6230,0))))</f>
        <v/>
      </c>
      <c r="U570" s="318"/>
      <c r="V570" s="319">
        <f>IF(C570="",NA(),MATCH($B570&amp;$C570,'Smelter Look-up'!$J:$J,0))</f>
        <v>464</v>
      </c>
      <c r="W570" s="320"/>
      <c r="X570" s="320">
        <f t="shared" si="25"/>
        <v>0</v>
      </c>
      <c r="Y570" s="320"/>
      <c r="Z570" s="320"/>
      <c r="AB570" s="321" t="str">
        <f t="shared" si="26"/>
        <v>TinPT Timah (Persero) Tbk Kundur</v>
      </c>
    </row>
    <row r="571" spans="1:28" s="321" customFormat="1" ht="20.25">
      <c r="A571" s="259"/>
      <c r="B571" s="327" t="s">
        <v>1828</v>
      </c>
      <c r="C571" s="327" t="s">
        <v>1571</v>
      </c>
      <c r="D571" s="327" t="s">
        <v>2765</v>
      </c>
      <c r="E571" s="327" t="s">
        <v>1747</v>
      </c>
      <c r="F571" s="327" t="s">
        <v>1225</v>
      </c>
      <c r="G571" s="327" t="s">
        <v>2453</v>
      </c>
      <c r="H571" s="327">
        <v>0</v>
      </c>
      <c r="I571" s="327" t="s">
        <v>2766</v>
      </c>
      <c r="J571" s="327" t="s">
        <v>16191</v>
      </c>
      <c r="K571" s="327"/>
      <c r="L571" s="327"/>
      <c r="M571" s="327"/>
      <c r="N571" s="327"/>
      <c r="O571" s="327"/>
      <c r="P571" s="327"/>
      <c r="Q571" s="327"/>
      <c r="R571" s="260" t="str">
        <f ca="1">IF(ISERROR($V571),"",OFFSET('Smelter Look-up'!$C$4,$V571-4,0)&amp;"")</f>
        <v>PT Timah (Persero) Tbk Kundur</v>
      </c>
      <c r="S571" s="276" t="str">
        <f t="shared" ca="1" si="24"/>
        <v>ID</v>
      </c>
      <c r="T571" s="276" t="str">
        <f ca="1">IF(B571="","",IF(ISERROR(MATCH($J571,SorP!$B$1:$B$6230,0)),"",INDIRECT("'SorP'!$A$"&amp;MATCH($J571,SorP!$B$1:$B$6230,0))))</f>
        <v/>
      </c>
      <c r="U571" s="318"/>
      <c r="V571" s="319">
        <f>IF(C571="",NA(),MATCH($B571&amp;$C571,'Smelter Look-up'!$J:$J,0))</f>
        <v>463</v>
      </c>
      <c r="W571" s="320"/>
      <c r="X571" s="320">
        <f t="shared" si="25"/>
        <v>0</v>
      </c>
      <c r="Y571" s="320"/>
      <c r="Z571" s="320"/>
      <c r="AB571" s="321" t="str">
        <f t="shared" si="26"/>
        <v>TinPT Tambang Timah</v>
      </c>
    </row>
    <row r="572" spans="1:28" s="321" customFormat="1" ht="20.25">
      <c r="A572" s="259"/>
      <c r="B572" s="327" t="s">
        <v>1828</v>
      </c>
      <c r="C572" s="327" t="s">
        <v>1571</v>
      </c>
      <c r="D572" s="327" t="s">
        <v>1571</v>
      </c>
      <c r="E572" s="327" t="s">
        <v>1747</v>
      </c>
      <c r="F572" s="327" t="s">
        <v>1225</v>
      </c>
      <c r="G572" s="327" t="s">
        <v>2453</v>
      </c>
      <c r="H572" s="327" t="s">
        <v>16196</v>
      </c>
      <c r="I572" s="327" t="s">
        <v>2766</v>
      </c>
      <c r="J572" s="327" t="s">
        <v>16191</v>
      </c>
      <c r="K572" s="327" t="s">
        <v>16197</v>
      </c>
      <c r="L572" s="327" t="s">
        <v>16198</v>
      </c>
      <c r="M572" s="327" t="s">
        <v>15572</v>
      </c>
      <c r="N572" s="327" t="s">
        <v>15637</v>
      </c>
      <c r="O572" s="327" t="s">
        <v>16199</v>
      </c>
      <c r="P572" s="327" t="s">
        <v>775</v>
      </c>
      <c r="Q572" s="327"/>
      <c r="R572" s="260" t="str">
        <f ca="1">IF(ISERROR($V572),"",OFFSET('Smelter Look-up'!$C$4,$V572-4,0)&amp;"")</f>
        <v>PT Timah (Persero) Tbk Kundur</v>
      </c>
      <c r="S572" s="276" t="str">
        <f t="shared" ca="1" si="24"/>
        <v>ID</v>
      </c>
      <c r="T572" s="276" t="str">
        <f ca="1">IF(B572="","",IF(ISERROR(MATCH($J572,SorP!$B$1:$B$6230,0)),"",INDIRECT("'SorP'!$A$"&amp;MATCH($J572,SorP!$B$1:$B$6230,0))))</f>
        <v/>
      </c>
      <c r="U572" s="318"/>
      <c r="V572" s="319">
        <f>IF(C572="",NA(),MATCH($B572&amp;$C572,'Smelter Look-up'!$J:$J,0))</f>
        <v>463</v>
      </c>
      <c r="W572" s="320"/>
      <c r="X572" s="320">
        <f t="shared" si="25"/>
        <v>0</v>
      </c>
      <c r="Y572" s="320"/>
      <c r="Z572" s="320"/>
      <c r="AB572" s="321" t="str">
        <f t="shared" si="26"/>
        <v>TinPT Tambang Timah</v>
      </c>
    </row>
    <row r="573" spans="1:28" s="321" customFormat="1" ht="20.25">
      <c r="A573" s="259"/>
      <c r="B573" s="327" t="s">
        <v>1828</v>
      </c>
      <c r="C573" s="327" t="s">
        <v>3446</v>
      </c>
      <c r="D573" s="327" t="s">
        <v>3446</v>
      </c>
      <c r="E573" s="327" t="s">
        <v>1747</v>
      </c>
      <c r="F573" s="327" t="s">
        <v>1201</v>
      </c>
      <c r="G573" s="327" t="s">
        <v>2453</v>
      </c>
      <c r="H573" s="327">
        <v>0</v>
      </c>
      <c r="I573" s="327" t="s">
        <v>2768</v>
      </c>
      <c r="J573" s="327" t="s">
        <v>15702</v>
      </c>
      <c r="K573" s="327"/>
      <c r="L573" s="327"/>
      <c r="M573" s="327"/>
      <c r="N573" s="327"/>
      <c r="O573" s="327"/>
      <c r="P573" s="327"/>
      <c r="Q573" s="327" t="s">
        <v>15937</v>
      </c>
      <c r="R573" s="260" t="str">
        <f ca="1">IF(ISERROR($V573),"",OFFSET('Smelter Look-up'!$C$4,$V573-4,0)&amp;"")</f>
        <v>PT Timah (Persero) Tbk Mentok</v>
      </c>
      <c r="S573" s="276" t="str">
        <f t="shared" ca="1" si="24"/>
        <v>ID</v>
      </c>
      <c r="T573" s="276" t="str">
        <f ca="1">IF(B573="","",IF(ISERROR(MATCH($J573,SorP!$B$1:$B$6230,0)),"",INDIRECT("'SorP'!$A$"&amp;MATCH($J573,SorP!$B$1:$B$6230,0))))</f>
        <v/>
      </c>
      <c r="U573" s="318"/>
      <c r="V573" s="319">
        <f>IF(C573="",NA(),MATCH($B573&amp;$C573,'Smelter Look-up'!$J:$J,0))</f>
        <v>465</v>
      </c>
      <c r="W573" s="320"/>
      <c r="X573" s="320">
        <f t="shared" si="25"/>
        <v>0</v>
      </c>
      <c r="Y573" s="320"/>
      <c r="Z573" s="320"/>
      <c r="AB573" s="321" t="str">
        <f t="shared" si="26"/>
        <v>TinPT Timah (Persero) Tbk Mentok</v>
      </c>
    </row>
    <row r="574" spans="1:28" s="321" customFormat="1" ht="20.25">
      <c r="A574" s="259"/>
      <c r="B574" s="327" t="s">
        <v>1828</v>
      </c>
      <c r="C574" s="327" t="s">
        <v>16200</v>
      </c>
      <c r="D574" s="327" t="s">
        <v>3446</v>
      </c>
      <c r="E574" s="327" t="s">
        <v>1747</v>
      </c>
      <c r="F574" s="327" t="s">
        <v>1201</v>
      </c>
      <c r="G574" s="327" t="s">
        <v>2453</v>
      </c>
      <c r="H574" s="327" t="s">
        <v>16130</v>
      </c>
      <c r="I574" s="327" t="s">
        <v>2768</v>
      </c>
      <c r="J574" s="327" t="s">
        <v>15702</v>
      </c>
      <c r="K574" s="327" t="s">
        <v>15778</v>
      </c>
      <c r="L574" s="327" t="s">
        <v>16131</v>
      </c>
      <c r="M574" s="327" t="s">
        <v>15577</v>
      </c>
      <c r="N574" s="327" t="s">
        <v>16201</v>
      </c>
      <c r="O574" s="327" t="s">
        <v>16132</v>
      </c>
      <c r="P574" s="327" t="s">
        <v>775</v>
      </c>
      <c r="Q574" s="327" t="s">
        <v>16193</v>
      </c>
      <c r="R574" s="260" t="str">
        <f ca="1">IF(ISERROR($V574),"",OFFSET('Smelter Look-up'!$C$4,$V574-4,0)&amp;"")</f>
        <v/>
      </c>
      <c r="S574" s="276" t="str">
        <f t="shared" ca="1" si="24"/>
        <v>ID</v>
      </c>
      <c r="T574" s="276" t="str">
        <f ca="1">IF(B574="","",IF(ISERROR(MATCH($J574,SorP!$B$1:$B$6230,0)),"",INDIRECT("'SorP'!$A$"&amp;MATCH($J574,SorP!$B$1:$B$6230,0))))</f>
        <v/>
      </c>
      <c r="U574" s="318"/>
      <c r="V574" s="319" t="e">
        <f>IF(C574="",NA(),MATCH($B574&amp;$C574,'Smelter Look-up'!$J:$J,0))</f>
        <v>#N/A</v>
      </c>
      <c r="W574" s="320"/>
      <c r="X574" s="320">
        <f t="shared" si="25"/>
        <v>0</v>
      </c>
      <c r="Y574" s="320"/>
      <c r="Z574" s="320"/>
      <c r="AB574" s="321" t="str">
        <f t="shared" si="26"/>
        <v>TinPT Timah (Persero), Tbk</v>
      </c>
    </row>
    <row r="575" spans="1:28" s="321" customFormat="1" ht="20.25">
      <c r="A575" s="259"/>
      <c r="B575" s="327" t="s">
        <v>1828</v>
      </c>
      <c r="C575" s="327" t="s">
        <v>16200</v>
      </c>
      <c r="D575" s="327" t="s">
        <v>3446</v>
      </c>
      <c r="E575" s="327" t="s">
        <v>1747</v>
      </c>
      <c r="F575" s="327" t="s">
        <v>1201</v>
      </c>
      <c r="G575" s="327" t="s">
        <v>2453</v>
      </c>
      <c r="H575" s="327">
        <v>0</v>
      </c>
      <c r="I575" s="327" t="s">
        <v>2768</v>
      </c>
      <c r="J575" s="327" t="s">
        <v>15702</v>
      </c>
      <c r="K575" s="327"/>
      <c r="L575" s="327"/>
      <c r="M575" s="327"/>
      <c r="N575" s="327"/>
      <c r="O575" s="327"/>
      <c r="P575" s="327"/>
      <c r="Q575" s="327"/>
      <c r="R575" s="260" t="str">
        <f ca="1">IF(ISERROR($V575),"",OFFSET('Smelter Look-up'!$C$4,$V575-4,0)&amp;"")</f>
        <v/>
      </c>
      <c r="S575" s="276" t="str">
        <f t="shared" ca="1" si="24"/>
        <v>ID</v>
      </c>
      <c r="T575" s="276" t="str">
        <f ca="1">IF(B575="","",IF(ISERROR(MATCH($J575,SorP!$B$1:$B$6230,0)),"",INDIRECT("'SorP'!$A$"&amp;MATCH($J575,SorP!$B$1:$B$6230,0))))</f>
        <v/>
      </c>
      <c r="U575" s="318"/>
      <c r="V575" s="319" t="e">
        <f>IF(C575="",NA(),MATCH($B575&amp;$C575,'Smelter Look-up'!$J:$J,0))</f>
        <v>#N/A</v>
      </c>
      <c r="W575" s="320"/>
      <c r="X575" s="320">
        <f t="shared" si="25"/>
        <v>0</v>
      </c>
      <c r="Y575" s="320"/>
      <c r="Z575" s="320"/>
      <c r="AB575" s="321" t="str">
        <f t="shared" si="26"/>
        <v>TinPT Timah (Persero), Tbk</v>
      </c>
    </row>
    <row r="576" spans="1:28" s="321" customFormat="1" ht="20.25">
      <c r="A576" s="259"/>
      <c r="B576" s="327" t="s">
        <v>1828</v>
      </c>
      <c r="C576" s="327" t="s">
        <v>16202</v>
      </c>
      <c r="D576" s="327" t="s">
        <v>3446</v>
      </c>
      <c r="E576" s="327" t="s">
        <v>1747</v>
      </c>
      <c r="F576" s="327" t="s">
        <v>1201</v>
      </c>
      <c r="G576" s="327" t="s">
        <v>2453</v>
      </c>
      <c r="H576" s="327">
        <v>0</v>
      </c>
      <c r="I576" s="327" t="s">
        <v>2768</v>
      </c>
      <c r="J576" s="327" t="s">
        <v>15702</v>
      </c>
      <c r="K576" s="327"/>
      <c r="L576" s="327"/>
      <c r="M576" s="327"/>
      <c r="N576" s="327"/>
      <c r="O576" s="327"/>
      <c r="P576" s="327"/>
      <c r="Q576" s="327"/>
      <c r="R576" s="260" t="str">
        <f ca="1">IF(ISERROR($V576),"",OFFSET('Smelter Look-up'!$C$4,$V576-4,0)&amp;"")</f>
        <v/>
      </c>
      <c r="S576" s="276" t="str">
        <f t="shared" ca="1" si="24"/>
        <v>ID</v>
      </c>
      <c r="T576" s="276" t="str">
        <f ca="1">IF(B576="","",IF(ISERROR(MATCH($J576,SorP!$B$1:$B$6230,0)),"",INDIRECT("'SorP'!$A$"&amp;MATCH($J576,SorP!$B$1:$B$6230,0))))</f>
        <v/>
      </c>
      <c r="U576" s="318"/>
      <c r="V576" s="319" t="e">
        <f>IF(C576="",NA(),MATCH($B576&amp;$C576,'Smelter Look-up'!$J:$J,0))</f>
        <v>#N/A</v>
      </c>
      <c r="W576" s="320"/>
      <c r="X576" s="320">
        <f t="shared" si="25"/>
        <v>0</v>
      </c>
      <c r="Y576" s="320"/>
      <c r="Z576" s="320"/>
      <c r="AB576" s="321" t="str">
        <f t="shared" si="26"/>
        <v>TinPT Timah</v>
      </c>
    </row>
    <row r="577" spans="1:28" s="321" customFormat="1" ht="20.25">
      <c r="A577" s="259"/>
      <c r="B577" s="327" t="s">
        <v>1828</v>
      </c>
      <c r="C577" s="327" t="s">
        <v>3446</v>
      </c>
      <c r="D577" s="327" t="s">
        <v>3446</v>
      </c>
      <c r="E577" s="327" t="s">
        <v>1747</v>
      </c>
      <c r="F577" s="327" t="s">
        <v>1201</v>
      </c>
      <c r="G577" s="327" t="s">
        <v>2453</v>
      </c>
      <c r="H577" s="327">
        <v>0</v>
      </c>
      <c r="I577" s="327" t="s">
        <v>2768</v>
      </c>
      <c r="J577" s="327" t="s">
        <v>15702</v>
      </c>
      <c r="K577" s="327"/>
      <c r="L577" s="327"/>
      <c r="M577" s="327" t="s">
        <v>15548</v>
      </c>
      <c r="N577" s="327"/>
      <c r="O577" s="327" t="s">
        <v>15652</v>
      </c>
      <c r="P577" s="327"/>
      <c r="Q577" s="327"/>
      <c r="R577" s="260" t="str">
        <f ca="1">IF(ISERROR($V577),"",OFFSET('Smelter Look-up'!$C$4,$V577-4,0)&amp;"")</f>
        <v>PT Timah (Persero) Tbk Mentok</v>
      </c>
      <c r="S577" s="276" t="str">
        <f t="shared" ca="1" si="24"/>
        <v>ID</v>
      </c>
      <c r="T577" s="276" t="str">
        <f ca="1">IF(B577="","",IF(ISERROR(MATCH($J577,SorP!$B$1:$B$6230,0)),"",INDIRECT("'SorP'!$A$"&amp;MATCH($J577,SorP!$B$1:$B$6230,0))))</f>
        <v/>
      </c>
      <c r="U577" s="318"/>
      <c r="V577" s="319">
        <f>IF(C577="",NA(),MATCH($B577&amp;$C577,'Smelter Look-up'!$J:$J,0))</f>
        <v>465</v>
      </c>
      <c r="W577" s="320"/>
      <c r="X577" s="320">
        <f t="shared" si="25"/>
        <v>0</v>
      </c>
      <c r="Y577" s="320"/>
      <c r="Z577" s="320"/>
      <c r="AB577" s="321" t="str">
        <f t="shared" si="26"/>
        <v>TinPT Timah (Persero) Tbk Mentok</v>
      </c>
    </row>
    <row r="578" spans="1:28" s="321" customFormat="1" ht="20.25">
      <c r="A578" s="259"/>
      <c r="B578" s="327" t="s">
        <v>1828</v>
      </c>
      <c r="C578" s="327" t="s">
        <v>16200</v>
      </c>
      <c r="D578" s="327" t="s">
        <v>3446</v>
      </c>
      <c r="E578" s="327" t="s">
        <v>1747</v>
      </c>
      <c r="F578" s="327" t="s">
        <v>1201</v>
      </c>
      <c r="G578" s="327" t="s">
        <v>2453</v>
      </c>
      <c r="H578" s="327">
        <v>0</v>
      </c>
      <c r="I578" s="327" t="s">
        <v>2768</v>
      </c>
      <c r="J578" s="327" t="s">
        <v>15702</v>
      </c>
      <c r="K578" s="327" t="s">
        <v>16203</v>
      </c>
      <c r="L578" s="327" t="s">
        <v>16204</v>
      </c>
      <c r="M578" s="327"/>
      <c r="N578" s="327" t="s">
        <v>16205</v>
      </c>
      <c r="O578" s="327" t="s">
        <v>15713</v>
      </c>
      <c r="P578" s="327" t="s">
        <v>775</v>
      </c>
      <c r="Q578" s="327" t="s">
        <v>15553</v>
      </c>
      <c r="R578" s="260" t="str">
        <f ca="1">IF(ISERROR($V578),"",OFFSET('Smelter Look-up'!$C$4,$V578-4,0)&amp;"")</f>
        <v/>
      </c>
      <c r="S578" s="276" t="str">
        <f t="shared" ca="1" si="24"/>
        <v>ID</v>
      </c>
      <c r="T578" s="276" t="str">
        <f ca="1">IF(B578="","",IF(ISERROR(MATCH($J578,SorP!$B$1:$B$6230,0)),"",INDIRECT("'SorP'!$A$"&amp;MATCH($J578,SorP!$B$1:$B$6230,0))))</f>
        <v/>
      </c>
      <c r="U578" s="318"/>
      <c r="V578" s="319" t="e">
        <f>IF(C578="",NA(),MATCH($B578&amp;$C578,'Smelter Look-up'!$J:$J,0))</f>
        <v>#N/A</v>
      </c>
      <c r="W578" s="320"/>
      <c r="X578" s="320">
        <f t="shared" si="25"/>
        <v>0</v>
      </c>
      <c r="Y578" s="320"/>
      <c r="Z578" s="320"/>
      <c r="AB578" s="321" t="str">
        <f t="shared" si="26"/>
        <v>TinPT Timah (Persero), Tbk</v>
      </c>
    </row>
    <row r="579" spans="1:28" s="321" customFormat="1" ht="20.25">
      <c r="A579" s="259"/>
      <c r="B579" s="327" t="s">
        <v>1828</v>
      </c>
      <c r="C579" s="327" t="s">
        <v>16200</v>
      </c>
      <c r="D579" s="327" t="s">
        <v>3446</v>
      </c>
      <c r="E579" s="327" t="s">
        <v>1747</v>
      </c>
      <c r="F579" s="327" t="s">
        <v>1201</v>
      </c>
      <c r="G579" s="327" t="s">
        <v>2453</v>
      </c>
      <c r="H579" s="327" t="s">
        <v>16206</v>
      </c>
      <c r="I579" s="327" t="s">
        <v>2768</v>
      </c>
      <c r="J579" s="327" t="s">
        <v>15702</v>
      </c>
      <c r="K579" s="327"/>
      <c r="L579" s="327"/>
      <c r="M579" s="327" t="s">
        <v>15692</v>
      </c>
      <c r="N579" s="327" t="s">
        <v>16207</v>
      </c>
      <c r="O579" s="327" t="s">
        <v>1747</v>
      </c>
      <c r="P579" s="327" t="s">
        <v>775</v>
      </c>
      <c r="Q579" s="327"/>
      <c r="R579" s="260" t="str">
        <f ca="1">IF(ISERROR($V579),"",OFFSET('Smelter Look-up'!$C$4,$V579-4,0)&amp;"")</f>
        <v/>
      </c>
      <c r="S579" s="276" t="str">
        <f t="shared" ca="1" si="24"/>
        <v>ID</v>
      </c>
      <c r="T579" s="276" t="str">
        <f ca="1">IF(B579="","",IF(ISERROR(MATCH($J579,SorP!$B$1:$B$6230,0)),"",INDIRECT("'SorP'!$A$"&amp;MATCH($J579,SorP!$B$1:$B$6230,0))))</f>
        <v/>
      </c>
      <c r="U579" s="318"/>
      <c r="V579" s="319" t="e">
        <f>IF(C579="",NA(),MATCH($B579&amp;$C579,'Smelter Look-up'!$J:$J,0))</f>
        <v>#N/A</v>
      </c>
      <c r="W579" s="320"/>
      <c r="X579" s="320">
        <f t="shared" si="25"/>
        <v>0</v>
      </c>
      <c r="Y579" s="320"/>
      <c r="Z579" s="320"/>
      <c r="AB579" s="321" t="str">
        <f t="shared" si="26"/>
        <v>TinPT Timah (Persero), Tbk</v>
      </c>
    </row>
    <row r="580" spans="1:28" s="321" customFormat="1" ht="20.25">
      <c r="A580" s="259"/>
      <c r="B580" s="327" t="s">
        <v>1828</v>
      </c>
      <c r="C580" s="327" t="s">
        <v>16200</v>
      </c>
      <c r="D580" s="327" t="s">
        <v>16200</v>
      </c>
      <c r="E580" s="327" t="s">
        <v>1747</v>
      </c>
      <c r="F580" s="327" t="s">
        <v>1201</v>
      </c>
      <c r="G580" s="327" t="s">
        <v>2453</v>
      </c>
      <c r="H580" s="327" t="s">
        <v>16208</v>
      </c>
      <c r="I580" s="327" t="s">
        <v>2768</v>
      </c>
      <c r="J580" s="327" t="s">
        <v>16209</v>
      </c>
      <c r="K580" s="327" t="s">
        <v>16210</v>
      </c>
      <c r="L580" s="327" t="s">
        <v>16211</v>
      </c>
      <c r="M580" s="327" t="s">
        <v>15572</v>
      </c>
      <c r="N580" s="327" t="s">
        <v>15637</v>
      </c>
      <c r="O580" s="327" t="s">
        <v>16199</v>
      </c>
      <c r="P580" s="327" t="s">
        <v>775</v>
      </c>
      <c r="Q580" s="327"/>
      <c r="R580" s="260" t="str">
        <f ca="1">IF(ISERROR($V580),"",OFFSET('Smelter Look-up'!$C$4,$V580-4,0)&amp;"")</f>
        <v/>
      </c>
      <c r="S580" s="276" t="str">
        <f t="shared" ca="1" si="24"/>
        <v>ID</v>
      </c>
      <c r="T580" s="276" t="str">
        <f ca="1">IF(B580="","",IF(ISERROR(MATCH($J580,SorP!$B$1:$B$6230,0)),"",INDIRECT("'SorP'!$A$"&amp;MATCH($J580,SorP!$B$1:$B$6230,0))))</f>
        <v/>
      </c>
      <c r="U580" s="318"/>
      <c r="V580" s="319" t="e">
        <f>IF(C580="",NA(),MATCH($B580&amp;$C580,'Smelter Look-up'!$J:$J,0))</f>
        <v>#N/A</v>
      </c>
      <c r="W580" s="320"/>
      <c r="X580" s="320">
        <f t="shared" si="25"/>
        <v>0</v>
      </c>
      <c r="Y580" s="320"/>
      <c r="Z580" s="320"/>
      <c r="AB580" s="321" t="str">
        <f t="shared" si="26"/>
        <v>TinPT Timah (Persero), Tbk</v>
      </c>
    </row>
    <row r="581" spans="1:28" s="321" customFormat="1" ht="20.25">
      <c r="A581" s="259"/>
      <c r="B581" s="327" t="s">
        <v>1828</v>
      </c>
      <c r="C581" s="327" t="s">
        <v>3446</v>
      </c>
      <c r="D581" s="327" t="s">
        <v>3446</v>
      </c>
      <c r="E581" s="327" t="s">
        <v>1747</v>
      </c>
      <c r="F581" s="327" t="s">
        <v>1201</v>
      </c>
      <c r="G581" s="327" t="s">
        <v>2453</v>
      </c>
      <c r="H581" s="327">
        <v>0</v>
      </c>
      <c r="I581" s="327" t="s">
        <v>2768</v>
      </c>
      <c r="J581" s="327" t="s">
        <v>15702</v>
      </c>
      <c r="K581" s="327"/>
      <c r="L581" s="327"/>
      <c r="M581" s="327"/>
      <c r="N581" s="327"/>
      <c r="O581" s="327"/>
      <c r="P581" s="327"/>
      <c r="Q581" s="327"/>
      <c r="R581" s="260" t="str">
        <f ca="1">IF(ISERROR($V581),"",OFFSET('Smelter Look-up'!$C$4,$V581-4,0)&amp;"")</f>
        <v>PT Timah (Persero) Tbk Mentok</v>
      </c>
      <c r="S581" s="276" t="str">
        <f t="shared" ref="S581:S644" ca="1" si="27">IF(B581="","",IF(ISERROR(MATCH($E581,CL,0)),"Unknown",INDIRECT("'C'!$B$"&amp;MATCH($E581,CL,0)+1)))</f>
        <v>ID</v>
      </c>
      <c r="T581" s="276" t="str">
        <f ca="1">IF(B581="","",IF(ISERROR(MATCH($J581,SorP!$B$1:$B$6230,0)),"",INDIRECT("'SorP'!$A$"&amp;MATCH($J581,SorP!$B$1:$B$6230,0))))</f>
        <v/>
      </c>
      <c r="U581" s="318"/>
      <c r="V581" s="319">
        <f>IF(C581="",NA(),MATCH($B581&amp;$C581,'Smelter Look-up'!$J:$J,0))</f>
        <v>465</v>
      </c>
      <c r="W581" s="320"/>
      <c r="X581" s="320">
        <f t="shared" si="25"/>
        <v>0</v>
      </c>
      <c r="Y581" s="320"/>
      <c r="Z581" s="320"/>
      <c r="AB581" s="321" t="str">
        <f t="shared" si="26"/>
        <v>TinPT Timah (Persero) Tbk Mentok</v>
      </c>
    </row>
    <row r="582" spans="1:28" s="321" customFormat="1" ht="20.25">
      <c r="A582" s="259"/>
      <c r="B582" s="327" t="s">
        <v>1828</v>
      </c>
      <c r="C582" s="327" t="s">
        <v>16202</v>
      </c>
      <c r="D582" s="327" t="s">
        <v>16200</v>
      </c>
      <c r="E582" s="327" t="s">
        <v>1747</v>
      </c>
      <c r="F582" s="327" t="s">
        <v>1201</v>
      </c>
      <c r="G582" s="327" t="s">
        <v>2453</v>
      </c>
      <c r="H582" s="327"/>
      <c r="I582" s="327"/>
      <c r="J582" s="327"/>
      <c r="K582" s="327"/>
      <c r="L582" s="327"/>
      <c r="M582" s="327"/>
      <c r="N582" s="327"/>
      <c r="O582" s="327"/>
      <c r="P582" s="327"/>
      <c r="Q582" s="327"/>
      <c r="R582" s="260" t="str">
        <f ca="1">IF(ISERROR($V582),"",OFFSET('Smelter Look-up'!$C$4,$V582-4,0)&amp;"")</f>
        <v/>
      </c>
      <c r="S582" s="276" t="str">
        <f t="shared" ca="1" si="27"/>
        <v>ID</v>
      </c>
      <c r="T582" s="276" t="str">
        <f ca="1">IF(B582="","",IF(ISERROR(MATCH($J582,SorP!$B$1:$B$6230,0)),"",INDIRECT("'SorP'!$A$"&amp;MATCH($J582,SorP!$B$1:$B$6230,0))))</f>
        <v/>
      </c>
      <c r="U582" s="318"/>
      <c r="V582" s="319" t="e">
        <f>IF(C582="",NA(),MATCH($B582&amp;$C582,'Smelter Look-up'!$J:$J,0))</f>
        <v>#N/A</v>
      </c>
      <c r="W582" s="320"/>
      <c r="X582" s="320">
        <f t="shared" ref="X582:X645" si="28">IF(AND(C582="Smelter not listed",OR(LEN(D582)=0,LEN(E582)=0)),1,0)</f>
        <v>0</v>
      </c>
      <c r="Y582" s="320"/>
      <c r="Z582" s="320"/>
      <c r="AB582" s="321" t="str">
        <f t="shared" ref="AB582:AB645" si="29">B582&amp;C582</f>
        <v>TinPT Timah</v>
      </c>
    </row>
    <row r="583" spans="1:28" s="321" customFormat="1" ht="20.25">
      <c r="A583" s="259"/>
      <c r="B583" s="327" t="s">
        <v>1828</v>
      </c>
      <c r="C583" s="327" t="s">
        <v>816</v>
      </c>
      <c r="D583" s="327" t="s">
        <v>816</v>
      </c>
      <c r="E583" s="327" t="s">
        <v>1747</v>
      </c>
      <c r="F583" s="327" t="s">
        <v>1202</v>
      </c>
      <c r="G583" s="327" t="s">
        <v>2453</v>
      </c>
      <c r="H583" s="327" t="s">
        <v>16212</v>
      </c>
      <c r="I583" s="327" t="s">
        <v>2734</v>
      </c>
      <c r="J583" s="327" t="s">
        <v>15702</v>
      </c>
      <c r="K583" s="327" t="s">
        <v>16213</v>
      </c>
      <c r="L583" s="327" t="s">
        <v>16214</v>
      </c>
      <c r="M583" s="327" t="s">
        <v>15577</v>
      </c>
      <c r="N583" s="327" t="s">
        <v>16215</v>
      </c>
      <c r="O583" s="327" t="s">
        <v>16216</v>
      </c>
      <c r="P583" s="327" t="s">
        <v>775</v>
      </c>
      <c r="Q583" s="327" t="s">
        <v>3881</v>
      </c>
      <c r="R583" s="260" t="str">
        <f ca="1">IF(ISERROR($V583),"",OFFSET('Smelter Look-up'!$C$4,$V583-4,0)&amp;"")</f>
        <v>PT Tinindo Inter Nusa</v>
      </c>
      <c r="S583" s="276" t="str">
        <f t="shared" ca="1" si="27"/>
        <v>ID</v>
      </c>
      <c r="T583" s="276" t="str">
        <f ca="1">IF(B583="","",IF(ISERROR(MATCH($J583,SorP!$B$1:$B$6230,0)),"",INDIRECT("'SorP'!$A$"&amp;MATCH($J583,SorP!$B$1:$B$6230,0))))</f>
        <v/>
      </c>
      <c r="U583" s="318"/>
      <c r="V583" s="319">
        <f>IF(C583="",NA(),MATCH($B583&amp;$C583,'Smelter Look-up'!$J:$J,0))</f>
        <v>466</v>
      </c>
      <c r="W583" s="320"/>
      <c r="X583" s="320">
        <f t="shared" si="28"/>
        <v>0</v>
      </c>
      <c r="Y583" s="320"/>
      <c r="Z583" s="320"/>
      <c r="AB583" s="321" t="str">
        <f t="shared" si="29"/>
        <v>TinPT Tinindo Inter Nusa</v>
      </c>
    </row>
    <row r="584" spans="1:28" s="321" customFormat="1" ht="20.25">
      <c r="A584" s="259"/>
      <c r="B584" s="327" t="s">
        <v>1828</v>
      </c>
      <c r="C584" s="327" t="s">
        <v>816</v>
      </c>
      <c r="D584" s="327" t="s">
        <v>816</v>
      </c>
      <c r="E584" s="327" t="s">
        <v>1747</v>
      </c>
      <c r="F584" s="327" t="s">
        <v>1202</v>
      </c>
      <c r="G584" s="327" t="s">
        <v>2453</v>
      </c>
      <c r="H584" s="327">
        <v>0</v>
      </c>
      <c r="I584" s="327" t="s">
        <v>2734</v>
      </c>
      <c r="J584" s="327" t="s">
        <v>15702</v>
      </c>
      <c r="K584" s="327"/>
      <c r="L584" s="327"/>
      <c r="M584" s="327"/>
      <c r="N584" s="327"/>
      <c r="O584" s="327"/>
      <c r="P584" s="327"/>
      <c r="Q584" s="327"/>
      <c r="R584" s="260" t="str">
        <f ca="1">IF(ISERROR($V584),"",OFFSET('Smelter Look-up'!$C$4,$V584-4,0)&amp;"")</f>
        <v>PT Tinindo Inter Nusa</v>
      </c>
      <c r="S584" s="276" t="str">
        <f t="shared" ca="1" si="27"/>
        <v>ID</v>
      </c>
      <c r="T584" s="276" t="str">
        <f ca="1">IF(B584="","",IF(ISERROR(MATCH($J584,SorP!$B$1:$B$6230,0)),"",INDIRECT("'SorP'!$A$"&amp;MATCH($J584,SorP!$B$1:$B$6230,0))))</f>
        <v/>
      </c>
      <c r="U584" s="318"/>
      <c r="V584" s="319">
        <f>IF(C584="",NA(),MATCH($B584&amp;$C584,'Smelter Look-up'!$J:$J,0))</f>
        <v>466</v>
      </c>
      <c r="W584" s="320"/>
      <c r="X584" s="320">
        <f t="shared" si="28"/>
        <v>0</v>
      </c>
      <c r="Y584" s="320"/>
      <c r="Z584" s="320"/>
      <c r="AB584" s="321" t="str">
        <f t="shared" si="29"/>
        <v>TinPT Tinindo Inter Nusa</v>
      </c>
    </row>
    <row r="585" spans="1:28" s="321" customFormat="1" ht="20.25">
      <c r="A585" s="259"/>
      <c r="B585" s="327" t="s">
        <v>1828</v>
      </c>
      <c r="C585" s="327" t="s">
        <v>816</v>
      </c>
      <c r="D585" s="327" t="s">
        <v>816</v>
      </c>
      <c r="E585" s="327" t="s">
        <v>1747</v>
      </c>
      <c r="F585" s="327" t="s">
        <v>1202</v>
      </c>
      <c r="G585" s="327" t="s">
        <v>2453</v>
      </c>
      <c r="H585" s="327">
        <v>0</v>
      </c>
      <c r="I585" s="327" t="s">
        <v>2734</v>
      </c>
      <c r="J585" s="327" t="s">
        <v>15702</v>
      </c>
      <c r="K585" s="327"/>
      <c r="L585" s="327"/>
      <c r="M585" s="327" t="s">
        <v>15548</v>
      </c>
      <c r="N585" s="327"/>
      <c r="O585" s="327" t="s">
        <v>15652</v>
      </c>
      <c r="P585" s="327"/>
      <c r="Q585" s="327"/>
      <c r="R585" s="260" t="str">
        <f ca="1">IF(ISERROR($V585),"",OFFSET('Smelter Look-up'!$C$4,$V585-4,0)&amp;"")</f>
        <v>PT Tinindo Inter Nusa</v>
      </c>
      <c r="S585" s="276" t="str">
        <f t="shared" ca="1" si="27"/>
        <v>ID</v>
      </c>
      <c r="T585" s="276" t="str">
        <f ca="1">IF(B585="","",IF(ISERROR(MATCH($J585,SorP!$B$1:$B$6230,0)),"",INDIRECT("'SorP'!$A$"&amp;MATCH($J585,SorP!$B$1:$B$6230,0))))</f>
        <v/>
      </c>
      <c r="U585" s="318"/>
      <c r="V585" s="319">
        <f>IF(C585="",NA(),MATCH($B585&amp;$C585,'Smelter Look-up'!$J:$J,0))</f>
        <v>466</v>
      </c>
      <c r="W585" s="320"/>
      <c r="X585" s="320">
        <f t="shared" si="28"/>
        <v>0</v>
      </c>
      <c r="Y585" s="320"/>
      <c r="Z585" s="320"/>
      <c r="AB585" s="321" t="str">
        <f t="shared" si="29"/>
        <v>TinPT Tinindo Inter Nusa</v>
      </c>
    </row>
    <row r="586" spans="1:28" s="321" customFormat="1" ht="20.25">
      <c r="A586" s="259"/>
      <c r="B586" s="327" t="s">
        <v>1828</v>
      </c>
      <c r="C586" s="327" t="s">
        <v>816</v>
      </c>
      <c r="D586" s="327" t="s">
        <v>816</v>
      </c>
      <c r="E586" s="327" t="s">
        <v>1747</v>
      </c>
      <c r="F586" s="327" t="s">
        <v>1202</v>
      </c>
      <c r="G586" s="327" t="s">
        <v>2453</v>
      </c>
      <c r="H586" s="327">
        <v>0</v>
      </c>
      <c r="I586" s="327" t="s">
        <v>2734</v>
      </c>
      <c r="J586" s="327" t="s">
        <v>15702</v>
      </c>
      <c r="K586" s="327"/>
      <c r="L586" s="327"/>
      <c r="M586" s="327"/>
      <c r="N586" s="327"/>
      <c r="O586" s="327"/>
      <c r="P586" s="327" t="s">
        <v>775</v>
      </c>
      <c r="Q586" s="327" t="s">
        <v>15553</v>
      </c>
      <c r="R586" s="260" t="str">
        <f ca="1">IF(ISERROR($V586),"",OFFSET('Smelter Look-up'!$C$4,$V586-4,0)&amp;"")</f>
        <v>PT Tinindo Inter Nusa</v>
      </c>
      <c r="S586" s="276" t="str">
        <f t="shared" ca="1" si="27"/>
        <v>ID</v>
      </c>
      <c r="T586" s="276" t="str">
        <f ca="1">IF(B586="","",IF(ISERROR(MATCH($J586,SorP!$B$1:$B$6230,0)),"",INDIRECT("'SorP'!$A$"&amp;MATCH($J586,SorP!$B$1:$B$6230,0))))</f>
        <v/>
      </c>
      <c r="U586" s="318"/>
      <c r="V586" s="319">
        <f>IF(C586="",NA(),MATCH($B586&amp;$C586,'Smelter Look-up'!$J:$J,0))</f>
        <v>466</v>
      </c>
      <c r="W586" s="320"/>
      <c r="X586" s="320">
        <f t="shared" si="28"/>
        <v>0</v>
      </c>
      <c r="Y586" s="320"/>
      <c r="Z586" s="320"/>
      <c r="AB586" s="321" t="str">
        <f t="shared" si="29"/>
        <v>TinPT Tinindo Inter Nusa</v>
      </c>
    </row>
    <row r="587" spans="1:28" s="321" customFormat="1" ht="20.25">
      <c r="A587" s="259"/>
      <c r="B587" s="327" t="s">
        <v>1828</v>
      </c>
      <c r="C587" s="327" t="s">
        <v>816</v>
      </c>
      <c r="D587" s="327" t="s">
        <v>816</v>
      </c>
      <c r="E587" s="327" t="s">
        <v>1747</v>
      </c>
      <c r="F587" s="327" t="s">
        <v>1202</v>
      </c>
      <c r="G587" s="327" t="s">
        <v>2453</v>
      </c>
      <c r="H587" s="327" t="s">
        <v>16217</v>
      </c>
      <c r="I587" s="327" t="s">
        <v>2734</v>
      </c>
      <c r="J587" s="327" t="s">
        <v>15702</v>
      </c>
      <c r="K587" s="327" t="s">
        <v>16218</v>
      </c>
      <c r="L587" s="327" t="s">
        <v>16219</v>
      </c>
      <c r="M587" s="327" t="s">
        <v>15692</v>
      </c>
      <c r="N587" s="327"/>
      <c r="O587" s="327"/>
      <c r="P587" s="327"/>
      <c r="Q587" s="327"/>
      <c r="R587" s="260" t="str">
        <f ca="1">IF(ISERROR($V587),"",OFFSET('Smelter Look-up'!$C$4,$V587-4,0)&amp;"")</f>
        <v>PT Tinindo Inter Nusa</v>
      </c>
      <c r="S587" s="276" t="str">
        <f t="shared" ca="1" si="27"/>
        <v>ID</v>
      </c>
      <c r="T587" s="276" t="str">
        <f ca="1">IF(B587="","",IF(ISERROR(MATCH($J587,SorP!$B$1:$B$6230,0)),"",INDIRECT("'SorP'!$A$"&amp;MATCH($J587,SorP!$B$1:$B$6230,0))))</f>
        <v/>
      </c>
      <c r="U587" s="318"/>
      <c r="V587" s="319">
        <f>IF(C587="",NA(),MATCH($B587&amp;$C587,'Smelter Look-up'!$J:$J,0))</f>
        <v>466</v>
      </c>
      <c r="W587" s="320"/>
      <c r="X587" s="320">
        <f t="shared" si="28"/>
        <v>0</v>
      </c>
      <c r="Y587" s="320"/>
      <c r="Z587" s="320"/>
      <c r="AB587" s="321" t="str">
        <f t="shared" si="29"/>
        <v>TinPT Tinindo Inter Nusa</v>
      </c>
    </row>
    <row r="588" spans="1:28" s="321" customFormat="1" ht="20.25">
      <c r="A588" s="259"/>
      <c r="B588" s="327" t="s">
        <v>1828</v>
      </c>
      <c r="C588" s="327" t="s">
        <v>816</v>
      </c>
      <c r="D588" s="327" t="s">
        <v>816</v>
      </c>
      <c r="E588" s="327" t="s">
        <v>1747</v>
      </c>
      <c r="F588" s="327" t="s">
        <v>1202</v>
      </c>
      <c r="G588" s="327" t="s">
        <v>2453</v>
      </c>
      <c r="H588" s="327" t="s">
        <v>16220</v>
      </c>
      <c r="I588" s="327" t="s">
        <v>16221</v>
      </c>
      <c r="J588" s="327" t="s">
        <v>8085</v>
      </c>
      <c r="K588" s="327" t="s">
        <v>16222</v>
      </c>
      <c r="L588" s="327" t="s">
        <v>16223</v>
      </c>
      <c r="M588" s="327" t="s">
        <v>15611</v>
      </c>
      <c r="N588" s="327" t="s">
        <v>15637</v>
      </c>
      <c r="O588" s="327" t="s">
        <v>15637</v>
      </c>
      <c r="P588" s="327"/>
      <c r="Q588" s="327"/>
      <c r="R588" s="260" t="str">
        <f ca="1">IF(ISERROR($V588),"",OFFSET('Smelter Look-up'!$C$4,$V588-4,0)&amp;"")</f>
        <v>PT Tinindo Inter Nusa</v>
      </c>
      <c r="S588" s="276" t="str">
        <f t="shared" ca="1" si="27"/>
        <v>ID</v>
      </c>
      <c r="T588" s="276" t="str">
        <f ca="1">IF(B588="","",IF(ISERROR(MATCH($J588,SorP!$B$1:$B$6230,0)),"",INDIRECT("'SorP'!$A$"&amp;MATCH($J588,SorP!$B$1:$B$6230,0))))</f>
        <v>ID-BB</v>
      </c>
      <c r="U588" s="318"/>
      <c r="V588" s="319">
        <f>IF(C588="",NA(),MATCH($B588&amp;$C588,'Smelter Look-up'!$J:$J,0))</f>
        <v>466</v>
      </c>
      <c r="W588" s="320"/>
      <c r="X588" s="320">
        <f t="shared" si="28"/>
        <v>0</v>
      </c>
      <c r="Y588" s="320"/>
      <c r="Z588" s="320"/>
      <c r="AB588" s="321" t="str">
        <f t="shared" si="29"/>
        <v>TinPT Tinindo Inter Nusa</v>
      </c>
    </row>
    <row r="589" spans="1:28" s="321" customFormat="1" ht="20.25">
      <c r="A589" s="259"/>
      <c r="B589" s="327" t="s">
        <v>1827</v>
      </c>
      <c r="C589" s="327" t="s">
        <v>16224</v>
      </c>
      <c r="D589" s="327" t="s">
        <v>16224</v>
      </c>
      <c r="E589" s="327" t="s">
        <v>1696</v>
      </c>
      <c r="F589" s="327" t="s">
        <v>1113</v>
      </c>
      <c r="G589" s="327" t="s">
        <v>2453</v>
      </c>
      <c r="H589" s="327">
        <v>0</v>
      </c>
      <c r="I589" s="327" t="s">
        <v>2573</v>
      </c>
      <c r="J589" s="327" t="s">
        <v>2549</v>
      </c>
      <c r="K589" s="327"/>
      <c r="L589" s="327"/>
      <c r="M589" s="327" t="s">
        <v>15548</v>
      </c>
      <c r="N589" s="327"/>
      <c r="O589" s="327" t="s">
        <v>15613</v>
      </c>
      <c r="P589" s="327"/>
      <c r="Q589" s="327"/>
      <c r="R589" s="260" t="str">
        <f ca="1">IF(ISERROR($V589),"",OFFSET('Smelter Look-up'!$C$4,$V589-4,0)&amp;"")</f>
        <v/>
      </c>
      <c r="S589" s="276" t="str">
        <f t="shared" ca="1" si="27"/>
        <v>CH</v>
      </c>
      <c r="T589" s="276" t="str">
        <f ca="1">IF(B589="","",IF(ISERROR(MATCH($J589,SorP!$B$1:$B$6230,0)),"",INDIRECT("'SorP'!$A$"&amp;MATCH($J589,SorP!$B$1:$B$6230,0))))</f>
        <v>CH-NE</v>
      </c>
      <c r="U589" s="318"/>
      <c r="V589" s="319" t="e">
        <f>IF(C589="",NA(),MATCH($B589&amp;$C589,'Smelter Look-up'!$J:$J,0))</f>
        <v>#N/A</v>
      </c>
      <c r="W589" s="320"/>
      <c r="X589" s="320">
        <f t="shared" si="28"/>
        <v>0</v>
      </c>
      <c r="Y589" s="320"/>
      <c r="Z589" s="320"/>
      <c r="AB589" s="321" t="str">
        <f t="shared" si="29"/>
        <v>GoldPX Précinox SA</v>
      </c>
    </row>
    <row r="590" spans="1:28" s="321" customFormat="1" ht="20.25">
      <c r="A590" s="259"/>
      <c r="B590" s="327" t="s">
        <v>1827</v>
      </c>
      <c r="C590" s="327" t="s">
        <v>16224</v>
      </c>
      <c r="D590" s="327" t="s">
        <v>16224</v>
      </c>
      <c r="E590" s="327" t="s">
        <v>1696</v>
      </c>
      <c r="F590" s="327" t="s">
        <v>1113</v>
      </c>
      <c r="G590" s="327" t="s">
        <v>2453</v>
      </c>
      <c r="H590" s="327" t="s">
        <v>16225</v>
      </c>
      <c r="I590" s="327" t="s">
        <v>16226</v>
      </c>
      <c r="J590" s="327" t="s">
        <v>15648</v>
      </c>
      <c r="K590" s="327"/>
      <c r="L590" s="327"/>
      <c r="M590" s="327" t="s">
        <v>15572</v>
      </c>
      <c r="N590" s="327" t="s">
        <v>15628</v>
      </c>
      <c r="O590" s="327" t="s">
        <v>15628</v>
      </c>
      <c r="P590" s="327" t="s">
        <v>775</v>
      </c>
      <c r="Q590" s="327"/>
      <c r="R590" s="260" t="str">
        <f ca="1">IF(ISERROR($V590),"",OFFSET('Smelter Look-up'!$C$4,$V590-4,0)&amp;"")</f>
        <v/>
      </c>
      <c r="S590" s="276" t="str">
        <f t="shared" ca="1" si="27"/>
        <v>CH</v>
      </c>
      <c r="T590" s="276" t="str">
        <f ca="1">IF(B590="","",IF(ISERROR(MATCH($J590,SorP!$B$1:$B$6230,0)),"",INDIRECT("'SorP'!$A$"&amp;MATCH($J590,SorP!$B$1:$B$6230,0))))</f>
        <v/>
      </c>
      <c r="U590" s="318"/>
      <c r="V590" s="319" t="e">
        <f>IF(C590="",NA(),MATCH($B590&amp;$C590,'Smelter Look-up'!$J:$J,0))</f>
        <v>#N/A</v>
      </c>
      <c r="W590" s="320"/>
      <c r="X590" s="320">
        <f t="shared" si="28"/>
        <v>0</v>
      </c>
      <c r="Y590" s="320"/>
      <c r="Z590" s="320"/>
      <c r="AB590" s="321" t="str">
        <f t="shared" si="29"/>
        <v>GoldPX Précinox SA</v>
      </c>
    </row>
    <row r="591" spans="1:28" s="321" customFormat="1" ht="20.25">
      <c r="A591" s="259"/>
      <c r="B591" s="327" t="s">
        <v>1827</v>
      </c>
      <c r="C591" s="327" t="s">
        <v>16224</v>
      </c>
      <c r="D591" s="327" t="s">
        <v>16224</v>
      </c>
      <c r="E591" s="327" t="s">
        <v>1696</v>
      </c>
      <c r="F591" s="327" t="s">
        <v>1113</v>
      </c>
      <c r="G591" s="327" t="s">
        <v>2453</v>
      </c>
      <c r="H591" s="327"/>
      <c r="I591" s="327"/>
      <c r="J591" s="327"/>
      <c r="K591" s="327"/>
      <c r="L591" s="327"/>
      <c r="M591" s="327"/>
      <c r="N591" s="327"/>
      <c r="O591" s="327"/>
      <c r="P591" s="327"/>
      <c r="Q591" s="327"/>
      <c r="R591" s="260" t="str">
        <f ca="1">IF(ISERROR($V591),"",OFFSET('Smelter Look-up'!$C$4,$V591-4,0)&amp;"")</f>
        <v/>
      </c>
      <c r="S591" s="276" t="str">
        <f t="shared" ca="1" si="27"/>
        <v>CH</v>
      </c>
      <c r="T591" s="276" t="str">
        <f ca="1">IF(B591="","",IF(ISERROR(MATCH($J591,SorP!$B$1:$B$6230,0)),"",INDIRECT("'SorP'!$A$"&amp;MATCH($J591,SorP!$B$1:$B$6230,0))))</f>
        <v/>
      </c>
      <c r="U591" s="318"/>
      <c r="V591" s="319" t="e">
        <f>IF(C591="",NA(),MATCH($B591&amp;$C591,'Smelter Look-up'!$J:$J,0))</f>
        <v>#N/A</v>
      </c>
      <c r="W591" s="320"/>
      <c r="X591" s="320">
        <f t="shared" si="28"/>
        <v>0</v>
      </c>
      <c r="Y591" s="320"/>
      <c r="Z591" s="320"/>
      <c r="AB591" s="321" t="str">
        <f t="shared" si="29"/>
        <v>GoldPX Précinox SA</v>
      </c>
    </row>
    <row r="592" spans="1:28" s="321" customFormat="1" ht="20.25">
      <c r="A592" s="259"/>
      <c r="B592" s="327" t="s">
        <v>1829</v>
      </c>
      <c r="C592" s="327" t="s">
        <v>1259</v>
      </c>
      <c r="D592" s="327" t="s">
        <v>1259</v>
      </c>
      <c r="E592" s="327" t="s">
        <v>15620</v>
      </c>
      <c r="F592" s="327" t="s">
        <v>1159</v>
      </c>
      <c r="G592" s="327" t="s">
        <v>2453</v>
      </c>
      <c r="H592" s="327">
        <v>0</v>
      </c>
      <c r="I592" s="327" t="s">
        <v>2683</v>
      </c>
      <c r="J592" s="327" t="s">
        <v>2684</v>
      </c>
      <c r="K592" s="327"/>
      <c r="L592" s="327"/>
      <c r="M592" s="327"/>
      <c r="N592" s="327"/>
      <c r="O592" s="327"/>
      <c r="P592" s="327"/>
      <c r="Q592" s="327"/>
      <c r="R592" s="260" t="str">
        <f ca="1">IF(ISERROR($V592),"",OFFSET('Smelter Look-up'!$C$4,$V592-4,0)&amp;"")</f>
        <v>QuantumClean</v>
      </c>
      <c r="S592" s="276" t="str">
        <f t="shared" ca="1" si="27"/>
        <v>Unknown</v>
      </c>
      <c r="T592" s="276" t="str">
        <f ca="1">IF(B592="","",IF(ISERROR(MATCH($J592,SorP!$B$1:$B$6230,0)),"",INDIRECT("'SorP'!$A$"&amp;MATCH($J592,SorP!$B$1:$B$6230,0))))</f>
        <v>US-CA</v>
      </c>
      <c r="U592" s="318"/>
      <c r="V592" s="319">
        <f>IF(C592="",NA(),MATCH($B592&amp;$C592,'Smelter Look-up'!$J:$J,0))</f>
        <v>317</v>
      </c>
      <c r="W592" s="320"/>
      <c r="X592" s="320">
        <f t="shared" si="28"/>
        <v>0</v>
      </c>
      <c r="Y592" s="320"/>
      <c r="Z592" s="320"/>
      <c r="AB592" s="321" t="str">
        <f t="shared" si="29"/>
        <v>TantalumQuantumClean</v>
      </c>
    </row>
    <row r="593" spans="1:28" s="321" customFormat="1" ht="20.25">
      <c r="A593" s="259"/>
      <c r="B593" s="327" t="s">
        <v>1829</v>
      </c>
      <c r="C593" s="327" t="s">
        <v>1259</v>
      </c>
      <c r="D593" s="327" t="s">
        <v>1259</v>
      </c>
      <c r="E593" s="327" t="s">
        <v>15620</v>
      </c>
      <c r="F593" s="327" t="s">
        <v>1159</v>
      </c>
      <c r="G593" s="327" t="s">
        <v>2453</v>
      </c>
      <c r="H593" s="327" t="s">
        <v>777</v>
      </c>
      <c r="I593" s="327" t="s">
        <v>777</v>
      </c>
      <c r="J593" s="327" t="s">
        <v>777</v>
      </c>
      <c r="K593" s="327" t="s">
        <v>777</v>
      </c>
      <c r="L593" s="327" t="s">
        <v>777</v>
      </c>
      <c r="M593" s="327" t="s">
        <v>15572</v>
      </c>
      <c r="N593" s="327" t="s">
        <v>16227</v>
      </c>
      <c r="O593" s="327" t="s">
        <v>15743</v>
      </c>
      <c r="P593" s="327" t="s">
        <v>774</v>
      </c>
      <c r="Q593" s="327"/>
      <c r="R593" s="260" t="str">
        <f ca="1">IF(ISERROR($V593),"",OFFSET('Smelter Look-up'!$C$4,$V593-4,0)&amp;"")</f>
        <v>QuantumClean</v>
      </c>
      <c r="S593" s="276" t="str">
        <f t="shared" ca="1" si="27"/>
        <v>Unknown</v>
      </c>
      <c r="T593" s="276" t="str">
        <f ca="1">IF(B593="","",IF(ISERROR(MATCH($J593,SorP!$B$1:$B$6230,0)),"",INDIRECT("'SorP'!$A$"&amp;MATCH($J593,SorP!$B$1:$B$6230,0))))</f>
        <v/>
      </c>
      <c r="U593" s="318"/>
      <c r="V593" s="319">
        <f>IF(C593="",NA(),MATCH($B593&amp;$C593,'Smelter Look-up'!$J:$J,0))</f>
        <v>317</v>
      </c>
      <c r="W593" s="320"/>
      <c r="X593" s="320">
        <f t="shared" si="28"/>
        <v>0</v>
      </c>
      <c r="Y593" s="320"/>
      <c r="Z593" s="320"/>
      <c r="AB593" s="321" t="str">
        <f t="shared" si="29"/>
        <v>TantalumQuantumClean</v>
      </c>
    </row>
    <row r="594" spans="1:28" s="321" customFormat="1" ht="20.25">
      <c r="A594" s="259"/>
      <c r="B594" s="327" t="s">
        <v>1827</v>
      </c>
      <c r="C594" s="327" t="s">
        <v>3369</v>
      </c>
      <c r="D594" s="327" t="s">
        <v>3369</v>
      </c>
      <c r="E594" s="327" t="s">
        <v>1399</v>
      </c>
      <c r="F594" s="327" t="s">
        <v>1114</v>
      </c>
      <c r="G594" s="327" t="s">
        <v>2453</v>
      </c>
      <c r="H594" s="327">
        <v>0</v>
      </c>
      <c r="I594" s="327" t="s">
        <v>2574</v>
      </c>
      <c r="J594" s="327" t="s">
        <v>2575</v>
      </c>
      <c r="K594" s="327"/>
      <c r="L594" s="327"/>
      <c r="M594" s="327" t="s">
        <v>15548</v>
      </c>
      <c r="N594" s="327"/>
      <c r="O594" s="327" t="s">
        <v>15613</v>
      </c>
      <c r="P594" s="327"/>
      <c r="Q594" s="327"/>
      <c r="R594" s="260" t="str">
        <f ca="1">IF(ISERROR($V594),"",OFFSET('Smelter Look-up'!$C$4,$V594-4,0)&amp;"")</f>
        <v>Rand Refinery (Pty) Ltd.</v>
      </c>
      <c r="S594" s="276" t="str">
        <f t="shared" ca="1" si="27"/>
        <v>ZA</v>
      </c>
      <c r="T594" s="276" t="str">
        <f ca="1">IF(B594="","",IF(ISERROR(MATCH($J594,SorP!$B$1:$B$6230,0)),"",INDIRECT("'SorP'!$A$"&amp;MATCH($J594,SorP!$B$1:$B$6230,0))))</f>
        <v>ZA-GT</v>
      </c>
      <c r="U594" s="318"/>
      <c r="V594" s="319">
        <f>IF(C594="",NA(),MATCH($B594&amp;$C594,'Smelter Look-up'!$J:$J,0))</f>
        <v>181</v>
      </c>
      <c r="W594" s="320"/>
      <c r="X594" s="320">
        <f t="shared" si="28"/>
        <v>0</v>
      </c>
      <c r="Y594" s="320"/>
      <c r="Z594" s="320"/>
      <c r="AB594" s="321" t="str">
        <f t="shared" si="29"/>
        <v>GoldRand Refinery (Pty) Ltd.</v>
      </c>
    </row>
    <row r="595" spans="1:28" s="321" customFormat="1" ht="20.25">
      <c r="A595" s="259"/>
      <c r="B595" s="327" t="s">
        <v>1827</v>
      </c>
      <c r="C595" s="327" t="s">
        <v>3369</v>
      </c>
      <c r="D595" s="327" t="s">
        <v>3369</v>
      </c>
      <c r="E595" s="327" t="s">
        <v>1399</v>
      </c>
      <c r="F595" s="327" t="s">
        <v>1114</v>
      </c>
      <c r="G595" s="327" t="s">
        <v>2453</v>
      </c>
      <c r="H595" s="327">
        <v>0</v>
      </c>
      <c r="I595" s="327" t="s">
        <v>2574</v>
      </c>
      <c r="J595" s="327" t="s">
        <v>2575</v>
      </c>
      <c r="K595" s="327" t="s">
        <v>16228</v>
      </c>
      <c r="L595" s="327" t="s">
        <v>16229</v>
      </c>
      <c r="M595" s="327"/>
      <c r="N595" s="327"/>
      <c r="O595" s="327"/>
      <c r="P595" s="327"/>
      <c r="Q595" s="327" t="s">
        <v>15553</v>
      </c>
      <c r="R595" s="260" t="str">
        <f ca="1">IF(ISERROR($V595),"",OFFSET('Smelter Look-up'!$C$4,$V595-4,0)&amp;"")</f>
        <v>Rand Refinery (Pty) Ltd.</v>
      </c>
      <c r="S595" s="276" t="str">
        <f t="shared" ca="1" si="27"/>
        <v>ZA</v>
      </c>
      <c r="T595" s="276" t="str">
        <f ca="1">IF(B595="","",IF(ISERROR(MATCH($J595,SorP!$B$1:$B$6230,0)),"",INDIRECT("'SorP'!$A$"&amp;MATCH($J595,SorP!$B$1:$B$6230,0))))</f>
        <v>ZA-GT</v>
      </c>
      <c r="U595" s="318"/>
      <c r="V595" s="319">
        <f>IF(C595="",NA(),MATCH($B595&amp;$C595,'Smelter Look-up'!$J:$J,0))</f>
        <v>181</v>
      </c>
      <c r="W595" s="320"/>
      <c r="X595" s="320">
        <f t="shared" si="28"/>
        <v>0</v>
      </c>
      <c r="Y595" s="320"/>
      <c r="Z595" s="320"/>
      <c r="AB595" s="321" t="str">
        <f t="shared" si="29"/>
        <v>GoldRand Refinery (Pty) Ltd.</v>
      </c>
    </row>
    <row r="596" spans="1:28" s="321" customFormat="1" ht="20.25">
      <c r="A596" s="259"/>
      <c r="B596" s="327" t="s">
        <v>1827</v>
      </c>
      <c r="C596" s="327" t="s">
        <v>3369</v>
      </c>
      <c r="D596" s="327" t="s">
        <v>16230</v>
      </c>
      <c r="E596" s="327" t="s">
        <v>1399</v>
      </c>
      <c r="F596" s="327" t="s">
        <v>1114</v>
      </c>
      <c r="G596" s="327" t="s">
        <v>2453</v>
      </c>
      <c r="H596" s="327" t="s">
        <v>16231</v>
      </c>
      <c r="I596" s="327" t="s">
        <v>2574</v>
      </c>
      <c r="J596" s="327" t="s">
        <v>2575</v>
      </c>
      <c r="K596" s="327"/>
      <c r="L596" s="327"/>
      <c r="M596" s="327" t="s">
        <v>15572</v>
      </c>
      <c r="N596" s="327" t="s">
        <v>15613</v>
      </c>
      <c r="O596" s="327" t="s">
        <v>15613</v>
      </c>
      <c r="P596" s="327" t="s">
        <v>775</v>
      </c>
      <c r="Q596" s="327"/>
      <c r="R596" s="260" t="str">
        <f ca="1">IF(ISERROR($V596),"",OFFSET('Smelter Look-up'!$C$4,$V596-4,0)&amp;"")</f>
        <v>Rand Refinery (Pty) Ltd.</v>
      </c>
      <c r="S596" s="276" t="str">
        <f t="shared" ca="1" si="27"/>
        <v>ZA</v>
      </c>
      <c r="T596" s="276" t="str">
        <f ca="1">IF(B596="","",IF(ISERROR(MATCH($J596,SorP!$B$1:$B$6230,0)),"",INDIRECT("'SorP'!$A$"&amp;MATCH($J596,SorP!$B$1:$B$6230,0))))</f>
        <v>ZA-GT</v>
      </c>
      <c r="U596" s="318"/>
      <c r="V596" s="319">
        <f>IF(C596="",NA(),MATCH($B596&amp;$C596,'Smelter Look-up'!$J:$J,0))</f>
        <v>181</v>
      </c>
      <c r="W596" s="320"/>
      <c r="X596" s="320">
        <f t="shared" si="28"/>
        <v>0</v>
      </c>
      <c r="Y596" s="320"/>
      <c r="Z596" s="320"/>
      <c r="AB596" s="321" t="str">
        <f t="shared" si="29"/>
        <v>GoldRand Refinery (Pty) Ltd.</v>
      </c>
    </row>
    <row r="597" spans="1:28" s="321" customFormat="1" ht="20.25">
      <c r="A597" s="259"/>
      <c r="B597" s="327" t="s">
        <v>1827</v>
      </c>
      <c r="C597" s="327" t="s">
        <v>3369</v>
      </c>
      <c r="D597" s="327" t="s">
        <v>16230</v>
      </c>
      <c r="E597" s="327" t="s">
        <v>1399</v>
      </c>
      <c r="F597" s="327" t="s">
        <v>1114</v>
      </c>
      <c r="G597" s="327" t="s">
        <v>2453</v>
      </c>
      <c r="H597" s="327"/>
      <c r="I597" s="327"/>
      <c r="J597" s="327"/>
      <c r="K597" s="327"/>
      <c r="L597" s="327"/>
      <c r="M597" s="327"/>
      <c r="N597" s="327"/>
      <c r="O597" s="327"/>
      <c r="P597" s="327"/>
      <c r="Q597" s="327"/>
      <c r="R597" s="260" t="str">
        <f ca="1">IF(ISERROR($V597),"",OFFSET('Smelter Look-up'!$C$4,$V597-4,0)&amp;"")</f>
        <v>Rand Refinery (Pty) Ltd.</v>
      </c>
      <c r="S597" s="276" t="str">
        <f t="shared" ca="1" si="27"/>
        <v>ZA</v>
      </c>
      <c r="T597" s="276" t="str">
        <f ca="1">IF(B597="","",IF(ISERROR(MATCH($J597,SorP!$B$1:$B$6230,0)),"",INDIRECT("'SorP'!$A$"&amp;MATCH($J597,SorP!$B$1:$B$6230,0))))</f>
        <v/>
      </c>
      <c r="U597" s="318"/>
      <c r="V597" s="319">
        <f>IF(C597="",NA(),MATCH($B597&amp;$C597,'Smelter Look-up'!$J:$J,0))</f>
        <v>181</v>
      </c>
      <c r="W597" s="320"/>
      <c r="X597" s="320">
        <f t="shared" si="28"/>
        <v>0</v>
      </c>
      <c r="Y597" s="320"/>
      <c r="Z597" s="320"/>
      <c r="AB597" s="321" t="str">
        <f t="shared" si="29"/>
        <v>GoldRand Refinery (Pty) Ltd.</v>
      </c>
    </row>
    <row r="598" spans="1:28" s="321" customFormat="1" ht="20.25">
      <c r="A598" s="259"/>
      <c r="B598" s="327" t="s">
        <v>1829</v>
      </c>
      <c r="C598" s="327" t="s">
        <v>1816</v>
      </c>
      <c r="D598" s="327" t="s">
        <v>16232</v>
      </c>
      <c r="E598" s="327" t="s">
        <v>1698</v>
      </c>
      <c r="F598" s="327" t="s">
        <v>1160</v>
      </c>
      <c r="G598" s="327" t="s">
        <v>2453</v>
      </c>
      <c r="H598" s="327" t="s">
        <v>16233</v>
      </c>
      <c r="I598" s="327" t="s">
        <v>16234</v>
      </c>
      <c r="J598" s="327" t="s">
        <v>15664</v>
      </c>
      <c r="K598" s="327">
        <v>863000000000</v>
      </c>
      <c r="L598" s="327" t="s">
        <v>16235</v>
      </c>
      <c r="M598" s="327" t="s">
        <v>15572</v>
      </c>
      <c r="N598" s="327" t="s">
        <v>16227</v>
      </c>
      <c r="O598" s="327" t="s">
        <v>15743</v>
      </c>
      <c r="P598" s="327" t="s">
        <v>774</v>
      </c>
      <c r="Q598" s="327"/>
      <c r="R598" s="260" t="str">
        <f ca="1">IF(ISERROR($V598),"",OFFSET('Smelter Look-up'!$C$4,$V598-4,0)&amp;"")</f>
        <v>RFH Tantalum Smeltry Co., Ltd.</v>
      </c>
      <c r="S598" s="276" t="str">
        <f t="shared" ca="1" si="27"/>
        <v>CN</v>
      </c>
      <c r="T598" s="276" t="str">
        <f ca="1">IF(B598="","",IF(ISERROR(MATCH($J598,SorP!$B$1:$B$6230,0)),"",INDIRECT("'SorP'!$A$"&amp;MATCH($J598,SorP!$B$1:$B$6230,0))))</f>
        <v/>
      </c>
      <c r="U598" s="318"/>
      <c r="V598" s="319">
        <f>IF(C598="",NA(),MATCH($B598&amp;$C598,'Smelter Look-up'!$J:$J,0))</f>
        <v>321</v>
      </c>
      <c r="W598" s="320"/>
      <c r="X598" s="320">
        <f t="shared" si="28"/>
        <v>0</v>
      </c>
      <c r="Y598" s="320"/>
      <c r="Z598" s="320"/>
      <c r="AB598" s="321" t="str">
        <f t="shared" si="29"/>
        <v>TantalumRFH</v>
      </c>
    </row>
    <row r="599" spans="1:28" s="321" customFormat="1" ht="20.25">
      <c r="A599" s="259"/>
      <c r="B599" s="327" t="s">
        <v>1827</v>
      </c>
      <c r="C599" s="327" t="s">
        <v>1421</v>
      </c>
      <c r="D599" s="327" t="s">
        <v>1421</v>
      </c>
      <c r="E599" s="327" t="s">
        <v>1694</v>
      </c>
      <c r="F599" s="327" t="s">
        <v>1115</v>
      </c>
      <c r="G599" s="327" t="s">
        <v>2453</v>
      </c>
      <c r="H599" s="327"/>
      <c r="I599" s="327"/>
      <c r="J599" s="327"/>
      <c r="K599" s="327"/>
      <c r="L599" s="327"/>
      <c r="M599" s="327"/>
      <c r="N599" s="327"/>
      <c r="O599" s="327"/>
      <c r="P599" s="327"/>
      <c r="Q599" s="327"/>
      <c r="R599" s="260" t="str">
        <f ca="1">IF(ISERROR($V599),"",OFFSET('Smelter Look-up'!$C$4,$V599-4,0)&amp;"")</f>
        <v>Royal Canadian Mint</v>
      </c>
      <c r="S599" s="276" t="str">
        <f t="shared" ca="1" si="27"/>
        <v>CA</v>
      </c>
      <c r="T599" s="276" t="str">
        <f ca="1">IF(B599="","",IF(ISERROR(MATCH($J599,SorP!$B$1:$B$6230,0)),"",INDIRECT("'SorP'!$A$"&amp;MATCH($J599,SorP!$B$1:$B$6230,0))))</f>
        <v/>
      </c>
      <c r="U599" s="318"/>
      <c r="V599" s="319">
        <f>IF(C599="",NA(),MATCH($B599&amp;$C599,'Smelter Look-up'!$J:$J,0))</f>
        <v>185</v>
      </c>
      <c r="W599" s="320"/>
      <c r="X599" s="320">
        <f t="shared" si="28"/>
        <v>0</v>
      </c>
      <c r="Y599" s="320"/>
      <c r="Z599" s="320"/>
      <c r="AB599" s="321" t="str">
        <f t="shared" si="29"/>
        <v>GoldRoyal Canadian Mint</v>
      </c>
    </row>
    <row r="600" spans="1:28" s="321" customFormat="1" ht="20.25">
      <c r="A600" s="259"/>
      <c r="B600" s="327" t="s">
        <v>1827</v>
      </c>
      <c r="C600" s="327" t="s">
        <v>1421</v>
      </c>
      <c r="D600" s="327" t="s">
        <v>1421</v>
      </c>
      <c r="E600" s="327" t="s">
        <v>1694</v>
      </c>
      <c r="F600" s="327" t="s">
        <v>1115</v>
      </c>
      <c r="G600" s="327" t="s">
        <v>2453</v>
      </c>
      <c r="H600" s="327">
        <v>0</v>
      </c>
      <c r="I600" s="327" t="s">
        <v>2576</v>
      </c>
      <c r="J600" s="327" t="s">
        <v>2526</v>
      </c>
      <c r="K600" s="327"/>
      <c r="L600" s="327"/>
      <c r="M600" s="327"/>
      <c r="N600" s="327"/>
      <c r="O600" s="327"/>
      <c r="P600" s="327"/>
      <c r="Q600" s="327"/>
      <c r="R600" s="260" t="str">
        <f ca="1">IF(ISERROR($V600),"",OFFSET('Smelter Look-up'!$C$4,$V600-4,0)&amp;"")</f>
        <v>Royal Canadian Mint</v>
      </c>
      <c r="S600" s="276" t="str">
        <f t="shared" ca="1" si="27"/>
        <v>CA</v>
      </c>
      <c r="T600" s="276" t="str">
        <f ca="1">IF(B600="","",IF(ISERROR(MATCH($J600,SorP!$B$1:$B$6230,0)),"",INDIRECT("'SorP'!$A$"&amp;MATCH($J600,SorP!$B$1:$B$6230,0))))</f>
        <v>CA-ON</v>
      </c>
      <c r="U600" s="318"/>
      <c r="V600" s="319">
        <f>IF(C600="",NA(),MATCH($B600&amp;$C600,'Smelter Look-up'!$J:$J,0))</f>
        <v>185</v>
      </c>
      <c r="W600" s="320"/>
      <c r="X600" s="320">
        <f t="shared" si="28"/>
        <v>0</v>
      </c>
      <c r="Y600" s="320"/>
      <c r="Z600" s="320"/>
      <c r="AB600" s="321" t="str">
        <f t="shared" si="29"/>
        <v>GoldRoyal Canadian Mint</v>
      </c>
    </row>
    <row r="601" spans="1:28" s="321" customFormat="1" ht="20.25">
      <c r="A601" s="259"/>
      <c r="B601" s="327" t="s">
        <v>1827</v>
      </c>
      <c r="C601" s="327" t="s">
        <v>1421</v>
      </c>
      <c r="D601" s="327" t="s">
        <v>1421</v>
      </c>
      <c r="E601" s="327" t="s">
        <v>1694</v>
      </c>
      <c r="F601" s="327" t="s">
        <v>1115</v>
      </c>
      <c r="G601" s="327" t="s">
        <v>2453</v>
      </c>
      <c r="H601" s="327">
        <v>0</v>
      </c>
      <c r="I601" s="327" t="s">
        <v>2576</v>
      </c>
      <c r="J601" s="327" t="s">
        <v>2526</v>
      </c>
      <c r="K601" s="327"/>
      <c r="L601" s="327"/>
      <c r="M601" s="327"/>
      <c r="N601" s="327"/>
      <c r="O601" s="327"/>
      <c r="P601" s="327"/>
      <c r="Q601" s="327" t="s">
        <v>15576</v>
      </c>
      <c r="R601" s="260" t="str">
        <f ca="1">IF(ISERROR($V601),"",OFFSET('Smelter Look-up'!$C$4,$V601-4,0)&amp;"")</f>
        <v>Royal Canadian Mint</v>
      </c>
      <c r="S601" s="276" t="str">
        <f t="shared" ca="1" si="27"/>
        <v>CA</v>
      </c>
      <c r="T601" s="276" t="str">
        <f ca="1">IF(B601="","",IF(ISERROR(MATCH($J601,SorP!$B$1:$B$6230,0)),"",INDIRECT("'SorP'!$A$"&amp;MATCH($J601,SorP!$B$1:$B$6230,0))))</f>
        <v>CA-ON</v>
      </c>
      <c r="U601" s="318"/>
      <c r="V601" s="319">
        <f>IF(C601="",NA(),MATCH($B601&amp;$C601,'Smelter Look-up'!$J:$J,0))</f>
        <v>185</v>
      </c>
      <c r="W601" s="320"/>
      <c r="X601" s="320">
        <f t="shared" si="28"/>
        <v>0</v>
      </c>
      <c r="Y601" s="320"/>
      <c r="Z601" s="320"/>
      <c r="AB601" s="321" t="str">
        <f t="shared" si="29"/>
        <v>GoldRoyal Canadian Mint</v>
      </c>
    </row>
    <row r="602" spans="1:28" s="321" customFormat="1" ht="20.25">
      <c r="A602" s="259"/>
      <c r="B602" s="327" t="s">
        <v>1827</v>
      </c>
      <c r="C602" s="327" t="s">
        <v>1421</v>
      </c>
      <c r="D602" s="327" t="s">
        <v>1421</v>
      </c>
      <c r="E602" s="327" t="s">
        <v>1694</v>
      </c>
      <c r="F602" s="327" t="s">
        <v>1115</v>
      </c>
      <c r="G602" s="327" t="s">
        <v>2453</v>
      </c>
      <c r="H602" s="327">
        <v>0</v>
      </c>
      <c r="I602" s="327" t="s">
        <v>2576</v>
      </c>
      <c r="J602" s="327" t="s">
        <v>2526</v>
      </c>
      <c r="K602" s="327"/>
      <c r="L602" s="327"/>
      <c r="M602" s="327" t="s">
        <v>15577</v>
      </c>
      <c r="N602" s="327"/>
      <c r="O602" s="327"/>
      <c r="P602" s="327"/>
      <c r="Q602" s="327" t="s">
        <v>15578</v>
      </c>
      <c r="R602" s="260" t="str">
        <f ca="1">IF(ISERROR($V602),"",OFFSET('Smelter Look-up'!$C$4,$V602-4,0)&amp;"")</f>
        <v>Royal Canadian Mint</v>
      </c>
      <c r="S602" s="276" t="str">
        <f t="shared" ca="1" si="27"/>
        <v>CA</v>
      </c>
      <c r="T602" s="276" t="str">
        <f ca="1">IF(B602="","",IF(ISERROR(MATCH($J602,SorP!$B$1:$B$6230,0)),"",INDIRECT("'SorP'!$A$"&amp;MATCH($J602,SorP!$B$1:$B$6230,0))))</f>
        <v>CA-ON</v>
      </c>
      <c r="U602" s="318"/>
      <c r="V602" s="319">
        <f>IF(C602="",NA(),MATCH($B602&amp;$C602,'Smelter Look-up'!$J:$J,0))</f>
        <v>185</v>
      </c>
      <c r="W602" s="320"/>
      <c r="X602" s="320">
        <f t="shared" si="28"/>
        <v>0</v>
      </c>
      <c r="Y602" s="320"/>
      <c r="Z602" s="320"/>
      <c r="AB602" s="321" t="str">
        <f t="shared" si="29"/>
        <v>GoldRoyal Canadian Mint</v>
      </c>
    </row>
    <row r="603" spans="1:28" s="321" customFormat="1" ht="20.25">
      <c r="A603" s="259"/>
      <c r="B603" s="327" t="s">
        <v>1827</v>
      </c>
      <c r="C603" s="327" t="s">
        <v>1421</v>
      </c>
      <c r="D603" s="327" t="s">
        <v>1421</v>
      </c>
      <c r="E603" s="327" t="s">
        <v>1694</v>
      </c>
      <c r="F603" s="327" t="s">
        <v>1115</v>
      </c>
      <c r="G603" s="327" t="s">
        <v>2453</v>
      </c>
      <c r="H603" s="327">
        <v>0</v>
      </c>
      <c r="I603" s="327" t="s">
        <v>2576</v>
      </c>
      <c r="J603" s="327" t="s">
        <v>2526</v>
      </c>
      <c r="K603" s="327"/>
      <c r="L603" s="327"/>
      <c r="M603" s="327" t="s">
        <v>15548</v>
      </c>
      <c r="N603" s="327"/>
      <c r="O603" s="327" t="s">
        <v>15613</v>
      </c>
      <c r="P603" s="327"/>
      <c r="Q603" s="327"/>
      <c r="R603" s="260" t="str">
        <f ca="1">IF(ISERROR($V603),"",OFFSET('Smelter Look-up'!$C$4,$V603-4,0)&amp;"")</f>
        <v>Royal Canadian Mint</v>
      </c>
      <c r="S603" s="276" t="str">
        <f t="shared" ca="1" si="27"/>
        <v>CA</v>
      </c>
      <c r="T603" s="276" t="str">
        <f ca="1">IF(B603="","",IF(ISERROR(MATCH($J603,SorP!$B$1:$B$6230,0)),"",INDIRECT("'SorP'!$A$"&amp;MATCH($J603,SorP!$B$1:$B$6230,0))))</f>
        <v>CA-ON</v>
      </c>
      <c r="U603" s="318"/>
      <c r="V603" s="319">
        <f>IF(C603="",NA(),MATCH($B603&amp;$C603,'Smelter Look-up'!$J:$J,0))</f>
        <v>185</v>
      </c>
      <c r="W603" s="320"/>
      <c r="X603" s="320">
        <f t="shared" si="28"/>
        <v>0</v>
      </c>
      <c r="Y603" s="320"/>
      <c r="Z603" s="320"/>
      <c r="AB603" s="321" t="str">
        <f t="shared" si="29"/>
        <v>GoldRoyal Canadian Mint</v>
      </c>
    </row>
    <row r="604" spans="1:28" s="321" customFormat="1" ht="20.25">
      <c r="A604" s="259"/>
      <c r="B604" s="327" t="s">
        <v>1827</v>
      </c>
      <c r="C604" s="327" t="s">
        <v>1421</v>
      </c>
      <c r="D604" s="327" t="s">
        <v>1421</v>
      </c>
      <c r="E604" s="327" t="s">
        <v>1694</v>
      </c>
      <c r="F604" s="327" t="s">
        <v>1115</v>
      </c>
      <c r="G604" s="327" t="s">
        <v>2453</v>
      </c>
      <c r="H604" s="327">
        <v>0</v>
      </c>
      <c r="I604" s="327" t="s">
        <v>2576</v>
      </c>
      <c r="J604" s="327" t="s">
        <v>2526</v>
      </c>
      <c r="K604" s="327"/>
      <c r="L604" s="327"/>
      <c r="M604" s="327"/>
      <c r="N604" s="327"/>
      <c r="O604" s="327"/>
      <c r="P604" s="327"/>
      <c r="Q604" s="327" t="s">
        <v>15553</v>
      </c>
      <c r="R604" s="260" t="str">
        <f ca="1">IF(ISERROR($V604),"",OFFSET('Smelter Look-up'!$C$4,$V604-4,0)&amp;"")</f>
        <v>Royal Canadian Mint</v>
      </c>
      <c r="S604" s="276" t="str">
        <f t="shared" ca="1" si="27"/>
        <v>CA</v>
      </c>
      <c r="T604" s="276" t="str">
        <f ca="1">IF(B604="","",IF(ISERROR(MATCH($J604,SorP!$B$1:$B$6230,0)),"",INDIRECT("'SorP'!$A$"&amp;MATCH($J604,SorP!$B$1:$B$6230,0))))</f>
        <v>CA-ON</v>
      </c>
      <c r="U604" s="318"/>
      <c r="V604" s="319">
        <f>IF(C604="",NA(),MATCH($B604&amp;$C604,'Smelter Look-up'!$J:$J,0))</f>
        <v>185</v>
      </c>
      <c r="W604" s="320"/>
      <c r="X604" s="320">
        <f t="shared" si="28"/>
        <v>0</v>
      </c>
      <c r="Y604" s="320"/>
      <c r="Z604" s="320"/>
      <c r="AB604" s="321" t="str">
        <f t="shared" si="29"/>
        <v>GoldRoyal Canadian Mint</v>
      </c>
    </row>
    <row r="605" spans="1:28" s="321" customFormat="1" ht="20.25">
      <c r="A605" s="259"/>
      <c r="B605" s="327" t="s">
        <v>1827</v>
      </c>
      <c r="C605" s="327" t="s">
        <v>1421</v>
      </c>
      <c r="D605" s="327" t="s">
        <v>1421</v>
      </c>
      <c r="E605" s="327" t="s">
        <v>1694</v>
      </c>
      <c r="F605" s="327" t="s">
        <v>1115</v>
      </c>
      <c r="G605" s="327" t="s">
        <v>2453</v>
      </c>
      <c r="H605" s="327" t="s">
        <v>16236</v>
      </c>
      <c r="I605" s="327" t="s">
        <v>2576</v>
      </c>
      <c r="J605" s="327" t="s">
        <v>2526</v>
      </c>
      <c r="K605" s="327" t="s">
        <v>16237</v>
      </c>
      <c r="L605" s="327" t="s">
        <v>16238</v>
      </c>
      <c r="M605" s="327" t="s">
        <v>15572</v>
      </c>
      <c r="N605" s="327" t="s">
        <v>15613</v>
      </c>
      <c r="O605" s="327" t="s">
        <v>15613</v>
      </c>
      <c r="P605" s="327" t="s">
        <v>775</v>
      </c>
      <c r="Q605" s="327"/>
      <c r="R605" s="260" t="str">
        <f ca="1">IF(ISERROR($V605),"",OFFSET('Smelter Look-up'!$C$4,$V605-4,0)&amp;"")</f>
        <v>Royal Canadian Mint</v>
      </c>
      <c r="S605" s="276" t="str">
        <f t="shared" ca="1" si="27"/>
        <v>CA</v>
      </c>
      <c r="T605" s="276" t="str">
        <f ca="1">IF(B605="","",IF(ISERROR(MATCH($J605,SorP!$B$1:$B$6230,0)),"",INDIRECT("'SorP'!$A$"&amp;MATCH($J605,SorP!$B$1:$B$6230,0))))</f>
        <v>CA-ON</v>
      </c>
      <c r="U605" s="318"/>
      <c r="V605" s="319">
        <f>IF(C605="",NA(),MATCH($B605&amp;$C605,'Smelter Look-up'!$J:$J,0))</f>
        <v>185</v>
      </c>
      <c r="W605" s="320"/>
      <c r="X605" s="320">
        <f t="shared" si="28"/>
        <v>0</v>
      </c>
      <c r="Y605" s="320"/>
      <c r="Z605" s="320"/>
      <c r="AB605" s="321" t="str">
        <f t="shared" si="29"/>
        <v>GoldRoyal Canadian Mint</v>
      </c>
    </row>
    <row r="606" spans="1:28" s="321" customFormat="1" ht="20.25">
      <c r="A606" s="259"/>
      <c r="B606" s="327" t="s">
        <v>1827</v>
      </c>
      <c r="C606" s="327" t="s">
        <v>1421</v>
      </c>
      <c r="D606" s="327" t="s">
        <v>1421</v>
      </c>
      <c r="E606" s="327" t="s">
        <v>1694</v>
      </c>
      <c r="F606" s="327" t="s">
        <v>1115</v>
      </c>
      <c r="G606" s="327" t="s">
        <v>2453</v>
      </c>
      <c r="H606" s="327" t="s">
        <v>16239</v>
      </c>
      <c r="I606" s="327" t="s">
        <v>2576</v>
      </c>
      <c r="J606" s="327" t="s">
        <v>2526</v>
      </c>
      <c r="K606" s="327"/>
      <c r="L606" s="327"/>
      <c r="M606" s="327"/>
      <c r="N606" s="327"/>
      <c r="O606" s="327"/>
      <c r="P606" s="327"/>
      <c r="Q606" s="327"/>
      <c r="R606" s="260" t="str">
        <f ca="1">IF(ISERROR($V606),"",OFFSET('Smelter Look-up'!$C$4,$V606-4,0)&amp;"")</f>
        <v>Royal Canadian Mint</v>
      </c>
      <c r="S606" s="276" t="str">
        <f t="shared" ca="1" si="27"/>
        <v>CA</v>
      </c>
      <c r="T606" s="276" t="str">
        <f ca="1">IF(B606="","",IF(ISERROR(MATCH($J606,SorP!$B$1:$B$6230,0)),"",INDIRECT("'SorP'!$A$"&amp;MATCH($J606,SorP!$B$1:$B$6230,0))))</f>
        <v>CA-ON</v>
      </c>
      <c r="U606" s="318"/>
      <c r="V606" s="319">
        <f>IF(C606="",NA(),MATCH($B606&amp;$C606,'Smelter Look-up'!$J:$J,0))</f>
        <v>185</v>
      </c>
      <c r="W606" s="320"/>
      <c r="X606" s="320">
        <f t="shared" si="28"/>
        <v>0</v>
      </c>
      <c r="Y606" s="320"/>
      <c r="Z606" s="320"/>
      <c r="AB606" s="321" t="str">
        <f t="shared" si="29"/>
        <v>GoldRoyal Canadian Mint</v>
      </c>
    </row>
    <row r="607" spans="1:28" s="321" customFormat="1" ht="20.25">
      <c r="A607" s="259"/>
      <c r="B607" s="327" t="s">
        <v>1827</v>
      </c>
      <c r="C607" s="327" t="s">
        <v>1421</v>
      </c>
      <c r="D607" s="327" t="s">
        <v>1421</v>
      </c>
      <c r="E607" s="327" t="s">
        <v>1694</v>
      </c>
      <c r="F607" s="327" t="s">
        <v>1115</v>
      </c>
      <c r="G607" s="327" t="s">
        <v>2453</v>
      </c>
      <c r="H607" s="327" t="s">
        <v>16239</v>
      </c>
      <c r="I607" s="327" t="s">
        <v>2576</v>
      </c>
      <c r="J607" s="327" t="s">
        <v>2526</v>
      </c>
      <c r="K607" s="327" t="s">
        <v>16240</v>
      </c>
      <c r="L607" s="327" t="s">
        <v>16241</v>
      </c>
      <c r="M607" s="327" t="s">
        <v>3881</v>
      </c>
      <c r="N607" s="327" t="s">
        <v>15687</v>
      </c>
      <c r="O607" s="327" t="s">
        <v>16242</v>
      </c>
      <c r="P607" s="327" t="s">
        <v>775</v>
      </c>
      <c r="Q607" s="327"/>
      <c r="R607" s="260" t="str">
        <f ca="1">IF(ISERROR($V607),"",OFFSET('Smelter Look-up'!$C$4,$V607-4,0)&amp;"")</f>
        <v>Royal Canadian Mint</v>
      </c>
      <c r="S607" s="276" t="str">
        <f t="shared" ca="1" si="27"/>
        <v>CA</v>
      </c>
      <c r="T607" s="276" t="str">
        <f ca="1">IF(B607="","",IF(ISERROR(MATCH($J607,SorP!$B$1:$B$6230,0)),"",INDIRECT("'SorP'!$A$"&amp;MATCH($J607,SorP!$B$1:$B$6230,0))))</f>
        <v>CA-ON</v>
      </c>
      <c r="U607" s="318"/>
      <c r="V607" s="319">
        <f>IF(C607="",NA(),MATCH($B607&amp;$C607,'Smelter Look-up'!$J:$J,0))</f>
        <v>185</v>
      </c>
      <c r="W607" s="320"/>
      <c r="X607" s="320">
        <f t="shared" si="28"/>
        <v>0</v>
      </c>
      <c r="Y607" s="320"/>
      <c r="Z607" s="320"/>
      <c r="AB607" s="321" t="str">
        <f t="shared" si="29"/>
        <v>GoldRoyal Canadian Mint</v>
      </c>
    </row>
    <row r="608" spans="1:28" s="321" customFormat="1" ht="20.25">
      <c r="A608" s="259"/>
      <c r="B608" s="327" t="s">
        <v>1827</v>
      </c>
      <c r="C608" s="327" t="s">
        <v>1421</v>
      </c>
      <c r="D608" s="327" t="s">
        <v>1421</v>
      </c>
      <c r="E608" s="327" t="s">
        <v>1694</v>
      </c>
      <c r="F608" s="327" t="s">
        <v>1115</v>
      </c>
      <c r="G608" s="327" t="s">
        <v>2453</v>
      </c>
      <c r="H608" s="327" t="s">
        <v>16236</v>
      </c>
      <c r="I608" s="327" t="s">
        <v>2576</v>
      </c>
      <c r="J608" s="327" t="s">
        <v>2526</v>
      </c>
      <c r="K608" s="327" t="s">
        <v>16243</v>
      </c>
      <c r="L608" s="327" t="s">
        <v>16244</v>
      </c>
      <c r="M608" s="327"/>
      <c r="N608" s="327"/>
      <c r="O608" s="327"/>
      <c r="P608" s="327"/>
      <c r="Q608" s="327"/>
      <c r="R608" s="260" t="str">
        <f ca="1">IF(ISERROR($V608),"",OFFSET('Smelter Look-up'!$C$4,$V608-4,0)&amp;"")</f>
        <v>Royal Canadian Mint</v>
      </c>
      <c r="S608" s="276" t="str">
        <f t="shared" ca="1" si="27"/>
        <v>CA</v>
      </c>
      <c r="T608" s="276" t="str">
        <f ca="1">IF(B608="","",IF(ISERROR(MATCH($J608,SorP!$B$1:$B$6230,0)),"",INDIRECT("'SorP'!$A$"&amp;MATCH($J608,SorP!$B$1:$B$6230,0))))</f>
        <v>CA-ON</v>
      </c>
      <c r="U608" s="318"/>
      <c r="V608" s="319">
        <f>IF(C608="",NA(),MATCH($B608&amp;$C608,'Smelter Look-up'!$J:$J,0))</f>
        <v>185</v>
      </c>
      <c r="W608" s="320"/>
      <c r="X608" s="320">
        <f t="shared" si="28"/>
        <v>0</v>
      </c>
      <c r="Y608" s="320"/>
      <c r="Z608" s="320"/>
      <c r="AB608" s="321" t="str">
        <f t="shared" si="29"/>
        <v>GoldRoyal Canadian Mint</v>
      </c>
    </row>
    <row r="609" spans="1:28" s="321" customFormat="1" ht="20.25">
      <c r="A609" s="259"/>
      <c r="B609" s="327" t="s">
        <v>1828</v>
      </c>
      <c r="C609" s="327" t="s">
        <v>1203</v>
      </c>
      <c r="D609" s="327" t="s">
        <v>1203</v>
      </c>
      <c r="E609" s="327" t="s">
        <v>16245</v>
      </c>
      <c r="F609" s="327" t="s">
        <v>1204</v>
      </c>
      <c r="G609" s="327" t="s">
        <v>2453</v>
      </c>
      <c r="H609" s="327">
        <v>0</v>
      </c>
      <c r="I609" s="327" t="s">
        <v>2769</v>
      </c>
      <c r="J609" s="327" t="s">
        <v>2596</v>
      </c>
      <c r="K609" s="327"/>
      <c r="L609" s="327"/>
      <c r="M609" s="327" t="s">
        <v>15548</v>
      </c>
      <c r="N609" s="327"/>
      <c r="O609" s="327" t="s">
        <v>15637</v>
      </c>
      <c r="P609" s="327"/>
      <c r="Q609" s="327"/>
      <c r="R609" s="260" t="str">
        <f ca="1">IF(ISERROR($V609),"",OFFSET('Smelter Look-up'!$C$4,$V609-4,0)&amp;"")</f>
        <v>Rui Da Hung</v>
      </c>
      <c r="S609" s="276" t="str">
        <f t="shared" ca="1" si="27"/>
        <v>Unknown</v>
      </c>
      <c r="T609" s="276" t="str">
        <f ca="1">IF(B609="","",IF(ISERROR(MATCH($J609,SorP!$B$1:$B$6230,0)),"",INDIRECT("'SorP'!$A$"&amp;MATCH($J609,SorP!$B$1:$B$6230,0))))</f>
        <v>CN-71</v>
      </c>
      <c r="U609" s="318"/>
      <c r="V609" s="319">
        <f>IF(C609="",NA(),MATCH($B609&amp;$C609,'Smelter Look-up'!$J:$J,0))</f>
        <v>471</v>
      </c>
      <c r="W609" s="320"/>
      <c r="X609" s="320">
        <f t="shared" si="28"/>
        <v>0</v>
      </c>
      <c r="Y609" s="320"/>
      <c r="Z609" s="320"/>
      <c r="AB609" s="321" t="str">
        <f t="shared" si="29"/>
        <v>TinRui Da Hung</v>
      </c>
    </row>
    <row r="610" spans="1:28" s="321" customFormat="1" ht="20.25">
      <c r="A610" s="259"/>
      <c r="B610" s="327" t="s">
        <v>1828</v>
      </c>
      <c r="C610" s="327" t="s">
        <v>1203</v>
      </c>
      <c r="D610" s="327" t="s">
        <v>1203</v>
      </c>
      <c r="E610" s="327" t="s">
        <v>16245</v>
      </c>
      <c r="F610" s="327" t="s">
        <v>1204</v>
      </c>
      <c r="G610" s="327" t="s">
        <v>2453</v>
      </c>
      <c r="H610" s="327">
        <v>0</v>
      </c>
      <c r="I610" s="327" t="s">
        <v>2769</v>
      </c>
      <c r="J610" s="327" t="s">
        <v>2596</v>
      </c>
      <c r="K610" s="327"/>
      <c r="L610" s="327"/>
      <c r="M610" s="327"/>
      <c r="N610" s="327"/>
      <c r="O610" s="327"/>
      <c r="P610" s="327"/>
      <c r="Q610" s="327" t="s">
        <v>15622</v>
      </c>
      <c r="R610" s="260" t="str">
        <f ca="1">IF(ISERROR($V610),"",OFFSET('Smelter Look-up'!$C$4,$V610-4,0)&amp;"")</f>
        <v>Rui Da Hung</v>
      </c>
      <c r="S610" s="276" t="str">
        <f t="shared" ca="1" si="27"/>
        <v>Unknown</v>
      </c>
      <c r="T610" s="276" t="str">
        <f ca="1">IF(B610="","",IF(ISERROR(MATCH($J610,SorP!$B$1:$B$6230,0)),"",INDIRECT("'SorP'!$A$"&amp;MATCH($J610,SorP!$B$1:$B$6230,0))))</f>
        <v>CN-71</v>
      </c>
      <c r="U610" s="318"/>
      <c r="V610" s="319">
        <f>IF(C610="",NA(),MATCH($B610&amp;$C610,'Smelter Look-up'!$J:$J,0))</f>
        <v>471</v>
      </c>
      <c r="W610" s="320"/>
      <c r="X610" s="320">
        <f t="shared" si="28"/>
        <v>0</v>
      </c>
      <c r="Y610" s="320"/>
      <c r="Z610" s="320"/>
      <c r="AB610" s="321" t="str">
        <f t="shared" si="29"/>
        <v>TinRui Da Hung</v>
      </c>
    </row>
    <row r="611" spans="1:28" s="321" customFormat="1" ht="20.25">
      <c r="A611" s="259"/>
      <c r="B611" s="327" t="s">
        <v>1828</v>
      </c>
      <c r="C611" s="327" t="s">
        <v>1203</v>
      </c>
      <c r="D611" s="327" t="s">
        <v>1203</v>
      </c>
      <c r="E611" s="327" t="s">
        <v>16245</v>
      </c>
      <c r="F611" s="327" t="s">
        <v>1204</v>
      </c>
      <c r="G611" s="327" t="s">
        <v>2453</v>
      </c>
      <c r="H611" s="327"/>
      <c r="I611" s="327"/>
      <c r="J611" s="327"/>
      <c r="K611" s="327"/>
      <c r="L611" s="327"/>
      <c r="M611" s="327"/>
      <c r="N611" s="327"/>
      <c r="O611" s="327"/>
      <c r="P611" s="327"/>
      <c r="Q611" s="327"/>
      <c r="R611" s="260" t="str">
        <f ca="1">IF(ISERROR($V611),"",OFFSET('Smelter Look-up'!$C$4,$V611-4,0)&amp;"")</f>
        <v>Rui Da Hung</v>
      </c>
      <c r="S611" s="276" t="str">
        <f t="shared" ca="1" si="27"/>
        <v>Unknown</v>
      </c>
      <c r="T611" s="276" t="str">
        <f ca="1">IF(B611="","",IF(ISERROR(MATCH($J611,SorP!$B$1:$B$6230,0)),"",INDIRECT("'SorP'!$A$"&amp;MATCH($J611,SorP!$B$1:$B$6230,0))))</f>
        <v/>
      </c>
      <c r="U611" s="318"/>
      <c r="V611" s="319">
        <f>IF(C611="",NA(),MATCH($B611&amp;$C611,'Smelter Look-up'!$J:$J,0))</f>
        <v>471</v>
      </c>
      <c r="W611" s="320"/>
      <c r="X611" s="320">
        <f t="shared" si="28"/>
        <v>0</v>
      </c>
      <c r="Y611" s="320"/>
      <c r="Z611" s="320"/>
      <c r="AB611" s="321" t="str">
        <f t="shared" si="29"/>
        <v>TinRui Da Hung</v>
      </c>
    </row>
    <row r="612" spans="1:28" s="321" customFormat="1" ht="20.25">
      <c r="A612" s="259"/>
      <c r="B612" s="327" t="s">
        <v>1828</v>
      </c>
      <c r="C612" s="327" t="s">
        <v>1203</v>
      </c>
      <c r="D612" s="327" t="s">
        <v>1203</v>
      </c>
      <c r="E612" s="327" t="s">
        <v>16245</v>
      </c>
      <c r="F612" s="327" t="s">
        <v>1204</v>
      </c>
      <c r="G612" s="327" t="s">
        <v>2453</v>
      </c>
      <c r="H612" s="327">
        <v>0</v>
      </c>
      <c r="I612" s="327" t="s">
        <v>2769</v>
      </c>
      <c r="J612" s="327" t="s">
        <v>2596</v>
      </c>
      <c r="K612" s="327"/>
      <c r="L612" s="327"/>
      <c r="M612" s="327"/>
      <c r="N612" s="327"/>
      <c r="O612" s="327"/>
      <c r="P612" s="327"/>
      <c r="Q612" s="327"/>
      <c r="R612" s="260" t="str">
        <f ca="1">IF(ISERROR($V612),"",OFFSET('Smelter Look-up'!$C$4,$V612-4,0)&amp;"")</f>
        <v>Rui Da Hung</v>
      </c>
      <c r="S612" s="276" t="str">
        <f t="shared" ca="1" si="27"/>
        <v>Unknown</v>
      </c>
      <c r="T612" s="276" t="str">
        <f ca="1">IF(B612="","",IF(ISERROR(MATCH($J612,SorP!$B$1:$B$6230,0)),"",INDIRECT("'SorP'!$A$"&amp;MATCH($J612,SorP!$B$1:$B$6230,0))))</f>
        <v>CN-71</v>
      </c>
      <c r="U612" s="318"/>
      <c r="V612" s="319">
        <f>IF(C612="",NA(),MATCH($B612&amp;$C612,'Smelter Look-up'!$J:$J,0))</f>
        <v>471</v>
      </c>
      <c r="W612" s="320"/>
      <c r="X612" s="320">
        <f t="shared" si="28"/>
        <v>0</v>
      </c>
      <c r="Y612" s="320"/>
      <c r="Z612" s="320"/>
      <c r="AB612" s="321" t="str">
        <f t="shared" si="29"/>
        <v>TinRui Da Hung</v>
      </c>
    </row>
    <row r="613" spans="1:28" s="321" customFormat="1" ht="20.25">
      <c r="A613" s="259"/>
      <c r="B613" s="327" t="s">
        <v>1828</v>
      </c>
      <c r="C613" s="327" t="s">
        <v>1203</v>
      </c>
      <c r="D613" s="327" t="s">
        <v>1203</v>
      </c>
      <c r="E613" s="327" t="s">
        <v>16245</v>
      </c>
      <c r="F613" s="327" t="s">
        <v>1204</v>
      </c>
      <c r="G613" s="327" t="s">
        <v>2453</v>
      </c>
      <c r="H613" s="327" t="s">
        <v>16246</v>
      </c>
      <c r="I613" s="327" t="s">
        <v>16247</v>
      </c>
      <c r="J613" s="327" t="s">
        <v>2769</v>
      </c>
      <c r="K613" s="327" t="s">
        <v>16248</v>
      </c>
      <c r="L613" s="327" t="s">
        <v>16249</v>
      </c>
      <c r="M613" s="327" t="s">
        <v>15611</v>
      </c>
      <c r="N613" s="327" t="s">
        <v>15637</v>
      </c>
      <c r="O613" s="327" t="s">
        <v>15637</v>
      </c>
      <c r="P613" s="327"/>
      <c r="Q613" s="327"/>
      <c r="R613" s="260" t="str">
        <f ca="1">IF(ISERROR($V613),"",OFFSET('Smelter Look-up'!$C$4,$V613-4,0)&amp;"")</f>
        <v>Rui Da Hung</v>
      </c>
      <c r="S613" s="276" t="str">
        <f t="shared" ca="1" si="27"/>
        <v>Unknown</v>
      </c>
      <c r="T613" s="276" t="str">
        <f ca="1">IF(B613="","",IF(ISERROR(MATCH($J613,SorP!$B$1:$B$6230,0)),"",INDIRECT("'SorP'!$A$"&amp;MATCH($J613,SorP!$B$1:$B$6230,0))))</f>
        <v/>
      </c>
      <c r="U613" s="318"/>
      <c r="V613" s="319">
        <f>IF(C613="",NA(),MATCH($B613&amp;$C613,'Smelter Look-up'!$J:$J,0))</f>
        <v>471</v>
      </c>
      <c r="W613" s="320"/>
      <c r="X613" s="320">
        <f t="shared" si="28"/>
        <v>0</v>
      </c>
      <c r="Y613" s="320"/>
      <c r="Z613" s="320"/>
      <c r="AB613" s="321" t="str">
        <f t="shared" si="29"/>
        <v>TinRui Da Hung</v>
      </c>
    </row>
    <row r="614" spans="1:28" s="321" customFormat="1" ht="20.25">
      <c r="A614" s="259"/>
      <c r="B614" s="327" t="s">
        <v>1827</v>
      </c>
      <c r="C614" s="327" t="s">
        <v>1872</v>
      </c>
      <c r="D614" s="327" t="s">
        <v>1872</v>
      </c>
      <c r="E614" s="327" t="s">
        <v>15620</v>
      </c>
      <c r="F614" s="327" t="s">
        <v>1116</v>
      </c>
      <c r="G614" s="327" t="s">
        <v>2453</v>
      </c>
      <c r="H614" s="327" t="s">
        <v>16250</v>
      </c>
      <c r="I614" s="327" t="s">
        <v>16251</v>
      </c>
      <c r="J614" s="327" t="s">
        <v>2541</v>
      </c>
      <c r="K614" s="327"/>
      <c r="L614" s="327" t="s">
        <v>16252</v>
      </c>
      <c r="M614" s="327" t="s">
        <v>15611</v>
      </c>
      <c r="N614" s="327" t="s">
        <v>16253</v>
      </c>
      <c r="O614" s="327" t="s">
        <v>16254</v>
      </c>
      <c r="P614" s="327" t="s">
        <v>775</v>
      </c>
      <c r="Q614" s="327"/>
      <c r="R614" s="260" t="str">
        <f ca="1">IF(ISERROR($V614),"",OFFSET('Smelter Look-up'!$C$4,$V614-4,0)&amp;"")</f>
        <v>Sabin Metal Corp.</v>
      </c>
      <c r="S614" s="276" t="str">
        <f t="shared" ca="1" si="27"/>
        <v>Unknown</v>
      </c>
      <c r="T614" s="276" t="str">
        <f ca="1">IF(B614="","",IF(ISERROR(MATCH($J614,SorP!$B$1:$B$6230,0)),"",INDIRECT("'SorP'!$A$"&amp;MATCH($J614,SorP!$B$1:$B$6230,0))))</f>
        <v>US-NY</v>
      </c>
      <c r="U614" s="318"/>
      <c r="V614" s="319">
        <f>IF(C614="",NA(),MATCH($B614&amp;$C614,'Smelter Look-up'!$J:$J,0))</f>
        <v>187</v>
      </c>
      <c r="W614" s="320"/>
      <c r="X614" s="320">
        <f t="shared" si="28"/>
        <v>0</v>
      </c>
      <c r="Y614" s="320"/>
      <c r="Z614" s="320"/>
      <c r="AB614" s="321" t="str">
        <f t="shared" si="29"/>
        <v>GoldSabin Metal Corp.</v>
      </c>
    </row>
    <row r="615" spans="1:28" s="321" customFormat="1" ht="20.25">
      <c r="A615" s="259"/>
      <c r="B615" s="327" t="s">
        <v>1827</v>
      </c>
      <c r="C615" s="327" t="s">
        <v>1872</v>
      </c>
      <c r="D615" s="327" t="s">
        <v>1872</v>
      </c>
      <c r="E615" s="327" t="s">
        <v>15620</v>
      </c>
      <c r="F615" s="327" t="s">
        <v>1116</v>
      </c>
      <c r="G615" s="327" t="s">
        <v>16255</v>
      </c>
      <c r="H615" s="327" t="s">
        <v>16256</v>
      </c>
      <c r="I615" s="327" t="s">
        <v>16257</v>
      </c>
      <c r="J615" s="327"/>
      <c r="K615" s="327"/>
      <c r="L615" s="327"/>
      <c r="M615" s="327"/>
      <c r="N615" s="327"/>
      <c r="O615" s="327"/>
      <c r="P615" s="327"/>
      <c r="Q615" s="327"/>
      <c r="R615" s="260" t="str">
        <f ca="1">IF(ISERROR($V615),"",OFFSET('Smelter Look-up'!$C$4,$V615-4,0)&amp;"")</f>
        <v>Sabin Metal Corp.</v>
      </c>
      <c r="S615" s="276" t="str">
        <f t="shared" ca="1" si="27"/>
        <v>Unknown</v>
      </c>
      <c r="T615" s="276" t="str">
        <f ca="1">IF(B615="","",IF(ISERROR(MATCH($J615,SorP!$B$1:$B$6230,0)),"",INDIRECT("'SorP'!$A$"&amp;MATCH($J615,SorP!$B$1:$B$6230,0))))</f>
        <v/>
      </c>
      <c r="U615" s="318"/>
      <c r="V615" s="319">
        <f>IF(C615="",NA(),MATCH($B615&amp;$C615,'Smelter Look-up'!$J:$J,0))</f>
        <v>187</v>
      </c>
      <c r="W615" s="320"/>
      <c r="X615" s="320">
        <f t="shared" si="28"/>
        <v>0</v>
      </c>
      <c r="Y615" s="320"/>
      <c r="Z615" s="320"/>
      <c r="AB615" s="321" t="str">
        <f t="shared" si="29"/>
        <v>GoldSabin Metal Corp.</v>
      </c>
    </row>
    <row r="616" spans="1:28" s="321" customFormat="1" ht="20.25">
      <c r="A616" s="259"/>
      <c r="B616" s="327" t="s">
        <v>1827</v>
      </c>
      <c r="C616" s="327" t="s">
        <v>2180</v>
      </c>
      <c r="D616" s="327" t="s">
        <v>2180</v>
      </c>
      <c r="E616" s="327" t="s">
        <v>1765</v>
      </c>
      <c r="F616" s="327" t="s">
        <v>2181</v>
      </c>
      <c r="G616" s="327" t="s">
        <v>2453</v>
      </c>
      <c r="H616" s="327">
        <v>0</v>
      </c>
      <c r="I616" s="327" t="s">
        <v>2488</v>
      </c>
      <c r="J616" s="327" t="s">
        <v>16258</v>
      </c>
      <c r="K616" s="327"/>
      <c r="L616" s="327"/>
      <c r="M616" s="327" t="s">
        <v>15720</v>
      </c>
      <c r="N616" s="327"/>
      <c r="O616" s="327" t="s">
        <v>15637</v>
      </c>
      <c r="P616" s="327"/>
      <c r="Q616" s="327"/>
      <c r="R616" s="260" t="str">
        <f ca="1">IF(ISERROR($V616),"",OFFSET('Smelter Look-up'!$C$4,$V616-4,0)&amp;"")</f>
        <v>Samduck Precious Metals</v>
      </c>
      <c r="S616" s="276" t="str">
        <f t="shared" ca="1" si="27"/>
        <v>KR</v>
      </c>
      <c r="T616" s="276" t="str">
        <f ca="1">IF(B616="","",IF(ISERROR(MATCH($J616,SorP!$B$1:$B$6230,0)),"",INDIRECT("'SorP'!$A$"&amp;MATCH($J616,SorP!$B$1:$B$6230,0))))</f>
        <v/>
      </c>
      <c r="U616" s="318"/>
      <c r="V616" s="319">
        <f>IF(C616="",NA(),MATCH($B616&amp;$C616,'Smelter Look-up'!$J:$J,0))</f>
        <v>193</v>
      </c>
      <c r="W616" s="320"/>
      <c r="X616" s="320">
        <f t="shared" si="28"/>
        <v>0</v>
      </c>
      <c r="Y616" s="320"/>
      <c r="Z616" s="320"/>
      <c r="AB616" s="321" t="str">
        <f t="shared" si="29"/>
        <v>GoldSamduck Precious Metals</v>
      </c>
    </row>
    <row r="617" spans="1:28" s="321" customFormat="1" ht="20.25">
      <c r="A617" s="259"/>
      <c r="B617" s="327" t="s">
        <v>1827</v>
      </c>
      <c r="C617" s="327" t="s">
        <v>16259</v>
      </c>
      <c r="D617" s="327" t="s">
        <v>16259</v>
      </c>
      <c r="E617" s="327" t="s">
        <v>1765</v>
      </c>
      <c r="F617" s="327" t="s">
        <v>1117</v>
      </c>
      <c r="G617" s="327" t="s">
        <v>2453</v>
      </c>
      <c r="H617" s="327" t="s">
        <v>16260</v>
      </c>
      <c r="I617" s="327" t="s">
        <v>15723</v>
      </c>
      <c r="J617" s="327" t="s">
        <v>15724</v>
      </c>
      <c r="K617" s="327" t="s">
        <v>16261</v>
      </c>
      <c r="L617" s="327" t="s">
        <v>16262</v>
      </c>
      <c r="M617" s="327" t="s">
        <v>15726</v>
      </c>
      <c r="N617" s="327" t="s">
        <v>15925</v>
      </c>
      <c r="O617" s="327" t="s">
        <v>15650</v>
      </c>
      <c r="P617" s="327"/>
      <c r="Q617" s="327"/>
      <c r="R617" s="260" t="str">
        <f ca="1">IF(ISERROR($V617),"",OFFSET('Smelter Look-up'!$C$4,$V617-4,0)&amp;"")</f>
        <v>Samwon Metals Corp.</v>
      </c>
      <c r="S617" s="276" t="str">
        <f t="shared" ca="1" si="27"/>
        <v>KR</v>
      </c>
      <c r="T617" s="276" t="str">
        <f ca="1">IF(B617="","",IF(ISERROR(MATCH($J617,SorP!$B$1:$B$6230,0)),"",INDIRECT("'SorP'!$A$"&amp;MATCH($J617,SorP!$B$1:$B$6230,0))))</f>
        <v/>
      </c>
      <c r="U617" s="318"/>
      <c r="V617" s="319">
        <f>IF(C617="",NA(),MATCH($B617&amp;$C617,'Smelter Look-up'!$J:$J,0))</f>
        <v>194</v>
      </c>
      <c r="W617" s="320"/>
      <c r="X617" s="320">
        <f t="shared" si="28"/>
        <v>0</v>
      </c>
      <c r="Y617" s="320"/>
      <c r="Z617" s="320"/>
      <c r="AB617" s="321" t="str">
        <f t="shared" si="29"/>
        <v>GoldSAMWON METALS Corp.</v>
      </c>
    </row>
    <row r="618" spans="1:28" s="321" customFormat="1" ht="20.25">
      <c r="A618" s="259"/>
      <c r="B618" s="327" t="s">
        <v>1827</v>
      </c>
      <c r="C618" s="327" t="s">
        <v>16259</v>
      </c>
      <c r="D618" s="327" t="s">
        <v>16259</v>
      </c>
      <c r="E618" s="327" t="s">
        <v>1765</v>
      </c>
      <c r="F618" s="327" t="s">
        <v>1117</v>
      </c>
      <c r="G618" s="327" t="s">
        <v>2453</v>
      </c>
      <c r="H618" s="327"/>
      <c r="I618" s="327"/>
      <c r="J618" s="327"/>
      <c r="K618" s="327"/>
      <c r="L618" s="327"/>
      <c r="M618" s="327"/>
      <c r="N618" s="327"/>
      <c r="O618" s="327"/>
      <c r="P618" s="327"/>
      <c r="Q618" s="327"/>
      <c r="R618" s="260" t="str">
        <f ca="1">IF(ISERROR($V618),"",OFFSET('Smelter Look-up'!$C$4,$V618-4,0)&amp;"")</f>
        <v>Samwon Metals Corp.</v>
      </c>
      <c r="S618" s="276" t="str">
        <f t="shared" ca="1" si="27"/>
        <v>KR</v>
      </c>
      <c r="T618" s="276" t="str">
        <f ca="1">IF(B618="","",IF(ISERROR(MATCH($J618,SorP!$B$1:$B$6230,0)),"",INDIRECT("'SorP'!$A$"&amp;MATCH($J618,SorP!$B$1:$B$6230,0))))</f>
        <v/>
      </c>
      <c r="U618" s="318"/>
      <c r="V618" s="319">
        <f>IF(C618="",NA(),MATCH($B618&amp;$C618,'Smelter Look-up'!$J:$J,0))</f>
        <v>194</v>
      </c>
      <c r="W618" s="320"/>
      <c r="X618" s="320">
        <f t="shared" si="28"/>
        <v>0</v>
      </c>
      <c r="Y618" s="320"/>
      <c r="Z618" s="320"/>
      <c r="AB618" s="321" t="str">
        <f t="shared" si="29"/>
        <v>GoldSAMWON METALS Corp.</v>
      </c>
    </row>
    <row r="619" spans="1:28" s="321" customFormat="1" ht="20.25">
      <c r="A619" s="259"/>
      <c r="B619" s="327" t="s">
        <v>1827</v>
      </c>
      <c r="C619" s="327" t="s">
        <v>3464</v>
      </c>
      <c r="D619" s="327" t="s">
        <v>16263</v>
      </c>
      <c r="E619" s="327" t="s">
        <v>1803</v>
      </c>
      <c r="F619" s="327" t="s">
        <v>1118</v>
      </c>
      <c r="G619" s="327" t="s">
        <v>2453</v>
      </c>
      <c r="H619" s="327" t="s">
        <v>16264</v>
      </c>
      <c r="I619" s="327" t="s">
        <v>16265</v>
      </c>
      <c r="J619" s="327" t="s">
        <v>16266</v>
      </c>
      <c r="K619" s="327"/>
      <c r="L619" s="327"/>
      <c r="M619" s="327" t="s">
        <v>15618</v>
      </c>
      <c r="N619" s="327" t="s">
        <v>15650</v>
      </c>
      <c r="O619" s="327" t="s">
        <v>15650</v>
      </c>
      <c r="P619" s="327"/>
      <c r="Q619" s="327" t="s">
        <v>15566</v>
      </c>
      <c r="R619" s="260" t="str">
        <f ca="1">IF(ISERROR($V619),"",OFFSET('Smelter Look-up'!$C$4,$V619-4,0)&amp;"")</f>
        <v>Schone Edelmetaal B.V.</v>
      </c>
      <c r="S619" s="276" t="str">
        <f t="shared" ca="1" si="27"/>
        <v>NL</v>
      </c>
      <c r="T619" s="276" t="str">
        <f ca="1">IF(B619="","",IF(ISERROR(MATCH($J619,SorP!$B$1:$B$6230,0)),"",INDIRECT("'SorP'!$A$"&amp;MATCH($J619,SorP!$B$1:$B$6230,0))))</f>
        <v/>
      </c>
      <c r="U619" s="318"/>
      <c r="V619" s="319">
        <f>IF(C619="",NA(),MATCH($B619&amp;$C619,'Smelter Look-up'!$J:$J,0))</f>
        <v>196</v>
      </c>
      <c r="W619" s="320"/>
      <c r="X619" s="320">
        <f t="shared" si="28"/>
        <v>0</v>
      </c>
      <c r="Y619" s="320"/>
      <c r="Z619" s="320"/>
      <c r="AB619" s="321" t="str">
        <f t="shared" si="29"/>
        <v>GoldSchone Edelmetaal B.V.</v>
      </c>
    </row>
    <row r="620" spans="1:28" s="321" customFormat="1" ht="20.25">
      <c r="A620" s="259"/>
      <c r="B620" s="327" t="s">
        <v>1827</v>
      </c>
      <c r="C620" s="327" t="s">
        <v>3464</v>
      </c>
      <c r="D620" s="327" t="s">
        <v>16263</v>
      </c>
      <c r="E620" s="327" t="s">
        <v>1803</v>
      </c>
      <c r="F620" s="327" t="s">
        <v>1118</v>
      </c>
      <c r="G620" s="327" t="s">
        <v>2453</v>
      </c>
      <c r="H620" s="327"/>
      <c r="I620" s="327"/>
      <c r="J620" s="327"/>
      <c r="K620" s="327"/>
      <c r="L620" s="327"/>
      <c r="M620" s="327"/>
      <c r="N620" s="327"/>
      <c r="O620" s="327"/>
      <c r="P620" s="327"/>
      <c r="Q620" s="327"/>
      <c r="R620" s="260" t="str">
        <f ca="1">IF(ISERROR($V620),"",OFFSET('Smelter Look-up'!$C$4,$V620-4,0)&amp;"")</f>
        <v>Schone Edelmetaal B.V.</v>
      </c>
      <c r="S620" s="276" t="str">
        <f t="shared" ca="1" si="27"/>
        <v>NL</v>
      </c>
      <c r="T620" s="276" t="str">
        <f ca="1">IF(B620="","",IF(ISERROR(MATCH($J620,SorP!$B$1:$B$6230,0)),"",INDIRECT("'SorP'!$A$"&amp;MATCH($J620,SorP!$B$1:$B$6230,0))))</f>
        <v/>
      </c>
      <c r="U620" s="318"/>
      <c r="V620" s="319">
        <f>IF(C620="",NA(),MATCH($B620&amp;$C620,'Smelter Look-up'!$J:$J,0))</f>
        <v>196</v>
      </c>
      <c r="W620" s="320"/>
      <c r="X620" s="320">
        <f t="shared" si="28"/>
        <v>0</v>
      </c>
      <c r="Y620" s="320"/>
      <c r="Z620" s="320"/>
      <c r="AB620" s="321" t="str">
        <f t="shared" si="29"/>
        <v>GoldSchone Edelmetaal B.V.</v>
      </c>
    </row>
    <row r="621" spans="1:28" s="321" customFormat="1" ht="20.25">
      <c r="A621" s="259"/>
      <c r="B621" s="327" t="s">
        <v>1827</v>
      </c>
      <c r="C621" s="327" t="s">
        <v>16267</v>
      </c>
      <c r="D621" s="327" t="s">
        <v>16267</v>
      </c>
      <c r="E621" s="327" t="s">
        <v>1719</v>
      </c>
      <c r="F621" s="327" t="s">
        <v>1119</v>
      </c>
      <c r="G621" s="327" t="s">
        <v>2453</v>
      </c>
      <c r="H621" s="327">
        <v>0</v>
      </c>
      <c r="I621" s="327" t="s">
        <v>2583</v>
      </c>
      <c r="J621" s="327" t="s">
        <v>16268</v>
      </c>
      <c r="K621" s="327"/>
      <c r="L621" s="327"/>
      <c r="M621" s="327" t="s">
        <v>15548</v>
      </c>
      <c r="N621" s="327"/>
      <c r="O621" s="327" t="s">
        <v>15613</v>
      </c>
      <c r="P621" s="327"/>
      <c r="Q621" s="327"/>
      <c r="R621" s="260" t="str">
        <f ca="1">IF(ISERROR($V621),"",OFFSET('Smelter Look-up'!$C$4,$V621-4,0)&amp;"")</f>
        <v/>
      </c>
      <c r="S621" s="276" t="str">
        <f t="shared" ca="1" si="27"/>
        <v>ES</v>
      </c>
      <c r="T621" s="276" t="str">
        <f ca="1">IF(B621="","",IF(ISERROR(MATCH($J621,SorP!$B$1:$B$6230,0)),"",INDIRECT("'SorP'!$A$"&amp;MATCH($J621,SorP!$B$1:$B$6230,0))))</f>
        <v/>
      </c>
      <c r="U621" s="318"/>
      <c r="V621" s="319" t="e">
        <f>IF(C621="",NA(),MATCH($B621&amp;$C621,'Smelter Look-up'!$J:$J,0))</f>
        <v>#N/A</v>
      </c>
      <c r="W621" s="320"/>
      <c r="X621" s="320">
        <f t="shared" si="28"/>
        <v>0</v>
      </c>
      <c r="Y621" s="320"/>
      <c r="Z621" s="320"/>
      <c r="AB621" s="321" t="str">
        <f t="shared" si="29"/>
        <v>GoldSEMPSA Joyería Platería SA</v>
      </c>
    </row>
    <row r="622" spans="1:28" s="321" customFormat="1" ht="20.25">
      <c r="A622" s="259"/>
      <c r="B622" s="327" t="s">
        <v>1827</v>
      </c>
      <c r="C622" s="327" t="s">
        <v>16267</v>
      </c>
      <c r="D622" s="327" t="s">
        <v>16267</v>
      </c>
      <c r="E622" s="327" t="s">
        <v>1719</v>
      </c>
      <c r="F622" s="327" t="s">
        <v>1119</v>
      </c>
      <c r="G622" s="327" t="s">
        <v>2453</v>
      </c>
      <c r="H622" s="327">
        <v>0</v>
      </c>
      <c r="I622" s="327" t="s">
        <v>2583</v>
      </c>
      <c r="J622" s="327" t="s">
        <v>16268</v>
      </c>
      <c r="K622" s="327" t="s">
        <v>16269</v>
      </c>
      <c r="L622" s="327" t="s">
        <v>16270</v>
      </c>
      <c r="M622" s="327"/>
      <c r="N622" s="327"/>
      <c r="O622" s="327"/>
      <c r="P622" s="327"/>
      <c r="Q622" s="327" t="s">
        <v>15553</v>
      </c>
      <c r="R622" s="260" t="str">
        <f ca="1">IF(ISERROR($V622),"",OFFSET('Smelter Look-up'!$C$4,$V622-4,0)&amp;"")</f>
        <v/>
      </c>
      <c r="S622" s="276" t="str">
        <f t="shared" ca="1" si="27"/>
        <v>ES</v>
      </c>
      <c r="T622" s="276" t="str">
        <f ca="1">IF(B622="","",IF(ISERROR(MATCH($J622,SorP!$B$1:$B$6230,0)),"",INDIRECT("'SorP'!$A$"&amp;MATCH($J622,SorP!$B$1:$B$6230,0))))</f>
        <v/>
      </c>
      <c r="U622" s="318"/>
      <c r="V622" s="319" t="e">
        <f>IF(C622="",NA(),MATCH($B622&amp;$C622,'Smelter Look-up'!$J:$J,0))</f>
        <v>#N/A</v>
      </c>
      <c r="W622" s="320"/>
      <c r="X622" s="320">
        <f t="shared" si="28"/>
        <v>0</v>
      </c>
      <c r="Y622" s="320"/>
      <c r="Z622" s="320"/>
      <c r="AB622" s="321" t="str">
        <f t="shared" si="29"/>
        <v>GoldSEMPSA Joyería Platería SA</v>
      </c>
    </row>
    <row r="623" spans="1:28" s="321" customFormat="1" ht="20.25">
      <c r="A623" s="259"/>
      <c r="B623" s="327" t="s">
        <v>1827</v>
      </c>
      <c r="C623" s="327" t="s">
        <v>16267</v>
      </c>
      <c r="D623" s="327" t="s">
        <v>16267</v>
      </c>
      <c r="E623" s="327" t="s">
        <v>1719</v>
      </c>
      <c r="F623" s="327" t="s">
        <v>1119</v>
      </c>
      <c r="G623" s="327" t="s">
        <v>2453</v>
      </c>
      <c r="H623" s="327" t="s">
        <v>16271</v>
      </c>
      <c r="I623" s="327" t="s">
        <v>2583</v>
      </c>
      <c r="J623" s="327" t="s">
        <v>2583</v>
      </c>
      <c r="K623" s="327" t="s">
        <v>16272</v>
      </c>
      <c r="L623" s="327" t="s">
        <v>16273</v>
      </c>
      <c r="M623" s="327" t="s">
        <v>15572</v>
      </c>
      <c r="N623" s="327" t="s">
        <v>15613</v>
      </c>
      <c r="O623" s="327" t="s">
        <v>15613</v>
      </c>
      <c r="P623" s="327" t="s">
        <v>775</v>
      </c>
      <c r="Q623" s="327"/>
      <c r="R623" s="260" t="str">
        <f ca="1">IF(ISERROR($V623),"",OFFSET('Smelter Look-up'!$C$4,$V623-4,0)&amp;"")</f>
        <v/>
      </c>
      <c r="S623" s="276" t="str">
        <f t="shared" ca="1" si="27"/>
        <v>ES</v>
      </c>
      <c r="T623" s="276" t="str">
        <f ca="1">IF(B623="","",IF(ISERROR(MATCH($J623,SorP!$B$1:$B$6230,0)),"",INDIRECT("'SorP'!$A$"&amp;MATCH($J623,SorP!$B$1:$B$6230,0))))</f>
        <v>ES-M</v>
      </c>
      <c r="U623" s="318"/>
      <c r="V623" s="319" t="e">
        <f>IF(C623="",NA(),MATCH($B623&amp;$C623,'Smelter Look-up'!$J:$J,0))</f>
        <v>#N/A</v>
      </c>
      <c r="W623" s="320"/>
      <c r="X623" s="320">
        <f t="shared" si="28"/>
        <v>0</v>
      </c>
      <c r="Y623" s="320"/>
      <c r="Z623" s="320"/>
      <c r="AB623" s="321" t="str">
        <f t="shared" si="29"/>
        <v>GoldSEMPSA Joyería Platería SA</v>
      </c>
    </row>
    <row r="624" spans="1:28" s="321" customFormat="1" ht="20.25">
      <c r="A624" s="259"/>
      <c r="B624" s="327" t="s">
        <v>1827</v>
      </c>
      <c r="C624" s="327" t="s">
        <v>16267</v>
      </c>
      <c r="D624" s="327" t="s">
        <v>16267</v>
      </c>
      <c r="E624" s="327" t="s">
        <v>1719</v>
      </c>
      <c r="F624" s="327" t="s">
        <v>1119</v>
      </c>
      <c r="G624" s="327" t="s">
        <v>2453</v>
      </c>
      <c r="H624" s="327"/>
      <c r="I624" s="327"/>
      <c r="J624" s="327"/>
      <c r="K624" s="327"/>
      <c r="L624" s="327"/>
      <c r="M624" s="327"/>
      <c r="N624" s="327"/>
      <c r="O624" s="327"/>
      <c r="P624" s="327"/>
      <c r="Q624" s="327"/>
      <c r="R624" s="260" t="str">
        <f ca="1">IF(ISERROR($V624),"",OFFSET('Smelter Look-up'!$C$4,$V624-4,0)&amp;"")</f>
        <v/>
      </c>
      <c r="S624" s="276" t="str">
        <f t="shared" ca="1" si="27"/>
        <v>ES</v>
      </c>
      <c r="T624" s="276" t="str">
        <f ca="1">IF(B624="","",IF(ISERROR(MATCH($J624,SorP!$B$1:$B$6230,0)),"",INDIRECT("'SorP'!$A$"&amp;MATCH($J624,SorP!$B$1:$B$6230,0))))</f>
        <v/>
      </c>
      <c r="U624" s="318"/>
      <c r="V624" s="319" t="e">
        <f>IF(C624="",NA(),MATCH($B624&amp;$C624,'Smelter Look-up'!$J:$J,0))</f>
        <v>#N/A</v>
      </c>
      <c r="W624" s="320"/>
      <c r="X624" s="320">
        <f t="shared" si="28"/>
        <v>0</v>
      </c>
      <c r="Y624" s="320"/>
      <c r="Z624" s="320"/>
      <c r="AB624" s="321" t="str">
        <f t="shared" si="29"/>
        <v>GoldSEMPSA Joyería Platería SA</v>
      </c>
    </row>
    <row r="625" spans="1:28" s="321" customFormat="1" ht="20.25">
      <c r="A625" s="259"/>
      <c r="B625" s="327" t="s">
        <v>1827</v>
      </c>
      <c r="C625" s="327" t="s">
        <v>16267</v>
      </c>
      <c r="D625" s="327" t="s">
        <v>16267</v>
      </c>
      <c r="E625" s="327" t="s">
        <v>1719</v>
      </c>
      <c r="F625" s="327" t="s">
        <v>1119</v>
      </c>
      <c r="G625" s="327" t="s">
        <v>2453</v>
      </c>
      <c r="H625" s="327">
        <v>0</v>
      </c>
      <c r="I625" s="327" t="s">
        <v>2583</v>
      </c>
      <c r="J625" s="327" t="s">
        <v>16268</v>
      </c>
      <c r="K625" s="327"/>
      <c r="L625" s="327"/>
      <c r="M625" s="327"/>
      <c r="N625" s="327"/>
      <c r="O625" s="327"/>
      <c r="P625" s="327"/>
      <c r="Q625" s="327"/>
      <c r="R625" s="260" t="str">
        <f ca="1">IF(ISERROR($V625),"",OFFSET('Smelter Look-up'!$C$4,$V625-4,0)&amp;"")</f>
        <v/>
      </c>
      <c r="S625" s="276" t="str">
        <f t="shared" ca="1" si="27"/>
        <v>ES</v>
      </c>
      <c r="T625" s="276" t="str">
        <f ca="1">IF(B625="","",IF(ISERROR(MATCH($J625,SorP!$B$1:$B$6230,0)),"",INDIRECT("'SorP'!$A$"&amp;MATCH($J625,SorP!$B$1:$B$6230,0))))</f>
        <v/>
      </c>
      <c r="U625" s="318"/>
      <c r="V625" s="319" t="e">
        <f>IF(C625="",NA(),MATCH($B625&amp;$C625,'Smelter Look-up'!$J:$J,0))</f>
        <v>#N/A</v>
      </c>
      <c r="W625" s="320"/>
      <c r="X625" s="320">
        <f t="shared" si="28"/>
        <v>0</v>
      </c>
      <c r="Y625" s="320"/>
      <c r="Z625" s="320"/>
      <c r="AB625" s="321" t="str">
        <f t="shared" si="29"/>
        <v>GoldSEMPSA Joyería Platería SA</v>
      </c>
    </row>
    <row r="626" spans="1:28" s="321" customFormat="1" ht="25.5">
      <c r="A626" s="259"/>
      <c r="B626" s="327" t="s">
        <v>1827</v>
      </c>
      <c r="C626" s="327" t="s">
        <v>3371</v>
      </c>
      <c r="D626" s="327" t="s">
        <v>3371</v>
      </c>
      <c r="E626" s="327" t="s">
        <v>1698</v>
      </c>
      <c r="F626" s="327" t="s">
        <v>1120</v>
      </c>
      <c r="G626" s="327" t="s">
        <v>2453</v>
      </c>
      <c r="H626" s="327">
        <v>0</v>
      </c>
      <c r="I626" s="327" t="s">
        <v>2504</v>
      </c>
      <c r="J626" s="327" t="s">
        <v>2570</v>
      </c>
      <c r="K626" s="327"/>
      <c r="L626" s="327"/>
      <c r="M626" s="327" t="s">
        <v>15548</v>
      </c>
      <c r="N626" s="327"/>
      <c r="O626" s="327" t="s">
        <v>15613</v>
      </c>
      <c r="P626" s="327"/>
      <c r="Q626" s="327"/>
      <c r="R626" s="260" t="str">
        <f ca="1">IF(ISERROR($V626),"",OFFSET('Smelter Look-up'!$C$4,$V626-4,0)&amp;"")</f>
        <v>Shandong Zhaojin Gold &amp; Silver Refinery Co., Ltd.</v>
      </c>
      <c r="S626" s="276" t="str">
        <f t="shared" ca="1" si="27"/>
        <v>CN</v>
      </c>
      <c r="T626" s="276" t="str">
        <f ca="1">IF(B626="","",IF(ISERROR(MATCH($J626,SorP!$B$1:$B$6230,0)),"",INDIRECT("'SorP'!$A$"&amp;MATCH($J626,SorP!$B$1:$B$6230,0))))</f>
        <v>CN-37</v>
      </c>
      <c r="U626" s="318"/>
      <c r="V626" s="319">
        <f>IF(C626="",NA(),MATCH($B626&amp;$C626,'Smelter Look-up'!$J:$J,0))</f>
        <v>205</v>
      </c>
      <c r="W626" s="320"/>
      <c r="X626" s="320">
        <f t="shared" si="28"/>
        <v>0</v>
      </c>
      <c r="Y626" s="320"/>
      <c r="Z626" s="320"/>
      <c r="AB626" s="321" t="str">
        <f t="shared" si="29"/>
        <v>GoldShandong Zhaojin Gold &amp; Silver Refinery Co., Ltd.</v>
      </c>
    </row>
    <row r="627" spans="1:28" s="321" customFormat="1" ht="25.5">
      <c r="A627" s="259"/>
      <c r="B627" s="327" t="s">
        <v>1827</v>
      </c>
      <c r="C627" s="327" t="s">
        <v>3371</v>
      </c>
      <c r="D627" s="327" t="s">
        <v>3371</v>
      </c>
      <c r="E627" s="327" t="s">
        <v>1698</v>
      </c>
      <c r="F627" s="327" t="s">
        <v>1120</v>
      </c>
      <c r="G627" s="327" t="s">
        <v>2453</v>
      </c>
      <c r="H627" s="327">
        <v>0</v>
      </c>
      <c r="I627" s="327" t="s">
        <v>2504</v>
      </c>
      <c r="J627" s="327" t="s">
        <v>2570</v>
      </c>
      <c r="K627" s="327" t="s">
        <v>16274</v>
      </c>
      <c r="L627" s="327" t="s">
        <v>16275</v>
      </c>
      <c r="M627" s="327"/>
      <c r="N627" s="327"/>
      <c r="O627" s="327" t="s">
        <v>15664</v>
      </c>
      <c r="P627" s="327"/>
      <c r="Q627" s="327" t="s">
        <v>15553</v>
      </c>
      <c r="R627" s="260" t="str">
        <f ca="1">IF(ISERROR($V627),"",OFFSET('Smelter Look-up'!$C$4,$V627-4,0)&amp;"")</f>
        <v>Shandong Zhaojin Gold &amp; Silver Refinery Co., Ltd.</v>
      </c>
      <c r="S627" s="276" t="str">
        <f t="shared" ca="1" si="27"/>
        <v>CN</v>
      </c>
      <c r="T627" s="276" t="str">
        <f ca="1">IF(B627="","",IF(ISERROR(MATCH($J627,SorP!$B$1:$B$6230,0)),"",INDIRECT("'SorP'!$A$"&amp;MATCH($J627,SorP!$B$1:$B$6230,0))))</f>
        <v>CN-37</v>
      </c>
      <c r="U627" s="318"/>
      <c r="V627" s="319">
        <f>IF(C627="",NA(),MATCH($B627&amp;$C627,'Smelter Look-up'!$J:$J,0))</f>
        <v>205</v>
      </c>
      <c r="W627" s="320"/>
      <c r="X627" s="320">
        <f t="shared" si="28"/>
        <v>0</v>
      </c>
      <c r="Y627" s="320"/>
      <c r="Z627" s="320"/>
      <c r="AB627" s="321" t="str">
        <f t="shared" si="29"/>
        <v>GoldShandong Zhaojin Gold &amp; Silver Refinery Co., Ltd.</v>
      </c>
    </row>
    <row r="628" spans="1:28" s="321" customFormat="1" ht="25.5">
      <c r="A628" s="259"/>
      <c r="B628" s="327" t="s">
        <v>1827</v>
      </c>
      <c r="C628" s="327" t="s">
        <v>3371</v>
      </c>
      <c r="D628" s="327" t="s">
        <v>16276</v>
      </c>
      <c r="E628" s="327" t="s">
        <v>1698</v>
      </c>
      <c r="F628" s="327" t="s">
        <v>1120</v>
      </c>
      <c r="G628" s="327" t="s">
        <v>2453</v>
      </c>
      <c r="H628" s="327" t="s">
        <v>16277</v>
      </c>
      <c r="I628" s="327" t="s">
        <v>2504</v>
      </c>
      <c r="J628" s="327" t="s">
        <v>2570</v>
      </c>
      <c r="K628" s="327" t="s">
        <v>16278</v>
      </c>
      <c r="L628" s="327" t="s">
        <v>16279</v>
      </c>
      <c r="M628" s="327" t="s">
        <v>15563</v>
      </c>
      <c r="N628" s="327" t="s">
        <v>15637</v>
      </c>
      <c r="O628" s="327" t="s">
        <v>15650</v>
      </c>
      <c r="P628" s="327"/>
      <c r="Q628" s="327" t="s">
        <v>15566</v>
      </c>
      <c r="R628" s="260" t="str">
        <f ca="1">IF(ISERROR($V628),"",OFFSET('Smelter Look-up'!$C$4,$V628-4,0)&amp;"")</f>
        <v>Shandong Zhaojin Gold &amp; Silver Refinery Co., Ltd.</v>
      </c>
      <c r="S628" s="276" t="str">
        <f t="shared" ca="1" si="27"/>
        <v>CN</v>
      </c>
      <c r="T628" s="276" t="str">
        <f ca="1">IF(B628="","",IF(ISERROR(MATCH($J628,SorP!$B$1:$B$6230,0)),"",INDIRECT("'SorP'!$A$"&amp;MATCH($J628,SorP!$B$1:$B$6230,0))))</f>
        <v>CN-37</v>
      </c>
      <c r="U628" s="318"/>
      <c r="V628" s="319">
        <f>IF(C628="",NA(),MATCH($B628&amp;$C628,'Smelter Look-up'!$J:$J,0))</f>
        <v>205</v>
      </c>
      <c r="W628" s="320"/>
      <c r="X628" s="320">
        <f t="shared" si="28"/>
        <v>0</v>
      </c>
      <c r="Y628" s="320"/>
      <c r="Z628" s="320"/>
      <c r="AB628" s="321" t="str">
        <f t="shared" si="29"/>
        <v>GoldShandong Zhaojin Gold &amp; Silver Refinery Co., Ltd.</v>
      </c>
    </row>
    <row r="629" spans="1:28" s="321" customFormat="1" ht="25.5">
      <c r="A629" s="259"/>
      <c r="B629" s="327" t="s">
        <v>1827</v>
      </c>
      <c r="C629" s="327" t="s">
        <v>3371</v>
      </c>
      <c r="D629" s="327" t="s">
        <v>16276</v>
      </c>
      <c r="E629" s="327" t="s">
        <v>1698</v>
      </c>
      <c r="F629" s="327" t="s">
        <v>1120</v>
      </c>
      <c r="G629" s="327" t="s">
        <v>2453</v>
      </c>
      <c r="H629" s="327"/>
      <c r="I629" s="327"/>
      <c r="J629" s="327"/>
      <c r="K629" s="327"/>
      <c r="L629" s="327"/>
      <c r="M629" s="327"/>
      <c r="N629" s="327"/>
      <c r="O629" s="327"/>
      <c r="P629" s="327"/>
      <c r="Q629" s="327"/>
      <c r="R629" s="260" t="str">
        <f ca="1">IF(ISERROR($V629),"",OFFSET('Smelter Look-up'!$C$4,$V629-4,0)&amp;"")</f>
        <v>Shandong Zhaojin Gold &amp; Silver Refinery Co., Ltd.</v>
      </c>
      <c r="S629" s="276" t="str">
        <f t="shared" ca="1" si="27"/>
        <v>CN</v>
      </c>
      <c r="T629" s="276" t="str">
        <f ca="1">IF(B629="","",IF(ISERROR(MATCH($J629,SorP!$B$1:$B$6230,0)),"",INDIRECT("'SorP'!$A$"&amp;MATCH($J629,SorP!$B$1:$B$6230,0))))</f>
        <v/>
      </c>
      <c r="U629" s="318"/>
      <c r="V629" s="319">
        <f>IF(C629="",NA(),MATCH($B629&amp;$C629,'Smelter Look-up'!$J:$J,0))</f>
        <v>205</v>
      </c>
      <c r="W629" s="320"/>
      <c r="X629" s="320">
        <f t="shared" si="28"/>
        <v>0</v>
      </c>
      <c r="Y629" s="320"/>
      <c r="Z629" s="320"/>
      <c r="AB629" s="321" t="str">
        <f t="shared" si="29"/>
        <v>GoldShandong Zhaojin Gold &amp; Silver Refinery Co., Ltd.</v>
      </c>
    </row>
    <row r="630" spans="1:28" s="321" customFormat="1" ht="25.5">
      <c r="A630" s="259"/>
      <c r="B630" s="327" t="s">
        <v>1827</v>
      </c>
      <c r="C630" s="327" t="s">
        <v>1422</v>
      </c>
      <c r="D630" s="327" t="s">
        <v>1422</v>
      </c>
      <c r="E630" s="327" t="s">
        <v>1355</v>
      </c>
      <c r="F630" s="327" t="s">
        <v>1123</v>
      </c>
      <c r="G630" s="327" t="s">
        <v>2453</v>
      </c>
      <c r="H630" s="327"/>
      <c r="I630" s="327"/>
      <c r="J630" s="327"/>
      <c r="K630" s="327"/>
      <c r="L630" s="327" t="s">
        <v>16280</v>
      </c>
      <c r="M630" s="327" t="s">
        <v>15618</v>
      </c>
      <c r="N630" s="327" t="s">
        <v>15650</v>
      </c>
      <c r="O630" s="327" t="s">
        <v>15650</v>
      </c>
      <c r="P630" s="327"/>
      <c r="Q630" s="327" t="s">
        <v>15566</v>
      </c>
      <c r="R630" s="260" t="str">
        <f ca="1">IF(ISERROR($V630),"",OFFSET('Smelter Look-up'!$C$4,$V630-4,0)&amp;"")</f>
        <v>SOE Shyolkovsky Factory of Secondary Precious Metals</v>
      </c>
      <c r="S630" s="276" t="str">
        <f t="shared" ca="1" si="27"/>
        <v>RU</v>
      </c>
      <c r="T630" s="276" t="str">
        <f ca="1">IF(B630="","",IF(ISERROR(MATCH($J630,SorP!$B$1:$B$6230,0)),"",INDIRECT("'SorP'!$A$"&amp;MATCH($J630,SorP!$B$1:$B$6230,0))))</f>
        <v/>
      </c>
      <c r="U630" s="318"/>
      <c r="V630" s="319">
        <f>IF(C630="",NA(),MATCH($B630&amp;$C630,'Smelter Look-up'!$J:$J,0))</f>
        <v>213</v>
      </c>
      <c r="W630" s="320"/>
      <c r="X630" s="320">
        <f t="shared" si="28"/>
        <v>0</v>
      </c>
      <c r="Y630" s="320"/>
      <c r="Z630" s="320"/>
      <c r="AB630" s="321" t="str">
        <f t="shared" si="29"/>
        <v>GoldSOE Shyolkovsky Factory of Secondary Precious Metals</v>
      </c>
    </row>
    <row r="631" spans="1:28" s="321" customFormat="1" ht="25.5">
      <c r="A631" s="259"/>
      <c r="B631" s="327" t="s">
        <v>1827</v>
      </c>
      <c r="C631" s="327" t="s">
        <v>1422</v>
      </c>
      <c r="D631" s="327" t="s">
        <v>1422</v>
      </c>
      <c r="E631" s="327" t="s">
        <v>1355</v>
      </c>
      <c r="F631" s="327" t="s">
        <v>1123</v>
      </c>
      <c r="G631" s="327" t="s">
        <v>2453</v>
      </c>
      <c r="H631" s="327"/>
      <c r="I631" s="327"/>
      <c r="J631" s="327"/>
      <c r="K631" s="327"/>
      <c r="L631" s="327"/>
      <c r="M631" s="327"/>
      <c r="N631" s="327"/>
      <c r="O631" s="327"/>
      <c r="P631" s="327"/>
      <c r="Q631" s="327"/>
      <c r="R631" s="260" t="str">
        <f ca="1">IF(ISERROR($V631),"",OFFSET('Smelter Look-up'!$C$4,$V631-4,0)&amp;"")</f>
        <v>SOE Shyolkovsky Factory of Secondary Precious Metals</v>
      </c>
      <c r="S631" s="276" t="str">
        <f t="shared" ca="1" si="27"/>
        <v>RU</v>
      </c>
      <c r="T631" s="276" t="str">
        <f ca="1">IF(B631="","",IF(ISERROR(MATCH($J631,SorP!$B$1:$B$6230,0)),"",INDIRECT("'SorP'!$A$"&amp;MATCH($J631,SorP!$B$1:$B$6230,0))))</f>
        <v/>
      </c>
      <c r="U631" s="318"/>
      <c r="V631" s="319">
        <f>IF(C631="",NA(),MATCH($B631&amp;$C631,'Smelter Look-up'!$J:$J,0))</f>
        <v>213</v>
      </c>
      <c r="W631" s="320"/>
      <c r="X631" s="320">
        <f t="shared" si="28"/>
        <v>0</v>
      </c>
      <c r="Y631" s="320"/>
      <c r="Z631" s="320"/>
      <c r="AB631" s="321" t="str">
        <f t="shared" si="29"/>
        <v>GoldSOE Shyolkovsky Factory of Secondary Precious Metals</v>
      </c>
    </row>
    <row r="632" spans="1:28" s="321" customFormat="1" ht="20.25">
      <c r="A632" s="259"/>
      <c r="B632" s="327" t="s">
        <v>1828</v>
      </c>
      <c r="C632" s="327" t="s">
        <v>3373</v>
      </c>
      <c r="D632" s="327" t="s">
        <v>3373</v>
      </c>
      <c r="E632" s="327" t="s">
        <v>1687</v>
      </c>
      <c r="F632" s="327" t="s">
        <v>1205</v>
      </c>
      <c r="G632" s="327" t="s">
        <v>2453</v>
      </c>
      <c r="H632" s="327">
        <v>0</v>
      </c>
      <c r="I632" s="327" t="s">
        <v>2770</v>
      </c>
      <c r="J632" s="327" t="s">
        <v>2612</v>
      </c>
      <c r="K632" s="327"/>
      <c r="L632" s="327"/>
      <c r="M632" s="327" t="s">
        <v>15548</v>
      </c>
      <c r="N632" s="327"/>
      <c r="O632" s="327" t="s">
        <v>15652</v>
      </c>
      <c r="P632" s="327"/>
      <c r="Q632" s="327"/>
      <c r="R632" s="260" t="str">
        <f ca="1">IF(ISERROR($V632),"",OFFSET('Smelter Look-up'!$C$4,$V632-4,0)&amp;"")</f>
        <v>Soft Metais Ltda.</v>
      </c>
      <c r="S632" s="276" t="str">
        <f t="shared" ca="1" si="27"/>
        <v>BR</v>
      </c>
      <c r="T632" s="276" t="str">
        <f ca="1">IF(B632="","",IF(ISERROR(MATCH($J632,SorP!$B$1:$B$6230,0)),"",INDIRECT("'SorP'!$A$"&amp;MATCH($J632,SorP!$B$1:$B$6230,0))))</f>
        <v>BR-SP</v>
      </c>
      <c r="U632" s="318"/>
      <c r="V632" s="319">
        <f>IF(C632="",NA(),MATCH($B632&amp;$C632,'Smelter Look-up'!$J:$J,0))</f>
        <v>474</v>
      </c>
      <c r="W632" s="320"/>
      <c r="X632" s="320">
        <f t="shared" si="28"/>
        <v>0</v>
      </c>
      <c r="Y632" s="320"/>
      <c r="Z632" s="320"/>
      <c r="AB632" s="321" t="str">
        <f t="shared" si="29"/>
        <v>TinSoft Metais Ltda.</v>
      </c>
    </row>
    <row r="633" spans="1:28" s="321" customFormat="1" ht="20.25">
      <c r="A633" s="259"/>
      <c r="B633" s="327" t="s">
        <v>1828</v>
      </c>
      <c r="C633" s="327" t="s">
        <v>3373</v>
      </c>
      <c r="D633" s="327" t="s">
        <v>3373</v>
      </c>
      <c r="E633" s="327" t="s">
        <v>1687</v>
      </c>
      <c r="F633" s="327" t="s">
        <v>1205</v>
      </c>
      <c r="G633" s="327" t="s">
        <v>2453</v>
      </c>
      <c r="H633" s="327">
        <v>0</v>
      </c>
      <c r="I633" s="327" t="s">
        <v>2770</v>
      </c>
      <c r="J633" s="327" t="s">
        <v>4173</v>
      </c>
      <c r="K633" s="327"/>
      <c r="L633" s="327"/>
      <c r="M633" s="327"/>
      <c r="N633" s="327"/>
      <c r="O633" s="327"/>
      <c r="P633" s="327" t="s">
        <v>775</v>
      </c>
      <c r="Q633" s="327" t="s">
        <v>15553</v>
      </c>
      <c r="R633" s="260" t="str">
        <f ca="1">IF(ISERROR($V633),"",OFFSET('Smelter Look-up'!$C$4,$V633-4,0)&amp;"")</f>
        <v>Soft Metais Ltda.</v>
      </c>
      <c r="S633" s="276" t="str">
        <f t="shared" ca="1" si="27"/>
        <v>BR</v>
      </c>
      <c r="T633" s="276" t="str">
        <f ca="1">IF(B633="","",IF(ISERROR(MATCH($J633,SorP!$B$1:$B$6230,0)),"",INDIRECT("'SorP'!$A$"&amp;MATCH($J633,SorP!$B$1:$B$6230,0))))</f>
        <v/>
      </c>
      <c r="U633" s="318"/>
      <c r="V633" s="319">
        <f>IF(C633="",NA(),MATCH($B633&amp;$C633,'Smelter Look-up'!$J:$J,0))</f>
        <v>474</v>
      </c>
      <c r="W633" s="320"/>
      <c r="X633" s="320">
        <f t="shared" si="28"/>
        <v>0</v>
      </c>
      <c r="Y633" s="320"/>
      <c r="Z633" s="320"/>
      <c r="AB633" s="321" t="str">
        <f t="shared" si="29"/>
        <v>TinSoft Metais Ltda.</v>
      </c>
    </row>
    <row r="634" spans="1:28" s="321" customFormat="1" ht="20.25">
      <c r="A634" s="259"/>
      <c r="B634" s="327" t="s">
        <v>1828</v>
      </c>
      <c r="C634" s="327" t="s">
        <v>3373</v>
      </c>
      <c r="D634" s="327" t="s">
        <v>16281</v>
      </c>
      <c r="E634" s="327" t="s">
        <v>1687</v>
      </c>
      <c r="F634" s="327" t="s">
        <v>1205</v>
      </c>
      <c r="G634" s="327" t="s">
        <v>2453</v>
      </c>
      <c r="H634" s="327"/>
      <c r="I634" s="327"/>
      <c r="J634" s="327"/>
      <c r="K634" s="327"/>
      <c r="L634" s="327"/>
      <c r="M634" s="327"/>
      <c r="N634" s="327"/>
      <c r="O634" s="327"/>
      <c r="P634" s="327"/>
      <c r="Q634" s="327"/>
      <c r="R634" s="260" t="str">
        <f ca="1">IF(ISERROR($V634),"",OFFSET('Smelter Look-up'!$C$4,$V634-4,0)&amp;"")</f>
        <v>Soft Metais Ltda.</v>
      </c>
      <c r="S634" s="276" t="str">
        <f t="shared" ca="1" si="27"/>
        <v>BR</v>
      </c>
      <c r="T634" s="276" t="str">
        <f ca="1">IF(B634="","",IF(ISERROR(MATCH($J634,SorP!$B$1:$B$6230,0)),"",INDIRECT("'SorP'!$A$"&amp;MATCH($J634,SorP!$B$1:$B$6230,0))))</f>
        <v/>
      </c>
      <c r="U634" s="318"/>
      <c r="V634" s="319">
        <f>IF(C634="",NA(),MATCH($B634&amp;$C634,'Smelter Look-up'!$J:$J,0))</f>
        <v>474</v>
      </c>
      <c r="W634" s="320"/>
      <c r="X634" s="320">
        <f t="shared" si="28"/>
        <v>0</v>
      </c>
      <c r="Y634" s="320"/>
      <c r="Z634" s="320"/>
      <c r="AB634" s="321" t="str">
        <f t="shared" si="29"/>
        <v>TinSoft Metais Ltda.</v>
      </c>
    </row>
    <row r="635" spans="1:28" s="321" customFormat="1" ht="20.25">
      <c r="A635" s="259"/>
      <c r="B635" s="327" t="s">
        <v>1828</v>
      </c>
      <c r="C635" s="327" t="s">
        <v>3373</v>
      </c>
      <c r="D635" s="327" t="s">
        <v>16281</v>
      </c>
      <c r="E635" s="327" t="s">
        <v>1687</v>
      </c>
      <c r="F635" s="327" t="s">
        <v>1205</v>
      </c>
      <c r="G635" s="327" t="s">
        <v>2453</v>
      </c>
      <c r="H635" s="327" t="s">
        <v>16282</v>
      </c>
      <c r="I635" s="327" t="s">
        <v>2770</v>
      </c>
      <c r="J635" s="327" t="s">
        <v>2612</v>
      </c>
      <c r="K635" s="327" t="s">
        <v>16283</v>
      </c>
      <c r="L635" s="327" t="s">
        <v>16284</v>
      </c>
      <c r="M635" s="327" t="s">
        <v>15611</v>
      </c>
      <c r="N635" s="327" t="s">
        <v>15637</v>
      </c>
      <c r="O635" s="327" t="s">
        <v>15637</v>
      </c>
      <c r="P635" s="327"/>
      <c r="Q635" s="327"/>
      <c r="R635" s="260" t="str">
        <f ca="1">IF(ISERROR($V635),"",OFFSET('Smelter Look-up'!$C$4,$V635-4,0)&amp;"")</f>
        <v>Soft Metais Ltda.</v>
      </c>
      <c r="S635" s="276" t="str">
        <f t="shared" ca="1" si="27"/>
        <v>BR</v>
      </c>
      <c r="T635" s="276" t="str">
        <f ca="1">IF(B635="","",IF(ISERROR(MATCH($J635,SorP!$B$1:$B$6230,0)),"",INDIRECT("'SorP'!$A$"&amp;MATCH($J635,SorP!$B$1:$B$6230,0))))</f>
        <v>BR-SP</v>
      </c>
      <c r="U635" s="318"/>
      <c r="V635" s="319">
        <f>IF(C635="",NA(),MATCH($B635&amp;$C635,'Smelter Look-up'!$J:$J,0))</f>
        <v>474</v>
      </c>
      <c r="W635" s="320"/>
      <c r="X635" s="320">
        <f t="shared" si="28"/>
        <v>0</v>
      </c>
      <c r="Y635" s="320"/>
      <c r="Z635" s="320"/>
      <c r="AB635" s="321" t="str">
        <f t="shared" si="29"/>
        <v>TinSoft Metais Ltda.</v>
      </c>
    </row>
    <row r="636" spans="1:28" s="321" customFormat="1" ht="20.25">
      <c r="A636" s="259"/>
      <c r="B636" s="327" t="s">
        <v>1828</v>
      </c>
      <c r="C636" s="327" t="s">
        <v>3373</v>
      </c>
      <c r="D636" s="327" t="s">
        <v>3373</v>
      </c>
      <c r="E636" s="327" t="s">
        <v>1687</v>
      </c>
      <c r="F636" s="327" t="s">
        <v>1205</v>
      </c>
      <c r="G636" s="327" t="s">
        <v>2453</v>
      </c>
      <c r="H636" s="327">
        <v>0</v>
      </c>
      <c r="I636" s="327" t="s">
        <v>2770</v>
      </c>
      <c r="J636" s="327" t="s">
        <v>4173</v>
      </c>
      <c r="K636" s="327"/>
      <c r="L636" s="327"/>
      <c r="M636" s="327"/>
      <c r="N636" s="327"/>
      <c r="O636" s="327"/>
      <c r="P636" s="327"/>
      <c r="Q636" s="327"/>
      <c r="R636" s="260" t="str">
        <f ca="1">IF(ISERROR($V636),"",OFFSET('Smelter Look-up'!$C$4,$V636-4,0)&amp;"")</f>
        <v>Soft Metais Ltda.</v>
      </c>
      <c r="S636" s="276" t="str">
        <f t="shared" ca="1" si="27"/>
        <v>BR</v>
      </c>
      <c r="T636" s="276" t="str">
        <f ca="1">IF(B636="","",IF(ISERROR(MATCH($J636,SorP!$B$1:$B$6230,0)),"",INDIRECT("'SorP'!$A$"&amp;MATCH($J636,SorP!$B$1:$B$6230,0))))</f>
        <v/>
      </c>
      <c r="U636" s="318"/>
      <c r="V636" s="319">
        <f>IF(C636="",NA(),MATCH($B636&amp;$C636,'Smelter Look-up'!$J:$J,0))</f>
        <v>474</v>
      </c>
      <c r="W636" s="320"/>
      <c r="X636" s="320">
        <f t="shared" si="28"/>
        <v>0</v>
      </c>
      <c r="Y636" s="320"/>
      <c r="Z636" s="320"/>
      <c r="AB636" s="321" t="str">
        <f t="shared" si="29"/>
        <v>TinSoft Metais Ltda.</v>
      </c>
    </row>
    <row r="637" spans="1:28" s="321" customFormat="1" ht="20.25">
      <c r="A637" s="259"/>
      <c r="B637" s="327" t="s">
        <v>1827</v>
      </c>
      <c r="C637" s="327" t="s">
        <v>1423</v>
      </c>
      <c r="D637" s="327" t="s">
        <v>1423</v>
      </c>
      <c r="E637" s="327" t="s">
        <v>16245</v>
      </c>
      <c r="F637" s="327" t="s">
        <v>1124</v>
      </c>
      <c r="G637" s="327" t="s">
        <v>2453</v>
      </c>
      <c r="H637" s="327">
        <v>0</v>
      </c>
      <c r="I637" s="327" t="s">
        <v>2595</v>
      </c>
      <c r="J637" s="327" t="s">
        <v>2596</v>
      </c>
      <c r="K637" s="327"/>
      <c r="L637" s="327"/>
      <c r="M637" s="327" t="s">
        <v>15548</v>
      </c>
      <c r="N637" s="327"/>
      <c r="O637" s="327" t="s">
        <v>15549</v>
      </c>
      <c r="P637" s="327"/>
      <c r="Q637" s="327"/>
      <c r="R637" s="260" t="str">
        <f ca="1">IF(ISERROR($V637),"",OFFSET('Smelter Look-up'!$C$4,$V637-4,0)&amp;"")</f>
        <v>Solar Applied Materials Technology Corp.</v>
      </c>
      <c r="S637" s="276" t="str">
        <f t="shared" ca="1" si="27"/>
        <v>Unknown</v>
      </c>
      <c r="T637" s="276" t="str">
        <f ca="1">IF(B637="","",IF(ISERROR(MATCH($J637,SorP!$B$1:$B$6230,0)),"",INDIRECT("'SorP'!$A$"&amp;MATCH($J637,SorP!$B$1:$B$6230,0))))</f>
        <v>CN-71</v>
      </c>
      <c r="U637" s="318"/>
      <c r="V637" s="319">
        <f>IF(C637="",NA(),MATCH($B637&amp;$C637,'Smelter Look-up'!$J:$J,0))</f>
        <v>214</v>
      </c>
      <c r="W637" s="320"/>
      <c r="X637" s="320">
        <f t="shared" si="28"/>
        <v>0</v>
      </c>
      <c r="Y637" s="320"/>
      <c r="Z637" s="320"/>
      <c r="AB637" s="321" t="str">
        <f t="shared" si="29"/>
        <v>GoldSolar Applied Materials Technology Corp.</v>
      </c>
    </row>
    <row r="638" spans="1:28" s="321" customFormat="1" ht="20.25">
      <c r="A638" s="259"/>
      <c r="B638" s="327" t="s">
        <v>1827</v>
      </c>
      <c r="C638" s="327" t="s">
        <v>1423</v>
      </c>
      <c r="D638" s="327" t="s">
        <v>1423</v>
      </c>
      <c r="E638" s="327" t="s">
        <v>16245</v>
      </c>
      <c r="F638" s="327" t="s">
        <v>1124</v>
      </c>
      <c r="G638" s="327" t="s">
        <v>2453</v>
      </c>
      <c r="H638" s="327">
        <v>0</v>
      </c>
      <c r="I638" s="327" t="s">
        <v>2595</v>
      </c>
      <c r="J638" s="327" t="s">
        <v>2596</v>
      </c>
      <c r="K638" s="327"/>
      <c r="L638" s="327"/>
      <c r="M638" s="327"/>
      <c r="N638" s="327" t="s">
        <v>15552</v>
      </c>
      <c r="O638" s="327" t="s">
        <v>15552</v>
      </c>
      <c r="P638" s="327" t="s">
        <v>775</v>
      </c>
      <c r="Q638" s="327" t="s">
        <v>15553</v>
      </c>
      <c r="R638" s="260" t="str">
        <f ca="1">IF(ISERROR($V638),"",OFFSET('Smelter Look-up'!$C$4,$V638-4,0)&amp;"")</f>
        <v>Solar Applied Materials Technology Corp.</v>
      </c>
      <c r="S638" s="276" t="str">
        <f t="shared" ca="1" si="27"/>
        <v>Unknown</v>
      </c>
      <c r="T638" s="276" t="str">
        <f ca="1">IF(B638="","",IF(ISERROR(MATCH($J638,SorP!$B$1:$B$6230,0)),"",INDIRECT("'SorP'!$A$"&amp;MATCH($J638,SorP!$B$1:$B$6230,0))))</f>
        <v>CN-71</v>
      </c>
      <c r="U638" s="318"/>
      <c r="V638" s="319">
        <f>IF(C638="",NA(),MATCH($B638&amp;$C638,'Smelter Look-up'!$J:$J,0))</f>
        <v>214</v>
      </c>
      <c r="W638" s="320"/>
      <c r="X638" s="320">
        <f t="shared" si="28"/>
        <v>0</v>
      </c>
      <c r="Y638" s="320"/>
      <c r="Z638" s="320"/>
      <c r="AB638" s="321" t="str">
        <f t="shared" si="29"/>
        <v>GoldSolar Applied Materials Technology Corp.</v>
      </c>
    </row>
    <row r="639" spans="1:28" s="321" customFormat="1" ht="20.25">
      <c r="A639" s="259"/>
      <c r="B639" s="327" t="s">
        <v>1827</v>
      </c>
      <c r="C639" s="327" t="s">
        <v>1423</v>
      </c>
      <c r="D639" s="327" t="s">
        <v>1423</v>
      </c>
      <c r="E639" s="327" t="s">
        <v>16245</v>
      </c>
      <c r="F639" s="327" t="s">
        <v>1124</v>
      </c>
      <c r="G639" s="327" t="s">
        <v>2453</v>
      </c>
      <c r="H639" s="327" t="s">
        <v>16285</v>
      </c>
      <c r="I639" s="327" t="s">
        <v>2595</v>
      </c>
      <c r="J639" s="327" t="s">
        <v>2596</v>
      </c>
      <c r="K639" s="327" t="s">
        <v>16286</v>
      </c>
      <c r="L639" s="327" t="s">
        <v>16287</v>
      </c>
      <c r="M639" s="327" t="s">
        <v>15572</v>
      </c>
      <c r="N639" s="327" t="s">
        <v>15636</v>
      </c>
      <c r="O639" s="327" t="s">
        <v>15604</v>
      </c>
      <c r="P639" s="327" t="s">
        <v>775</v>
      </c>
      <c r="Q639" s="327"/>
      <c r="R639" s="260" t="str">
        <f ca="1">IF(ISERROR($V639),"",OFFSET('Smelter Look-up'!$C$4,$V639-4,0)&amp;"")</f>
        <v>Solar Applied Materials Technology Corp.</v>
      </c>
      <c r="S639" s="276" t="str">
        <f t="shared" ca="1" si="27"/>
        <v>Unknown</v>
      </c>
      <c r="T639" s="276" t="str">
        <f ca="1">IF(B639="","",IF(ISERROR(MATCH($J639,SorP!$B$1:$B$6230,0)),"",INDIRECT("'SorP'!$A$"&amp;MATCH($J639,SorP!$B$1:$B$6230,0))))</f>
        <v>CN-71</v>
      </c>
      <c r="U639" s="318"/>
      <c r="V639" s="319">
        <f>IF(C639="",NA(),MATCH($B639&amp;$C639,'Smelter Look-up'!$J:$J,0))</f>
        <v>214</v>
      </c>
      <c r="W639" s="320"/>
      <c r="X639" s="320">
        <f t="shared" si="28"/>
        <v>0</v>
      </c>
      <c r="Y639" s="320"/>
      <c r="Z639" s="320"/>
      <c r="AB639" s="321" t="str">
        <f t="shared" si="29"/>
        <v>GoldSolar Applied Materials Technology Corp.</v>
      </c>
    </row>
    <row r="640" spans="1:28" s="321" customFormat="1" ht="20.25">
      <c r="A640" s="259"/>
      <c r="B640" s="327" t="s">
        <v>1827</v>
      </c>
      <c r="C640" s="327" t="s">
        <v>1423</v>
      </c>
      <c r="D640" s="327" t="s">
        <v>1423</v>
      </c>
      <c r="E640" s="327" t="s">
        <v>16245</v>
      </c>
      <c r="F640" s="327" t="s">
        <v>1124</v>
      </c>
      <c r="G640" s="327" t="s">
        <v>2453</v>
      </c>
      <c r="H640" s="327"/>
      <c r="I640" s="327"/>
      <c r="J640" s="327"/>
      <c r="K640" s="327"/>
      <c r="L640" s="327"/>
      <c r="M640" s="327"/>
      <c r="N640" s="327"/>
      <c r="O640" s="327"/>
      <c r="P640" s="327"/>
      <c r="Q640" s="327"/>
      <c r="R640" s="260" t="str">
        <f ca="1">IF(ISERROR($V640),"",OFFSET('Smelter Look-up'!$C$4,$V640-4,0)&amp;"")</f>
        <v>Solar Applied Materials Technology Corp.</v>
      </c>
      <c r="S640" s="276" t="str">
        <f t="shared" ca="1" si="27"/>
        <v>Unknown</v>
      </c>
      <c r="T640" s="276" t="str">
        <f ca="1">IF(B640="","",IF(ISERROR(MATCH($J640,SorP!$B$1:$B$6230,0)),"",INDIRECT("'SorP'!$A$"&amp;MATCH($J640,SorP!$B$1:$B$6230,0))))</f>
        <v/>
      </c>
      <c r="U640" s="318"/>
      <c r="V640" s="319">
        <f>IF(C640="",NA(),MATCH($B640&amp;$C640,'Smelter Look-up'!$J:$J,0))</f>
        <v>214</v>
      </c>
      <c r="W640" s="320"/>
      <c r="X640" s="320">
        <f t="shared" si="28"/>
        <v>0</v>
      </c>
      <c r="Y640" s="320"/>
      <c r="Z640" s="320"/>
      <c r="AB640" s="321" t="str">
        <f t="shared" si="29"/>
        <v>GoldSolar Applied Materials Technology Corp.</v>
      </c>
    </row>
    <row r="641" spans="1:28" s="321" customFormat="1" ht="20.25">
      <c r="A641" s="259"/>
      <c r="B641" s="327" t="s">
        <v>1827</v>
      </c>
      <c r="C641" s="327" t="s">
        <v>1423</v>
      </c>
      <c r="D641" s="327" t="s">
        <v>1423</v>
      </c>
      <c r="E641" s="327" t="s">
        <v>16245</v>
      </c>
      <c r="F641" s="327" t="s">
        <v>1124</v>
      </c>
      <c r="G641" s="327" t="s">
        <v>2453</v>
      </c>
      <c r="H641" s="327" t="s">
        <v>16285</v>
      </c>
      <c r="I641" s="327" t="s">
        <v>2595</v>
      </c>
      <c r="J641" s="327" t="s">
        <v>2596</v>
      </c>
      <c r="K641" s="327" t="s">
        <v>16288</v>
      </c>
      <c r="L641" s="327" t="s">
        <v>16289</v>
      </c>
      <c r="M641" s="327"/>
      <c r="N641" s="327"/>
      <c r="O641" s="327"/>
      <c r="P641" s="327"/>
      <c r="Q641" s="327"/>
      <c r="R641" s="260" t="str">
        <f ca="1">IF(ISERROR($V641),"",OFFSET('Smelter Look-up'!$C$4,$V641-4,0)&amp;"")</f>
        <v>Solar Applied Materials Technology Corp.</v>
      </c>
      <c r="S641" s="276" t="str">
        <f t="shared" ca="1" si="27"/>
        <v>Unknown</v>
      </c>
      <c r="T641" s="276" t="str">
        <f ca="1">IF(B641="","",IF(ISERROR(MATCH($J641,SorP!$B$1:$B$6230,0)),"",INDIRECT("'SorP'!$A$"&amp;MATCH($J641,SorP!$B$1:$B$6230,0))))</f>
        <v>CN-71</v>
      </c>
      <c r="U641" s="318"/>
      <c r="V641" s="319">
        <f>IF(C641="",NA(),MATCH($B641&amp;$C641,'Smelter Look-up'!$J:$J,0))</f>
        <v>214</v>
      </c>
      <c r="W641" s="320"/>
      <c r="X641" s="320">
        <f t="shared" si="28"/>
        <v>0</v>
      </c>
      <c r="Y641" s="320"/>
      <c r="Z641" s="320"/>
      <c r="AB641" s="321" t="str">
        <f t="shared" si="29"/>
        <v>GoldSolar Applied Materials Technology Corp.</v>
      </c>
    </row>
    <row r="642" spans="1:28" s="321" customFormat="1" ht="20.25">
      <c r="A642" s="259"/>
      <c r="B642" s="327" t="s">
        <v>1829</v>
      </c>
      <c r="C642" s="327" t="s">
        <v>2130</v>
      </c>
      <c r="D642" s="327" t="s">
        <v>2130</v>
      </c>
      <c r="E642" s="327" t="s">
        <v>1355</v>
      </c>
      <c r="F642" s="327" t="s">
        <v>1161</v>
      </c>
      <c r="G642" s="327" t="s">
        <v>2453</v>
      </c>
      <c r="H642" s="327">
        <v>0</v>
      </c>
      <c r="I642" s="327" t="s">
        <v>2686</v>
      </c>
      <c r="J642" s="327" t="s">
        <v>16290</v>
      </c>
      <c r="K642" s="327"/>
      <c r="L642" s="327"/>
      <c r="M642" s="327"/>
      <c r="N642" s="327"/>
      <c r="O642" s="327"/>
      <c r="P642" s="327"/>
      <c r="Q642" s="327"/>
      <c r="R642" s="260" t="str">
        <f ca="1">IF(ISERROR($V642),"",OFFSET('Smelter Look-up'!$C$4,$V642-4,0)&amp;"")</f>
        <v>Solikamsk Magnesium Works OAO</v>
      </c>
      <c r="S642" s="276" t="str">
        <f t="shared" ca="1" si="27"/>
        <v>RU</v>
      </c>
      <c r="T642" s="276" t="str">
        <f ca="1">IF(B642="","",IF(ISERROR(MATCH($J642,SorP!$B$1:$B$6230,0)),"",INDIRECT("'SorP'!$A$"&amp;MATCH($J642,SorP!$B$1:$B$6230,0))))</f>
        <v/>
      </c>
      <c r="U642" s="318"/>
      <c r="V642" s="319">
        <f>IF(C642="",NA(),MATCH($B642&amp;$C642,'Smelter Look-up'!$J:$J,0))</f>
        <v>324</v>
      </c>
      <c r="W642" s="320"/>
      <c r="X642" s="320">
        <f t="shared" si="28"/>
        <v>0</v>
      </c>
      <c r="Y642" s="320"/>
      <c r="Z642" s="320"/>
      <c r="AB642" s="321" t="str">
        <f t="shared" si="29"/>
        <v>TantalumSolikamsk Magnesium Works OAO</v>
      </c>
    </row>
    <row r="643" spans="1:28" s="321" customFormat="1" ht="20.25">
      <c r="A643" s="259"/>
      <c r="B643" s="327" t="s">
        <v>1829</v>
      </c>
      <c r="C643" s="327" t="s">
        <v>2130</v>
      </c>
      <c r="D643" s="327" t="s">
        <v>2130</v>
      </c>
      <c r="E643" s="327" t="s">
        <v>1355</v>
      </c>
      <c r="F643" s="327" t="s">
        <v>1161</v>
      </c>
      <c r="G643" s="327" t="s">
        <v>2453</v>
      </c>
      <c r="H643" s="327">
        <v>0</v>
      </c>
      <c r="I643" s="327" t="s">
        <v>2686</v>
      </c>
      <c r="J643" s="327" t="s">
        <v>16290</v>
      </c>
      <c r="K643" s="327"/>
      <c r="L643" s="327"/>
      <c r="M643" s="327" t="s">
        <v>15548</v>
      </c>
      <c r="N643" s="327"/>
      <c r="O643" s="327" t="s">
        <v>15652</v>
      </c>
      <c r="P643" s="327"/>
      <c r="Q643" s="327"/>
      <c r="R643" s="260" t="str">
        <f ca="1">IF(ISERROR($V643),"",OFFSET('Smelter Look-up'!$C$4,$V643-4,0)&amp;"")</f>
        <v>Solikamsk Magnesium Works OAO</v>
      </c>
      <c r="S643" s="276" t="str">
        <f t="shared" ca="1" si="27"/>
        <v>RU</v>
      </c>
      <c r="T643" s="276" t="str">
        <f ca="1">IF(B643="","",IF(ISERROR(MATCH($J643,SorP!$B$1:$B$6230,0)),"",INDIRECT("'SorP'!$A$"&amp;MATCH($J643,SorP!$B$1:$B$6230,0))))</f>
        <v/>
      </c>
      <c r="U643" s="318"/>
      <c r="V643" s="319">
        <f>IF(C643="",NA(),MATCH($B643&amp;$C643,'Smelter Look-up'!$J:$J,0))</f>
        <v>324</v>
      </c>
      <c r="W643" s="320"/>
      <c r="X643" s="320">
        <f t="shared" si="28"/>
        <v>0</v>
      </c>
      <c r="Y643" s="320"/>
      <c r="Z643" s="320"/>
      <c r="AB643" s="321" t="str">
        <f t="shared" si="29"/>
        <v>TantalumSolikamsk Magnesium Works OAO</v>
      </c>
    </row>
    <row r="644" spans="1:28" s="321" customFormat="1" ht="20.25">
      <c r="A644" s="259"/>
      <c r="B644" s="327" t="s">
        <v>1829</v>
      </c>
      <c r="C644" s="327" t="s">
        <v>2130</v>
      </c>
      <c r="D644" s="327" t="s">
        <v>2130</v>
      </c>
      <c r="E644" s="327" t="s">
        <v>1355</v>
      </c>
      <c r="F644" s="327" t="s">
        <v>1161</v>
      </c>
      <c r="G644" s="327" t="s">
        <v>2453</v>
      </c>
      <c r="H644" s="327" t="s">
        <v>16291</v>
      </c>
      <c r="I644" s="327" t="s">
        <v>2686</v>
      </c>
      <c r="J644" s="327" t="s">
        <v>16290</v>
      </c>
      <c r="K644" s="327" t="s">
        <v>16292</v>
      </c>
      <c r="L644" s="327" t="s">
        <v>16293</v>
      </c>
      <c r="M644" s="327" t="s">
        <v>15572</v>
      </c>
      <c r="N644" s="327" t="s">
        <v>15637</v>
      </c>
      <c r="O644" s="327" t="s">
        <v>15788</v>
      </c>
      <c r="P644" s="327" t="s">
        <v>775</v>
      </c>
      <c r="Q644" s="327"/>
      <c r="R644" s="260" t="str">
        <f ca="1">IF(ISERROR($V644),"",OFFSET('Smelter Look-up'!$C$4,$V644-4,0)&amp;"")</f>
        <v>Solikamsk Magnesium Works OAO</v>
      </c>
      <c r="S644" s="276" t="str">
        <f t="shared" ca="1" si="27"/>
        <v>RU</v>
      </c>
      <c r="T644" s="276" t="str">
        <f ca="1">IF(B644="","",IF(ISERROR(MATCH($J644,SorP!$B$1:$B$6230,0)),"",INDIRECT("'SorP'!$A$"&amp;MATCH($J644,SorP!$B$1:$B$6230,0))))</f>
        <v/>
      </c>
      <c r="U644" s="318"/>
      <c r="V644" s="319">
        <f>IF(C644="",NA(),MATCH($B644&amp;$C644,'Smelter Look-up'!$J:$J,0))</f>
        <v>324</v>
      </c>
      <c r="W644" s="320"/>
      <c r="X644" s="320">
        <f t="shared" si="28"/>
        <v>0</v>
      </c>
      <c r="Y644" s="320"/>
      <c r="Z644" s="320"/>
      <c r="AB644" s="321" t="str">
        <f t="shared" si="29"/>
        <v>TantalumSolikamsk Magnesium Works OAO</v>
      </c>
    </row>
    <row r="645" spans="1:28" s="321" customFormat="1" ht="20.25">
      <c r="A645" s="259"/>
      <c r="B645" s="327" t="s">
        <v>1827</v>
      </c>
      <c r="C645" s="327" t="s">
        <v>68</v>
      </c>
      <c r="D645" s="327" t="s">
        <v>68</v>
      </c>
      <c r="E645" s="327" t="s">
        <v>1758</v>
      </c>
      <c r="F645" s="327" t="s">
        <v>1125</v>
      </c>
      <c r="G645" s="327" t="s">
        <v>2453</v>
      </c>
      <c r="H645" s="327" t="s">
        <v>16294</v>
      </c>
      <c r="I645" s="327" t="s">
        <v>2597</v>
      </c>
      <c r="J645" s="327" t="s">
        <v>3463</v>
      </c>
      <c r="K645" s="327" t="s">
        <v>16295</v>
      </c>
      <c r="L645" s="327" t="s">
        <v>15596</v>
      </c>
      <c r="M645" s="327" t="s">
        <v>15597</v>
      </c>
      <c r="N645" s="327" t="s">
        <v>15557</v>
      </c>
      <c r="O645" s="327" t="s">
        <v>15557</v>
      </c>
      <c r="P645" s="327" t="s">
        <v>774</v>
      </c>
      <c r="Q645" s="327" t="s">
        <v>15598</v>
      </c>
      <c r="R645" s="260" t="str">
        <f ca="1">IF(ISERROR($V645),"",OFFSET('Smelter Look-up'!$C$4,$V645-4,0)&amp;"")</f>
        <v>Sumitomo Metal Mining Co., Ltd.</v>
      </c>
      <c r="S645" s="276" t="str">
        <f t="shared" ref="S645:S708" ca="1" si="30">IF(B645="","",IF(ISERROR(MATCH($E645,CL,0)),"Unknown",INDIRECT("'C'!$B$"&amp;MATCH($E645,CL,0)+1)))</f>
        <v>JP</v>
      </c>
      <c r="T645" s="276" t="str">
        <f ca="1">IF(B645="","",IF(ISERROR(MATCH($J645,SorP!$B$1:$B$6230,0)),"",INDIRECT("'SorP'!$A$"&amp;MATCH($J645,SorP!$B$1:$B$6230,0))))</f>
        <v>JP-38</v>
      </c>
      <c r="U645" s="318"/>
      <c r="V645" s="319">
        <f>IF(C645="",NA(),MATCH($B645&amp;$C645,'Smelter Look-up'!$J:$J,0))</f>
        <v>220</v>
      </c>
      <c r="W645" s="320"/>
      <c r="X645" s="320">
        <f t="shared" si="28"/>
        <v>0</v>
      </c>
      <c r="Y645" s="320"/>
      <c r="Z645" s="320"/>
      <c r="AB645" s="321" t="str">
        <f t="shared" si="29"/>
        <v>GoldSumitomo Metal Mining Co., Ltd.</v>
      </c>
    </row>
    <row r="646" spans="1:28" s="321" customFormat="1" ht="20.25">
      <c r="A646" s="259"/>
      <c r="B646" s="327" t="s">
        <v>1827</v>
      </c>
      <c r="C646" s="327" t="s">
        <v>68</v>
      </c>
      <c r="D646" s="327" t="s">
        <v>68</v>
      </c>
      <c r="E646" s="327" t="s">
        <v>1758</v>
      </c>
      <c r="F646" s="327" t="s">
        <v>1125</v>
      </c>
      <c r="G646" s="327" t="s">
        <v>2453</v>
      </c>
      <c r="H646" s="327">
        <v>0</v>
      </c>
      <c r="I646" s="327" t="s">
        <v>2597</v>
      </c>
      <c r="J646" s="327" t="s">
        <v>3463</v>
      </c>
      <c r="K646" s="327"/>
      <c r="L646" s="327"/>
      <c r="M646" s="327" t="s">
        <v>15548</v>
      </c>
      <c r="N646" s="327"/>
      <c r="O646" s="327" t="s">
        <v>15613</v>
      </c>
      <c r="P646" s="327"/>
      <c r="Q646" s="327"/>
      <c r="R646" s="260" t="str">
        <f ca="1">IF(ISERROR($V646),"",OFFSET('Smelter Look-up'!$C$4,$V646-4,0)&amp;"")</f>
        <v>Sumitomo Metal Mining Co., Ltd.</v>
      </c>
      <c r="S646" s="276" t="str">
        <f t="shared" ca="1" si="30"/>
        <v>JP</v>
      </c>
      <c r="T646" s="276" t="str">
        <f ca="1">IF(B646="","",IF(ISERROR(MATCH($J646,SorP!$B$1:$B$6230,0)),"",INDIRECT("'SorP'!$A$"&amp;MATCH($J646,SorP!$B$1:$B$6230,0))))</f>
        <v>JP-38</v>
      </c>
      <c r="U646" s="318"/>
      <c r="V646" s="319">
        <f>IF(C646="",NA(),MATCH($B646&amp;$C646,'Smelter Look-up'!$J:$J,0))</f>
        <v>220</v>
      </c>
      <c r="W646" s="320"/>
      <c r="X646" s="320">
        <f t="shared" ref="X646:X709" si="31">IF(AND(C646="Smelter not listed",OR(LEN(D646)=0,LEN(E646)=0)),1,0)</f>
        <v>0</v>
      </c>
      <c r="Y646" s="320"/>
      <c r="Z646" s="320"/>
      <c r="AB646" s="321" t="str">
        <f t="shared" ref="AB646:AB709" si="32">B646&amp;C646</f>
        <v>GoldSumitomo Metal Mining Co., Ltd.</v>
      </c>
    </row>
    <row r="647" spans="1:28" s="321" customFormat="1" ht="20.25">
      <c r="A647" s="259"/>
      <c r="B647" s="327" t="s">
        <v>1827</v>
      </c>
      <c r="C647" s="327" t="s">
        <v>68</v>
      </c>
      <c r="D647" s="327" t="s">
        <v>68</v>
      </c>
      <c r="E647" s="327" t="s">
        <v>1758</v>
      </c>
      <c r="F647" s="327" t="s">
        <v>1125</v>
      </c>
      <c r="G647" s="327" t="s">
        <v>2453</v>
      </c>
      <c r="H647" s="327">
        <v>0</v>
      </c>
      <c r="I647" s="327" t="s">
        <v>2597</v>
      </c>
      <c r="J647" s="327" t="s">
        <v>3463</v>
      </c>
      <c r="K647" s="327"/>
      <c r="L647" s="327"/>
      <c r="M647" s="327"/>
      <c r="N647" s="327"/>
      <c r="O647" s="327"/>
      <c r="P647" s="327"/>
      <c r="Q647" s="327" t="s">
        <v>15553</v>
      </c>
      <c r="R647" s="260" t="str">
        <f ca="1">IF(ISERROR($V647),"",OFFSET('Smelter Look-up'!$C$4,$V647-4,0)&amp;"")</f>
        <v>Sumitomo Metal Mining Co., Ltd.</v>
      </c>
      <c r="S647" s="276" t="str">
        <f t="shared" ca="1" si="30"/>
        <v>JP</v>
      </c>
      <c r="T647" s="276" t="str">
        <f ca="1">IF(B647="","",IF(ISERROR(MATCH($J647,SorP!$B$1:$B$6230,0)),"",INDIRECT("'SorP'!$A$"&amp;MATCH($J647,SorP!$B$1:$B$6230,0))))</f>
        <v>JP-38</v>
      </c>
      <c r="U647" s="318"/>
      <c r="V647" s="319">
        <f>IF(C647="",NA(),MATCH($B647&amp;$C647,'Smelter Look-up'!$J:$J,0))</f>
        <v>220</v>
      </c>
      <c r="W647" s="320"/>
      <c r="X647" s="320">
        <f t="shared" si="31"/>
        <v>0</v>
      </c>
      <c r="Y647" s="320"/>
      <c r="Z647" s="320"/>
      <c r="AB647" s="321" t="str">
        <f t="shared" si="32"/>
        <v>GoldSumitomo Metal Mining Co., Ltd.</v>
      </c>
    </row>
    <row r="648" spans="1:28" s="321" customFormat="1" ht="20.25">
      <c r="A648" s="259"/>
      <c r="B648" s="327" t="s">
        <v>1827</v>
      </c>
      <c r="C648" s="327" t="s">
        <v>68</v>
      </c>
      <c r="D648" s="327" t="s">
        <v>68</v>
      </c>
      <c r="E648" s="327" t="s">
        <v>1758</v>
      </c>
      <c r="F648" s="327" t="s">
        <v>1125</v>
      </c>
      <c r="G648" s="327" t="s">
        <v>2453</v>
      </c>
      <c r="H648" s="327" t="s">
        <v>16296</v>
      </c>
      <c r="I648" s="327" t="s">
        <v>2597</v>
      </c>
      <c r="J648" s="327" t="s">
        <v>3463</v>
      </c>
      <c r="K648" s="327"/>
      <c r="L648" s="327"/>
      <c r="M648" s="327"/>
      <c r="N648" s="327" t="s">
        <v>16297</v>
      </c>
      <c r="O648" s="327" t="s">
        <v>16298</v>
      </c>
      <c r="P648" s="327" t="s">
        <v>775</v>
      </c>
      <c r="Q648" s="327"/>
      <c r="R648" s="260" t="str">
        <f ca="1">IF(ISERROR($V648),"",OFFSET('Smelter Look-up'!$C$4,$V648-4,0)&amp;"")</f>
        <v>Sumitomo Metal Mining Co., Ltd.</v>
      </c>
      <c r="S648" s="276" t="str">
        <f t="shared" ca="1" si="30"/>
        <v>JP</v>
      </c>
      <c r="T648" s="276" t="str">
        <f ca="1">IF(B648="","",IF(ISERROR(MATCH($J648,SorP!$B$1:$B$6230,0)),"",INDIRECT("'SorP'!$A$"&amp;MATCH($J648,SorP!$B$1:$B$6230,0))))</f>
        <v>JP-38</v>
      </c>
      <c r="U648" s="318"/>
      <c r="V648" s="319">
        <f>IF(C648="",NA(),MATCH($B648&amp;$C648,'Smelter Look-up'!$J:$J,0))</f>
        <v>220</v>
      </c>
      <c r="W648" s="320"/>
      <c r="X648" s="320">
        <f t="shared" si="31"/>
        <v>0</v>
      </c>
      <c r="Y648" s="320"/>
      <c r="Z648" s="320"/>
      <c r="AB648" s="321" t="str">
        <f t="shared" si="32"/>
        <v>GoldSumitomo Metal Mining Co., Ltd.</v>
      </c>
    </row>
    <row r="649" spans="1:28" s="321" customFormat="1" ht="20.25">
      <c r="A649" s="259"/>
      <c r="B649" s="327" t="s">
        <v>1827</v>
      </c>
      <c r="C649" s="327" t="s">
        <v>68</v>
      </c>
      <c r="D649" s="327" t="s">
        <v>68</v>
      </c>
      <c r="E649" s="327" t="s">
        <v>1758</v>
      </c>
      <c r="F649" s="327" t="s">
        <v>1125</v>
      </c>
      <c r="G649" s="327" t="s">
        <v>2453</v>
      </c>
      <c r="H649" s="327" t="s">
        <v>16299</v>
      </c>
      <c r="I649" s="327" t="s">
        <v>16300</v>
      </c>
      <c r="J649" s="327" t="s">
        <v>3463</v>
      </c>
      <c r="K649" s="327" t="s">
        <v>16301</v>
      </c>
      <c r="L649" s="327" t="s">
        <v>16302</v>
      </c>
      <c r="M649" s="327" t="s">
        <v>15572</v>
      </c>
      <c r="N649" s="327" t="s">
        <v>15613</v>
      </c>
      <c r="O649" s="327" t="s">
        <v>15613</v>
      </c>
      <c r="P649" s="327" t="s">
        <v>775</v>
      </c>
      <c r="Q649" s="327"/>
      <c r="R649" s="260" t="str">
        <f ca="1">IF(ISERROR($V649),"",OFFSET('Smelter Look-up'!$C$4,$V649-4,0)&amp;"")</f>
        <v>Sumitomo Metal Mining Co., Ltd.</v>
      </c>
      <c r="S649" s="276" t="str">
        <f t="shared" ca="1" si="30"/>
        <v>JP</v>
      </c>
      <c r="T649" s="276" t="str">
        <f ca="1">IF(B649="","",IF(ISERROR(MATCH($J649,SorP!$B$1:$B$6230,0)),"",INDIRECT("'SorP'!$A$"&amp;MATCH($J649,SorP!$B$1:$B$6230,0))))</f>
        <v>JP-38</v>
      </c>
      <c r="U649" s="318"/>
      <c r="V649" s="319">
        <f>IF(C649="",NA(),MATCH($B649&amp;$C649,'Smelter Look-up'!$J:$J,0))</f>
        <v>220</v>
      </c>
      <c r="W649" s="320"/>
      <c r="X649" s="320">
        <f t="shared" si="31"/>
        <v>0</v>
      </c>
      <c r="Y649" s="320"/>
      <c r="Z649" s="320"/>
      <c r="AB649" s="321" t="str">
        <f t="shared" si="32"/>
        <v>GoldSumitomo Metal Mining Co., Ltd.</v>
      </c>
    </row>
    <row r="650" spans="1:28" s="321" customFormat="1" ht="20.25">
      <c r="A650" s="259"/>
      <c r="B650" s="327" t="s">
        <v>1827</v>
      </c>
      <c r="C650" s="327" t="s">
        <v>68</v>
      </c>
      <c r="D650" s="327" t="s">
        <v>68</v>
      </c>
      <c r="E650" s="327" t="s">
        <v>1758</v>
      </c>
      <c r="F650" s="327" t="s">
        <v>1125</v>
      </c>
      <c r="G650" s="327" t="s">
        <v>2453</v>
      </c>
      <c r="H650" s="327"/>
      <c r="I650" s="327"/>
      <c r="J650" s="327"/>
      <c r="K650" s="327"/>
      <c r="L650" s="327"/>
      <c r="M650" s="327"/>
      <c r="N650" s="327"/>
      <c r="O650" s="327"/>
      <c r="P650" s="327"/>
      <c r="Q650" s="327"/>
      <c r="R650" s="260" t="str">
        <f ca="1">IF(ISERROR($V650),"",OFFSET('Smelter Look-up'!$C$4,$V650-4,0)&amp;"")</f>
        <v>Sumitomo Metal Mining Co., Ltd.</v>
      </c>
      <c r="S650" s="276" t="str">
        <f t="shared" ca="1" si="30"/>
        <v>JP</v>
      </c>
      <c r="T650" s="276" t="str">
        <f ca="1">IF(B650="","",IF(ISERROR(MATCH($J650,SorP!$B$1:$B$6230,0)),"",INDIRECT("'SorP'!$A$"&amp;MATCH($J650,SorP!$B$1:$B$6230,0))))</f>
        <v/>
      </c>
      <c r="U650" s="318"/>
      <c r="V650" s="319">
        <f>IF(C650="",NA(),MATCH($B650&amp;$C650,'Smelter Look-up'!$J:$J,0))</f>
        <v>220</v>
      </c>
      <c r="W650" s="320"/>
      <c r="X650" s="320">
        <f t="shared" si="31"/>
        <v>0</v>
      </c>
      <c r="Y650" s="320"/>
      <c r="Z650" s="320"/>
      <c r="AB650" s="321" t="str">
        <f t="shared" si="32"/>
        <v>GoldSumitomo Metal Mining Co., Ltd.</v>
      </c>
    </row>
    <row r="651" spans="1:28" s="321" customFormat="1" ht="20.25">
      <c r="A651" s="259"/>
      <c r="B651" s="327" t="s">
        <v>1827</v>
      </c>
      <c r="C651" s="327" t="s">
        <v>68</v>
      </c>
      <c r="D651" s="327" t="s">
        <v>68</v>
      </c>
      <c r="E651" s="327" t="s">
        <v>1758</v>
      </c>
      <c r="F651" s="327" t="s">
        <v>1125</v>
      </c>
      <c r="G651" s="327" t="s">
        <v>2453</v>
      </c>
      <c r="H651" s="327" t="s">
        <v>16303</v>
      </c>
      <c r="I651" s="327" t="s">
        <v>2597</v>
      </c>
      <c r="J651" s="327" t="s">
        <v>3463</v>
      </c>
      <c r="K651" s="327" t="s">
        <v>15637</v>
      </c>
      <c r="L651" s="327" t="s">
        <v>15637</v>
      </c>
      <c r="M651" s="327"/>
      <c r="N651" s="327"/>
      <c r="O651" s="327"/>
      <c r="P651" s="327"/>
      <c r="Q651" s="327"/>
      <c r="R651" s="260" t="str">
        <f ca="1">IF(ISERROR($V651),"",OFFSET('Smelter Look-up'!$C$4,$V651-4,0)&amp;"")</f>
        <v>Sumitomo Metal Mining Co., Ltd.</v>
      </c>
      <c r="S651" s="276" t="str">
        <f t="shared" ca="1" si="30"/>
        <v>JP</v>
      </c>
      <c r="T651" s="276" t="str">
        <f ca="1">IF(B651="","",IF(ISERROR(MATCH($J651,SorP!$B$1:$B$6230,0)),"",INDIRECT("'SorP'!$A$"&amp;MATCH($J651,SorP!$B$1:$B$6230,0))))</f>
        <v>JP-38</v>
      </c>
      <c r="U651" s="318"/>
      <c r="V651" s="319">
        <f>IF(C651="",NA(),MATCH($B651&amp;$C651,'Smelter Look-up'!$J:$J,0))</f>
        <v>220</v>
      </c>
      <c r="W651" s="320"/>
      <c r="X651" s="320">
        <f t="shared" si="31"/>
        <v>0</v>
      </c>
      <c r="Y651" s="320"/>
      <c r="Z651" s="320"/>
      <c r="AB651" s="321" t="str">
        <f t="shared" si="32"/>
        <v>GoldSumitomo Metal Mining Co., Ltd.</v>
      </c>
    </row>
    <row r="652" spans="1:28" s="321" customFormat="1" ht="20.25">
      <c r="A652" s="259"/>
      <c r="B652" s="327" t="s">
        <v>1827</v>
      </c>
      <c r="C652" s="327" t="s">
        <v>68</v>
      </c>
      <c r="D652" s="327" t="s">
        <v>68</v>
      </c>
      <c r="E652" s="327" t="s">
        <v>1758</v>
      </c>
      <c r="F652" s="327" t="s">
        <v>1125</v>
      </c>
      <c r="G652" s="327" t="s">
        <v>2453</v>
      </c>
      <c r="H652" s="327" t="s">
        <v>16304</v>
      </c>
      <c r="I652" s="327" t="s">
        <v>2597</v>
      </c>
      <c r="J652" s="327" t="s">
        <v>3463</v>
      </c>
      <c r="K652" s="327" t="s">
        <v>16301</v>
      </c>
      <c r="L652" s="327" t="s">
        <v>16302</v>
      </c>
      <c r="M652" s="327"/>
      <c r="N652" s="327"/>
      <c r="O652" s="327"/>
      <c r="P652" s="327"/>
      <c r="Q652" s="327"/>
      <c r="R652" s="260" t="str">
        <f ca="1">IF(ISERROR($V652),"",OFFSET('Smelter Look-up'!$C$4,$V652-4,0)&amp;"")</f>
        <v>Sumitomo Metal Mining Co., Ltd.</v>
      </c>
      <c r="S652" s="276" t="str">
        <f t="shared" ca="1" si="30"/>
        <v>JP</v>
      </c>
      <c r="T652" s="276" t="str">
        <f ca="1">IF(B652="","",IF(ISERROR(MATCH($J652,SorP!$B$1:$B$6230,0)),"",INDIRECT("'SorP'!$A$"&amp;MATCH($J652,SorP!$B$1:$B$6230,0))))</f>
        <v>JP-38</v>
      </c>
      <c r="U652" s="318"/>
      <c r="V652" s="319">
        <f>IF(C652="",NA(),MATCH($B652&amp;$C652,'Smelter Look-up'!$J:$J,0))</f>
        <v>220</v>
      </c>
      <c r="W652" s="320"/>
      <c r="X652" s="320">
        <f t="shared" si="31"/>
        <v>0</v>
      </c>
      <c r="Y652" s="320"/>
      <c r="Z652" s="320"/>
      <c r="AB652" s="321" t="str">
        <f t="shared" si="32"/>
        <v>GoldSumitomo Metal Mining Co., Ltd.</v>
      </c>
    </row>
    <row r="653" spans="1:28" s="321" customFormat="1" ht="20.25">
      <c r="A653" s="259"/>
      <c r="B653" s="327" t="s">
        <v>1829</v>
      </c>
      <c r="C653" s="327" t="s">
        <v>1260</v>
      </c>
      <c r="D653" s="327" t="s">
        <v>1260</v>
      </c>
      <c r="E653" s="327" t="s">
        <v>1758</v>
      </c>
      <c r="F653" s="327" t="s">
        <v>1162</v>
      </c>
      <c r="G653" s="327" t="s">
        <v>2453</v>
      </c>
      <c r="H653" s="327">
        <v>0</v>
      </c>
      <c r="I653" s="327" t="s">
        <v>2687</v>
      </c>
      <c r="J653" s="327" t="s">
        <v>2467</v>
      </c>
      <c r="K653" s="327"/>
      <c r="L653" s="327"/>
      <c r="M653" s="327"/>
      <c r="N653" s="327"/>
      <c r="O653" s="327"/>
      <c r="P653" s="327"/>
      <c r="Q653" s="327"/>
      <c r="R653" s="260" t="str">
        <f ca="1">IF(ISERROR($V653),"",OFFSET('Smelter Look-up'!$C$4,$V653-4,0)&amp;"")</f>
        <v>Taki Chemical Co., Ltd.</v>
      </c>
      <c r="S653" s="276" t="str">
        <f t="shared" ca="1" si="30"/>
        <v>JP</v>
      </c>
      <c r="T653" s="276" t="str">
        <f ca="1">IF(B653="","",IF(ISERROR(MATCH($J653,SorP!$B$1:$B$6230,0)),"",INDIRECT("'SorP'!$A$"&amp;MATCH($J653,SorP!$B$1:$B$6230,0))))</f>
        <v>JP-28</v>
      </c>
      <c r="U653" s="318"/>
      <c r="V653" s="319">
        <f>IF(C653="",NA(),MATCH($B653&amp;$C653,'Smelter Look-up'!$J:$J,0))</f>
        <v>327</v>
      </c>
      <c r="W653" s="320"/>
      <c r="X653" s="320">
        <f t="shared" si="31"/>
        <v>0</v>
      </c>
      <c r="Y653" s="320"/>
      <c r="Z653" s="320"/>
      <c r="AB653" s="321" t="str">
        <f t="shared" si="32"/>
        <v>TantalumTaki Chemicals</v>
      </c>
    </row>
    <row r="654" spans="1:28" s="321" customFormat="1" ht="20.25">
      <c r="A654" s="259"/>
      <c r="B654" s="327" t="s">
        <v>1829</v>
      </c>
      <c r="C654" s="327" t="s">
        <v>1260</v>
      </c>
      <c r="D654" s="327" t="s">
        <v>1260</v>
      </c>
      <c r="E654" s="327" t="s">
        <v>1758</v>
      </c>
      <c r="F654" s="327" t="s">
        <v>1162</v>
      </c>
      <c r="G654" s="327" t="s">
        <v>2453</v>
      </c>
      <c r="H654" s="327">
        <v>0</v>
      </c>
      <c r="I654" s="327" t="s">
        <v>2687</v>
      </c>
      <c r="J654" s="327" t="s">
        <v>2467</v>
      </c>
      <c r="K654" s="327"/>
      <c r="L654" s="327"/>
      <c r="M654" s="327" t="s">
        <v>15548</v>
      </c>
      <c r="N654" s="327"/>
      <c r="O654" s="327" t="s">
        <v>15549</v>
      </c>
      <c r="P654" s="327"/>
      <c r="Q654" s="327"/>
      <c r="R654" s="260" t="str">
        <f ca="1">IF(ISERROR($V654),"",OFFSET('Smelter Look-up'!$C$4,$V654-4,0)&amp;"")</f>
        <v>Taki Chemical Co., Ltd.</v>
      </c>
      <c r="S654" s="276" t="str">
        <f t="shared" ca="1" si="30"/>
        <v>JP</v>
      </c>
      <c r="T654" s="276" t="str">
        <f ca="1">IF(B654="","",IF(ISERROR(MATCH($J654,SorP!$B$1:$B$6230,0)),"",INDIRECT("'SorP'!$A$"&amp;MATCH($J654,SorP!$B$1:$B$6230,0))))</f>
        <v>JP-28</v>
      </c>
      <c r="U654" s="318"/>
      <c r="V654" s="319">
        <f>IF(C654="",NA(),MATCH($B654&amp;$C654,'Smelter Look-up'!$J:$J,0))</f>
        <v>327</v>
      </c>
      <c r="W654" s="320"/>
      <c r="X654" s="320">
        <f t="shared" si="31"/>
        <v>0</v>
      </c>
      <c r="Y654" s="320"/>
      <c r="Z654" s="320"/>
      <c r="AB654" s="321" t="str">
        <f t="shared" si="32"/>
        <v>TantalumTaki Chemicals</v>
      </c>
    </row>
    <row r="655" spans="1:28" s="321" customFormat="1" ht="20.25">
      <c r="A655" s="259"/>
      <c r="B655" s="327" t="s">
        <v>1829</v>
      </c>
      <c r="C655" s="327" t="s">
        <v>1260</v>
      </c>
      <c r="D655" s="327" t="s">
        <v>1260</v>
      </c>
      <c r="E655" s="327" t="s">
        <v>1758</v>
      </c>
      <c r="F655" s="327" t="s">
        <v>1162</v>
      </c>
      <c r="G655" s="327" t="s">
        <v>2453</v>
      </c>
      <c r="H655" s="327" t="s">
        <v>16305</v>
      </c>
      <c r="I655" s="327" t="s">
        <v>2687</v>
      </c>
      <c r="J655" s="327" t="s">
        <v>2467</v>
      </c>
      <c r="K655" s="327"/>
      <c r="L655" s="327"/>
      <c r="M655" s="327" t="s">
        <v>15572</v>
      </c>
      <c r="N655" s="327" t="s">
        <v>15695</v>
      </c>
      <c r="O655" s="327" t="s">
        <v>15604</v>
      </c>
      <c r="P655" s="327" t="s">
        <v>775</v>
      </c>
      <c r="Q655" s="327"/>
      <c r="R655" s="260" t="str">
        <f ca="1">IF(ISERROR($V655),"",OFFSET('Smelter Look-up'!$C$4,$V655-4,0)&amp;"")</f>
        <v>Taki Chemical Co., Ltd.</v>
      </c>
      <c r="S655" s="276" t="str">
        <f t="shared" ca="1" si="30"/>
        <v>JP</v>
      </c>
      <c r="T655" s="276" t="str">
        <f ca="1">IF(B655="","",IF(ISERROR(MATCH($J655,SorP!$B$1:$B$6230,0)),"",INDIRECT("'SorP'!$A$"&amp;MATCH($J655,SorP!$B$1:$B$6230,0))))</f>
        <v>JP-28</v>
      </c>
      <c r="U655" s="318"/>
      <c r="V655" s="319">
        <f>IF(C655="",NA(),MATCH($B655&amp;$C655,'Smelter Look-up'!$J:$J,0))</f>
        <v>327</v>
      </c>
      <c r="W655" s="320"/>
      <c r="X655" s="320">
        <f t="shared" si="31"/>
        <v>0</v>
      </c>
      <c r="Y655" s="320"/>
      <c r="Z655" s="320"/>
      <c r="AB655" s="321" t="str">
        <f t="shared" si="32"/>
        <v>TantalumTaki Chemicals</v>
      </c>
    </row>
    <row r="656" spans="1:28" s="321" customFormat="1" ht="20.25">
      <c r="A656" s="259"/>
      <c r="B656" s="327" t="s">
        <v>1827</v>
      </c>
      <c r="C656" s="327" t="s">
        <v>3479</v>
      </c>
      <c r="D656" s="327" t="s">
        <v>1953</v>
      </c>
      <c r="E656" s="327" t="s">
        <v>1758</v>
      </c>
      <c r="F656" s="327" t="s">
        <v>1126</v>
      </c>
      <c r="G656" s="327" t="s">
        <v>2453</v>
      </c>
      <c r="H656" s="327">
        <v>0</v>
      </c>
      <c r="I656" s="327" t="s">
        <v>2599</v>
      </c>
      <c r="J656" s="327" t="s">
        <v>2600</v>
      </c>
      <c r="K656" s="327"/>
      <c r="L656" s="327"/>
      <c r="M656" s="327"/>
      <c r="N656" s="327"/>
      <c r="O656" s="327"/>
      <c r="P656" s="327"/>
      <c r="Q656" s="327" t="s">
        <v>15576</v>
      </c>
      <c r="R656" s="260" t="str">
        <f ca="1">IF(ISERROR($V656),"",OFFSET('Smelter Look-up'!$C$4,$V656-4,0)&amp;"")</f>
        <v>Tanaka Kikinzoku Kogyo K.K.</v>
      </c>
      <c r="S656" s="276" t="str">
        <f t="shared" ca="1" si="30"/>
        <v>JP</v>
      </c>
      <c r="T656" s="276" t="str">
        <f ca="1">IF(B656="","",IF(ISERROR(MATCH($J656,SorP!$B$1:$B$6230,0)),"",INDIRECT("'SorP'!$A$"&amp;MATCH($J656,SorP!$B$1:$B$6230,0))))</f>
        <v>JP-14</v>
      </c>
      <c r="U656" s="318"/>
      <c r="V656" s="319">
        <f>IF(C656="",NA(),MATCH($B656&amp;$C656,'Smelter Look-up'!$J:$J,0))</f>
        <v>225</v>
      </c>
      <c r="W656" s="320"/>
      <c r="X656" s="320">
        <f t="shared" si="31"/>
        <v>0</v>
      </c>
      <c r="Y656" s="320"/>
      <c r="Z656" s="320"/>
      <c r="AB656" s="321" t="str">
        <f t="shared" si="32"/>
        <v>GoldTanaka Denshi Kogyo K.K</v>
      </c>
    </row>
    <row r="657" spans="1:28" s="321" customFormat="1" ht="20.25">
      <c r="A657" s="259"/>
      <c r="B657" s="327" t="s">
        <v>1827</v>
      </c>
      <c r="C657" s="327" t="s">
        <v>3479</v>
      </c>
      <c r="D657" s="327" t="s">
        <v>1953</v>
      </c>
      <c r="E657" s="327" t="s">
        <v>1758</v>
      </c>
      <c r="F657" s="327" t="s">
        <v>1126</v>
      </c>
      <c r="G657" s="327" t="s">
        <v>2453</v>
      </c>
      <c r="H657" s="327">
        <v>0</v>
      </c>
      <c r="I657" s="327" t="s">
        <v>2599</v>
      </c>
      <c r="J657" s="327" t="s">
        <v>2600</v>
      </c>
      <c r="K657" s="327"/>
      <c r="L657" s="327"/>
      <c r="M657" s="327" t="s">
        <v>15577</v>
      </c>
      <c r="N657" s="327"/>
      <c r="O657" s="327"/>
      <c r="P657" s="327"/>
      <c r="Q657" s="327" t="s">
        <v>15578</v>
      </c>
      <c r="R657" s="260" t="str">
        <f ca="1">IF(ISERROR($V657),"",OFFSET('Smelter Look-up'!$C$4,$V657-4,0)&amp;"")</f>
        <v>Tanaka Kikinzoku Kogyo K.K.</v>
      </c>
      <c r="S657" s="276" t="str">
        <f t="shared" ca="1" si="30"/>
        <v>JP</v>
      </c>
      <c r="T657" s="276" t="str">
        <f ca="1">IF(B657="","",IF(ISERROR(MATCH($J657,SorP!$B$1:$B$6230,0)),"",INDIRECT("'SorP'!$A$"&amp;MATCH($J657,SorP!$B$1:$B$6230,0))))</f>
        <v>JP-14</v>
      </c>
      <c r="U657" s="318"/>
      <c r="V657" s="319">
        <f>IF(C657="",NA(),MATCH($B657&amp;$C657,'Smelter Look-up'!$J:$J,0))</f>
        <v>225</v>
      </c>
      <c r="W657" s="320"/>
      <c r="X657" s="320">
        <f t="shared" si="31"/>
        <v>0</v>
      </c>
      <c r="Y657" s="320"/>
      <c r="Z657" s="320"/>
      <c r="AB657" s="321" t="str">
        <f t="shared" si="32"/>
        <v>GoldTanaka Denshi Kogyo K.K</v>
      </c>
    </row>
    <row r="658" spans="1:28" s="321" customFormat="1" ht="20.25">
      <c r="A658" s="259"/>
      <c r="B658" s="327" t="s">
        <v>1827</v>
      </c>
      <c r="C658" s="327" t="s">
        <v>1953</v>
      </c>
      <c r="D658" s="327" t="s">
        <v>1953</v>
      </c>
      <c r="E658" s="327" t="s">
        <v>1758</v>
      </c>
      <c r="F658" s="327" t="s">
        <v>1126</v>
      </c>
      <c r="G658" s="327" t="s">
        <v>2453</v>
      </c>
      <c r="H658" s="327">
        <v>0</v>
      </c>
      <c r="I658" s="327" t="s">
        <v>2599</v>
      </c>
      <c r="J658" s="327" t="s">
        <v>2600</v>
      </c>
      <c r="K658" s="327"/>
      <c r="L658" s="327"/>
      <c r="M658" s="327"/>
      <c r="N658" s="327"/>
      <c r="O658" s="327"/>
      <c r="P658" s="327"/>
      <c r="Q658" s="327"/>
      <c r="R658" s="260" t="str">
        <f ca="1">IF(ISERROR($V658),"",OFFSET('Smelter Look-up'!$C$4,$V658-4,0)&amp;"")</f>
        <v>Tanaka Kikinzoku Kogyo K.K.</v>
      </c>
      <c r="S658" s="276" t="str">
        <f t="shared" ca="1" si="30"/>
        <v>JP</v>
      </c>
      <c r="T658" s="276" t="str">
        <f ca="1">IF(B658="","",IF(ISERROR(MATCH($J658,SorP!$B$1:$B$6230,0)),"",INDIRECT("'SorP'!$A$"&amp;MATCH($J658,SorP!$B$1:$B$6230,0))))</f>
        <v>JP-14</v>
      </c>
      <c r="U658" s="318"/>
      <c r="V658" s="319">
        <f>IF(C658="",NA(),MATCH($B658&amp;$C658,'Smelter Look-up'!$J:$J,0))</f>
        <v>231</v>
      </c>
      <c r="W658" s="320"/>
      <c r="X658" s="320">
        <f t="shared" si="31"/>
        <v>0</v>
      </c>
      <c r="Y658" s="320"/>
      <c r="Z658" s="320"/>
      <c r="AB658" s="321" t="str">
        <f t="shared" si="32"/>
        <v>GoldTanaka Kikinzoku Kogyo K.K.</v>
      </c>
    </row>
    <row r="659" spans="1:28" s="321" customFormat="1" ht="20.25">
      <c r="A659" s="259"/>
      <c r="B659" s="327" t="s">
        <v>1827</v>
      </c>
      <c r="C659" s="327" t="s">
        <v>1953</v>
      </c>
      <c r="D659" s="327" t="s">
        <v>1953</v>
      </c>
      <c r="E659" s="327" t="s">
        <v>1758</v>
      </c>
      <c r="F659" s="327" t="s">
        <v>1126</v>
      </c>
      <c r="G659" s="327" t="s">
        <v>2453</v>
      </c>
      <c r="H659" s="327" t="s">
        <v>16306</v>
      </c>
      <c r="I659" s="327" t="s">
        <v>2599</v>
      </c>
      <c r="J659" s="327" t="s">
        <v>2600</v>
      </c>
      <c r="K659" s="327" t="s">
        <v>16307</v>
      </c>
      <c r="L659" s="327" t="s">
        <v>15596</v>
      </c>
      <c r="M659" s="327" t="s">
        <v>15597</v>
      </c>
      <c r="N659" s="327" t="s">
        <v>15557</v>
      </c>
      <c r="O659" s="327" t="s">
        <v>15557</v>
      </c>
      <c r="P659" s="327" t="s">
        <v>775</v>
      </c>
      <c r="Q659" s="327" t="s">
        <v>15598</v>
      </c>
      <c r="R659" s="260" t="str">
        <f ca="1">IF(ISERROR($V659),"",OFFSET('Smelter Look-up'!$C$4,$V659-4,0)&amp;"")</f>
        <v>Tanaka Kikinzoku Kogyo K.K.</v>
      </c>
      <c r="S659" s="276" t="str">
        <f t="shared" ca="1" si="30"/>
        <v>JP</v>
      </c>
      <c r="T659" s="276" t="str">
        <f ca="1">IF(B659="","",IF(ISERROR(MATCH($J659,SorP!$B$1:$B$6230,0)),"",INDIRECT("'SorP'!$A$"&amp;MATCH($J659,SorP!$B$1:$B$6230,0))))</f>
        <v>JP-14</v>
      </c>
      <c r="U659" s="318"/>
      <c r="V659" s="319">
        <f>IF(C659="",NA(),MATCH($B659&amp;$C659,'Smelter Look-up'!$J:$J,0))</f>
        <v>231</v>
      </c>
      <c r="W659" s="320"/>
      <c r="X659" s="320">
        <f t="shared" si="31"/>
        <v>0</v>
      </c>
      <c r="Y659" s="320"/>
      <c r="Z659" s="320"/>
      <c r="AB659" s="321" t="str">
        <f t="shared" si="32"/>
        <v>GoldTanaka Kikinzoku Kogyo K.K.</v>
      </c>
    </row>
    <row r="660" spans="1:28" s="321" customFormat="1" ht="20.25">
      <c r="A660" s="259"/>
      <c r="B660" s="327" t="s">
        <v>1827</v>
      </c>
      <c r="C660" s="327" t="s">
        <v>1953</v>
      </c>
      <c r="D660" s="327" t="s">
        <v>1953</v>
      </c>
      <c r="E660" s="327" t="s">
        <v>1758</v>
      </c>
      <c r="F660" s="327" t="s">
        <v>1126</v>
      </c>
      <c r="G660" s="327" t="s">
        <v>2453</v>
      </c>
      <c r="H660" s="327">
        <v>0</v>
      </c>
      <c r="I660" s="327" t="s">
        <v>2599</v>
      </c>
      <c r="J660" s="327" t="s">
        <v>2600</v>
      </c>
      <c r="K660" s="327"/>
      <c r="L660" s="327"/>
      <c r="M660" s="327" t="s">
        <v>15548</v>
      </c>
      <c r="N660" s="327"/>
      <c r="O660" s="327" t="s">
        <v>15613</v>
      </c>
      <c r="P660" s="327"/>
      <c r="Q660" s="327"/>
      <c r="R660" s="260" t="str">
        <f ca="1">IF(ISERROR($V660),"",OFFSET('Smelter Look-up'!$C$4,$V660-4,0)&amp;"")</f>
        <v>Tanaka Kikinzoku Kogyo K.K.</v>
      </c>
      <c r="S660" s="276" t="str">
        <f t="shared" ca="1" si="30"/>
        <v>JP</v>
      </c>
      <c r="T660" s="276" t="str">
        <f ca="1">IF(B660="","",IF(ISERROR(MATCH($J660,SorP!$B$1:$B$6230,0)),"",INDIRECT("'SorP'!$A$"&amp;MATCH($J660,SorP!$B$1:$B$6230,0))))</f>
        <v>JP-14</v>
      </c>
      <c r="U660" s="318"/>
      <c r="V660" s="319">
        <f>IF(C660="",NA(),MATCH($B660&amp;$C660,'Smelter Look-up'!$J:$J,0))</f>
        <v>231</v>
      </c>
      <c r="W660" s="320"/>
      <c r="X660" s="320">
        <f t="shared" si="31"/>
        <v>0</v>
      </c>
      <c r="Y660" s="320"/>
      <c r="Z660" s="320"/>
      <c r="AB660" s="321" t="str">
        <f t="shared" si="32"/>
        <v>GoldTanaka Kikinzoku Kogyo K.K.</v>
      </c>
    </row>
    <row r="661" spans="1:28" s="321" customFormat="1" ht="20.25">
      <c r="A661" s="259"/>
      <c r="B661" s="327" t="s">
        <v>1827</v>
      </c>
      <c r="C661" s="327" t="s">
        <v>1953</v>
      </c>
      <c r="D661" s="327" t="s">
        <v>1953</v>
      </c>
      <c r="E661" s="327" t="s">
        <v>1758</v>
      </c>
      <c r="F661" s="327" t="s">
        <v>1126</v>
      </c>
      <c r="G661" s="327" t="s">
        <v>2453</v>
      </c>
      <c r="H661" s="327">
        <v>0</v>
      </c>
      <c r="I661" s="327" t="s">
        <v>2599</v>
      </c>
      <c r="J661" s="327" t="s">
        <v>2600</v>
      </c>
      <c r="K661" s="327"/>
      <c r="L661" s="327"/>
      <c r="M661" s="327"/>
      <c r="N661" s="327"/>
      <c r="O661" s="327"/>
      <c r="P661" s="327"/>
      <c r="Q661" s="327" t="s">
        <v>15553</v>
      </c>
      <c r="R661" s="260" t="str">
        <f ca="1">IF(ISERROR($V661),"",OFFSET('Smelter Look-up'!$C$4,$V661-4,0)&amp;"")</f>
        <v>Tanaka Kikinzoku Kogyo K.K.</v>
      </c>
      <c r="S661" s="276" t="str">
        <f t="shared" ca="1" si="30"/>
        <v>JP</v>
      </c>
      <c r="T661" s="276" t="str">
        <f ca="1">IF(B661="","",IF(ISERROR(MATCH($J661,SorP!$B$1:$B$6230,0)),"",INDIRECT("'SorP'!$A$"&amp;MATCH($J661,SorP!$B$1:$B$6230,0))))</f>
        <v>JP-14</v>
      </c>
      <c r="U661" s="318"/>
      <c r="V661" s="319">
        <f>IF(C661="",NA(),MATCH($B661&amp;$C661,'Smelter Look-up'!$J:$J,0))</f>
        <v>231</v>
      </c>
      <c r="W661" s="320"/>
      <c r="X661" s="320">
        <f t="shared" si="31"/>
        <v>0</v>
      </c>
      <c r="Y661" s="320"/>
      <c r="Z661" s="320"/>
      <c r="AB661" s="321" t="str">
        <f t="shared" si="32"/>
        <v>GoldTanaka Kikinzoku Kogyo K.K.</v>
      </c>
    </row>
    <row r="662" spans="1:28" s="321" customFormat="1" ht="20.25">
      <c r="A662" s="259"/>
      <c r="B662" s="327" t="s">
        <v>1827</v>
      </c>
      <c r="C662" s="327" t="s">
        <v>1953</v>
      </c>
      <c r="D662" s="327" t="s">
        <v>1953</v>
      </c>
      <c r="E662" s="327" t="s">
        <v>1758</v>
      </c>
      <c r="F662" s="327" t="s">
        <v>1126</v>
      </c>
      <c r="G662" s="327" t="s">
        <v>2453</v>
      </c>
      <c r="H662" s="327" t="s">
        <v>16308</v>
      </c>
      <c r="I662" s="327" t="s">
        <v>2599</v>
      </c>
      <c r="J662" s="327" t="s">
        <v>2600</v>
      </c>
      <c r="K662" s="327" t="s">
        <v>16309</v>
      </c>
      <c r="L662" s="327" t="s">
        <v>16310</v>
      </c>
      <c r="M662" s="327" t="s">
        <v>16311</v>
      </c>
      <c r="N662" s="327" t="s">
        <v>15557</v>
      </c>
      <c r="O662" s="327" t="s">
        <v>15557</v>
      </c>
      <c r="P662" s="327" t="s">
        <v>775</v>
      </c>
      <c r="Q662" s="327"/>
      <c r="R662" s="260" t="str">
        <f ca="1">IF(ISERROR($V662),"",OFFSET('Smelter Look-up'!$C$4,$V662-4,0)&amp;"")</f>
        <v>Tanaka Kikinzoku Kogyo K.K.</v>
      </c>
      <c r="S662" s="276" t="str">
        <f t="shared" ca="1" si="30"/>
        <v>JP</v>
      </c>
      <c r="T662" s="276" t="str">
        <f ca="1">IF(B662="","",IF(ISERROR(MATCH($J662,SorP!$B$1:$B$6230,0)),"",INDIRECT("'SorP'!$A$"&amp;MATCH($J662,SorP!$B$1:$B$6230,0))))</f>
        <v>JP-14</v>
      </c>
      <c r="U662" s="318"/>
      <c r="V662" s="319">
        <f>IF(C662="",NA(),MATCH($B662&amp;$C662,'Smelter Look-up'!$J:$J,0))</f>
        <v>231</v>
      </c>
      <c r="W662" s="320"/>
      <c r="X662" s="320">
        <f t="shared" si="31"/>
        <v>0</v>
      </c>
      <c r="Y662" s="320"/>
      <c r="Z662" s="320"/>
      <c r="AB662" s="321" t="str">
        <f t="shared" si="32"/>
        <v>GoldTanaka Kikinzoku Kogyo K.K.</v>
      </c>
    </row>
    <row r="663" spans="1:28" s="321" customFormat="1" ht="20.25">
      <c r="A663" s="259"/>
      <c r="B663" s="327" t="s">
        <v>1827</v>
      </c>
      <c r="C663" s="327" t="s">
        <v>16312</v>
      </c>
      <c r="D663" s="327" t="s">
        <v>1953</v>
      </c>
      <c r="E663" s="327" t="s">
        <v>1758</v>
      </c>
      <c r="F663" s="327" t="s">
        <v>1126</v>
      </c>
      <c r="G663" s="327" t="s">
        <v>2453</v>
      </c>
      <c r="H663" s="327">
        <v>0</v>
      </c>
      <c r="I663" s="327" t="s">
        <v>2599</v>
      </c>
      <c r="J663" s="327" t="s">
        <v>2600</v>
      </c>
      <c r="K663" s="327"/>
      <c r="L663" s="327"/>
      <c r="M663" s="327"/>
      <c r="N663" s="327"/>
      <c r="O663" s="327"/>
      <c r="P663" s="327"/>
      <c r="Q663" s="327"/>
      <c r="R663" s="260" t="str">
        <f ca="1">IF(ISERROR($V663),"",OFFSET('Smelter Look-up'!$C$4,$V663-4,0)&amp;"")</f>
        <v>Tanaka Kikinzoku Kogyo K.K.</v>
      </c>
      <c r="S663" s="276" t="str">
        <f t="shared" ca="1" si="30"/>
        <v>JP</v>
      </c>
      <c r="T663" s="276" t="str">
        <f ca="1">IF(B663="","",IF(ISERROR(MATCH($J663,SorP!$B$1:$B$6230,0)),"",INDIRECT("'SorP'!$A$"&amp;MATCH($J663,SorP!$B$1:$B$6230,0))))</f>
        <v>JP-14</v>
      </c>
      <c r="U663" s="318"/>
      <c r="V663" s="319">
        <f>IF(C663="",NA(),MATCH($B663&amp;$C663,'Smelter Look-up'!$J:$J,0))</f>
        <v>230</v>
      </c>
      <c r="W663" s="320"/>
      <c r="X663" s="320">
        <f t="shared" si="31"/>
        <v>0</v>
      </c>
      <c r="Y663" s="320"/>
      <c r="Z663" s="320"/>
      <c r="AB663" s="321" t="str">
        <f t="shared" si="32"/>
        <v>GoldTanaka kikinzoku kogyo K.k</v>
      </c>
    </row>
    <row r="664" spans="1:28" s="321" customFormat="1" ht="20.25">
      <c r="A664" s="259"/>
      <c r="B664" s="327" t="s">
        <v>1827</v>
      </c>
      <c r="C664" s="327" t="s">
        <v>1953</v>
      </c>
      <c r="D664" s="327" t="s">
        <v>1953</v>
      </c>
      <c r="E664" s="327" t="s">
        <v>1758</v>
      </c>
      <c r="F664" s="327" t="s">
        <v>1126</v>
      </c>
      <c r="G664" s="327" t="s">
        <v>2453</v>
      </c>
      <c r="H664" s="327" t="s">
        <v>16313</v>
      </c>
      <c r="I664" s="327" t="s">
        <v>16314</v>
      </c>
      <c r="J664" s="327" t="s">
        <v>16315</v>
      </c>
      <c r="K664" s="327" t="s">
        <v>16309</v>
      </c>
      <c r="L664" s="327" t="s">
        <v>16316</v>
      </c>
      <c r="M664" s="327" t="s">
        <v>15572</v>
      </c>
      <c r="N664" s="327" t="s">
        <v>15613</v>
      </c>
      <c r="O664" s="327" t="s">
        <v>15613</v>
      </c>
      <c r="P664" s="327" t="s">
        <v>775</v>
      </c>
      <c r="Q664" s="327"/>
      <c r="R664" s="260" t="str">
        <f ca="1">IF(ISERROR($V664),"",OFFSET('Smelter Look-up'!$C$4,$V664-4,0)&amp;"")</f>
        <v>Tanaka Kikinzoku Kogyo K.K.</v>
      </c>
      <c r="S664" s="276" t="str">
        <f t="shared" ca="1" si="30"/>
        <v>JP</v>
      </c>
      <c r="T664" s="276" t="str">
        <f ca="1">IF(B664="","",IF(ISERROR(MATCH($J664,SorP!$B$1:$B$6230,0)),"",INDIRECT("'SorP'!$A$"&amp;MATCH($J664,SorP!$B$1:$B$6230,0))))</f>
        <v/>
      </c>
      <c r="U664" s="318"/>
      <c r="V664" s="319">
        <f>IF(C664="",NA(),MATCH($B664&amp;$C664,'Smelter Look-up'!$J:$J,0))</f>
        <v>231</v>
      </c>
      <c r="W664" s="320"/>
      <c r="X664" s="320">
        <f t="shared" si="31"/>
        <v>0</v>
      </c>
      <c r="Y664" s="320"/>
      <c r="Z664" s="320"/>
      <c r="AB664" s="321" t="str">
        <f t="shared" si="32"/>
        <v>GoldTanaka Kikinzoku Kogyo K.K.</v>
      </c>
    </row>
    <row r="665" spans="1:28" s="321" customFormat="1" ht="20.25">
      <c r="A665" s="259"/>
      <c r="B665" s="327" t="s">
        <v>1827</v>
      </c>
      <c r="C665" s="327" t="s">
        <v>3479</v>
      </c>
      <c r="D665" s="327" t="s">
        <v>1953</v>
      </c>
      <c r="E665" s="327" t="s">
        <v>1758</v>
      </c>
      <c r="F665" s="327" t="s">
        <v>1126</v>
      </c>
      <c r="G665" s="327" t="s">
        <v>2453</v>
      </c>
      <c r="H665" s="327"/>
      <c r="I665" s="327"/>
      <c r="J665" s="327"/>
      <c r="K665" s="327"/>
      <c r="L665" s="327"/>
      <c r="M665" s="327"/>
      <c r="N665" s="327"/>
      <c r="O665" s="327"/>
      <c r="P665" s="327"/>
      <c r="Q665" s="327" t="s">
        <v>15578</v>
      </c>
      <c r="R665" s="260" t="str">
        <f ca="1">IF(ISERROR($V665),"",OFFSET('Smelter Look-up'!$C$4,$V665-4,0)&amp;"")</f>
        <v>Tanaka Kikinzoku Kogyo K.K.</v>
      </c>
      <c r="S665" s="276" t="str">
        <f t="shared" ca="1" si="30"/>
        <v>JP</v>
      </c>
      <c r="T665" s="276" t="str">
        <f ca="1">IF(B665="","",IF(ISERROR(MATCH($J665,SorP!$B$1:$B$6230,0)),"",INDIRECT("'SorP'!$A$"&amp;MATCH($J665,SorP!$B$1:$B$6230,0))))</f>
        <v/>
      </c>
      <c r="U665" s="318"/>
      <c r="V665" s="319">
        <f>IF(C665="",NA(),MATCH($B665&amp;$C665,'Smelter Look-up'!$J:$J,0))</f>
        <v>225</v>
      </c>
      <c r="W665" s="320"/>
      <c r="X665" s="320">
        <f t="shared" si="31"/>
        <v>0</v>
      </c>
      <c r="Y665" s="320"/>
      <c r="Z665" s="320"/>
      <c r="AB665" s="321" t="str">
        <f t="shared" si="32"/>
        <v>GoldTanaka Denshi Kogyo K.K</v>
      </c>
    </row>
    <row r="666" spans="1:28" s="321" customFormat="1" ht="20.25">
      <c r="A666" s="259"/>
      <c r="B666" s="327" t="s">
        <v>1827</v>
      </c>
      <c r="C666" s="327" t="s">
        <v>3479</v>
      </c>
      <c r="D666" s="327" t="s">
        <v>1953</v>
      </c>
      <c r="E666" s="327" t="s">
        <v>1758</v>
      </c>
      <c r="F666" s="327" t="s">
        <v>1126</v>
      </c>
      <c r="G666" s="327" t="s">
        <v>2453</v>
      </c>
      <c r="H666" s="327"/>
      <c r="I666" s="327"/>
      <c r="J666" s="327"/>
      <c r="K666" s="327"/>
      <c r="L666" s="327"/>
      <c r="M666" s="327"/>
      <c r="N666" s="327"/>
      <c r="O666" s="327"/>
      <c r="P666" s="327"/>
      <c r="Q666" s="327"/>
      <c r="R666" s="260" t="str">
        <f ca="1">IF(ISERROR($V666),"",OFFSET('Smelter Look-up'!$C$4,$V666-4,0)&amp;"")</f>
        <v>Tanaka Kikinzoku Kogyo K.K.</v>
      </c>
      <c r="S666" s="276" t="str">
        <f t="shared" ca="1" si="30"/>
        <v>JP</v>
      </c>
      <c r="T666" s="276" t="str">
        <f ca="1">IF(B666="","",IF(ISERROR(MATCH($J666,SorP!$B$1:$B$6230,0)),"",INDIRECT("'SorP'!$A$"&amp;MATCH($J666,SorP!$B$1:$B$6230,0))))</f>
        <v/>
      </c>
      <c r="U666" s="318"/>
      <c r="V666" s="319">
        <f>IF(C666="",NA(),MATCH($B666&amp;$C666,'Smelter Look-up'!$J:$J,0))</f>
        <v>225</v>
      </c>
      <c r="W666" s="320"/>
      <c r="X666" s="320">
        <f t="shared" si="31"/>
        <v>0</v>
      </c>
      <c r="Y666" s="320"/>
      <c r="Z666" s="320"/>
      <c r="AB666" s="321" t="str">
        <f t="shared" si="32"/>
        <v>GoldTanaka Denshi Kogyo K.K</v>
      </c>
    </row>
    <row r="667" spans="1:28" s="321" customFormat="1" ht="20.25">
      <c r="A667" s="259"/>
      <c r="B667" s="327" t="s">
        <v>1827</v>
      </c>
      <c r="C667" s="327" t="s">
        <v>3479</v>
      </c>
      <c r="D667" s="327" t="s">
        <v>1953</v>
      </c>
      <c r="E667" s="327" t="s">
        <v>1758</v>
      </c>
      <c r="F667" s="327" t="s">
        <v>1126</v>
      </c>
      <c r="G667" s="327" t="s">
        <v>2453</v>
      </c>
      <c r="H667" s="327" t="s">
        <v>16306</v>
      </c>
      <c r="I667" s="327" t="s">
        <v>2599</v>
      </c>
      <c r="J667" s="327" t="s">
        <v>2600</v>
      </c>
      <c r="K667" s="327" t="s">
        <v>16307</v>
      </c>
      <c r="L667" s="327" t="s">
        <v>15596</v>
      </c>
      <c r="M667" s="327" t="s">
        <v>15597</v>
      </c>
      <c r="N667" s="327" t="s">
        <v>15557</v>
      </c>
      <c r="O667" s="327" t="s">
        <v>15557</v>
      </c>
      <c r="P667" s="327" t="s">
        <v>775</v>
      </c>
      <c r="Q667" s="327" t="s">
        <v>15598</v>
      </c>
      <c r="R667" s="260" t="str">
        <f ca="1">IF(ISERROR($V667),"",OFFSET('Smelter Look-up'!$C$4,$V667-4,0)&amp;"")</f>
        <v>Tanaka Kikinzoku Kogyo K.K.</v>
      </c>
      <c r="S667" s="276" t="str">
        <f t="shared" ca="1" si="30"/>
        <v>JP</v>
      </c>
      <c r="T667" s="276" t="str">
        <f ca="1">IF(B667="","",IF(ISERROR(MATCH($J667,SorP!$B$1:$B$6230,0)),"",INDIRECT("'SorP'!$A$"&amp;MATCH($J667,SorP!$B$1:$B$6230,0))))</f>
        <v>JP-14</v>
      </c>
      <c r="U667" s="318"/>
      <c r="V667" s="319">
        <f>IF(C667="",NA(),MATCH($B667&amp;$C667,'Smelter Look-up'!$J:$J,0))</f>
        <v>225</v>
      </c>
      <c r="W667" s="320"/>
      <c r="X667" s="320">
        <f t="shared" si="31"/>
        <v>0</v>
      </c>
      <c r="Y667" s="320"/>
      <c r="Z667" s="320"/>
      <c r="AB667" s="321" t="str">
        <f t="shared" si="32"/>
        <v>GoldTanaka Denshi Kogyo K.K</v>
      </c>
    </row>
    <row r="668" spans="1:28" s="321" customFormat="1" ht="20.25">
      <c r="A668" s="259"/>
      <c r="B668" s="327" t="s">
        <v>1827</v>
      </c>
      <c r="C668" s="327" t="s">
        <v>3479</v>
      </c>
      <c r="D668" s="327" t="s">
        <v>1953</v>
      </c>
      <c r="E668" s="327" t="s">
        <v>1758</v>
      </c>
      <c r="F668" s="327" t="s">
        <v>1126</v>
      </c>
      <c r="G668" s="327" t="s">
        <v>2453</v>
      </c>
      <c r="H668" s="327">
        <v>0</v>
      </c>
      <c r="I668" s="327" t="s">
        <v>2599</v>
      </c>
      <c r="J668" s="327" t="s">
        <v>2600</v>
      </c>
      <c r="K668" s="327"/>
      <c r="L668" s="327"/>
      <c r="M668" s="327"/>
      <c r="N668" s="327"/>
      <c r="O668" s="327"/>
      <c r="P668" s="327"/>
      <c r="Q668" s="327"/>
      <c r="R668" s="260" t="str">
        <f ca="1">IF(ISERROR($V668),"",OFFSET('Smelter Look-up'!$C$4,$V668-4,0)&amp;"")</f>
        <v>Tanaka Kikinzoku Kogyo K.K.</v>
      </c>
      <c r="S668" s="276" t="str">
        <f t="shared" ca="1" si="30"/>
        <v>JP</v>
      </c>
      <c r="T668" s="276" t="str">
        <f ca="1">IF(B668="","",IF(ISERROR(MATCH($J668,SorP!$B$1:$B$6230,0)),"",INDIRECT("'SorP'!$A$"&amp;MATCH($J668,SorP!$B$1:$B$6230,0))))</f>
        <v>JP-14</v>
      </c>
      <c r="U668" s="318"/>
      <c r="V668" s="319">
        <f>IF(C668="",NA(),MATCH($B668&amp;$C668,'Smelter Look-up'!$J:$J,0))</f>
        <v>225</v>
      </c>
      <c r="W668" s="320"/>
      <c r="X668" s="320">
        <f t="shared" si="31"/>
        <v>0</v>
      </c>
      <c r="Y668" s="320"/>
      <c r="Z668" s="320"/>
      <c r="AB668" s="321" t="str">
        <f t="shared" si="32"/>
        <v>GoldTanaka Denshi Kogyo K.K</v>
      </c>
    </row>
    <row r="669" spans="1:28" s="321" customFormat="1" ht="20.25">
      <c r="A669" s="259"/>
      <c r="B669" s="327" t="s">
        <v>1827</v>
      </c>
      <c r="C669" s="327" t="s">
        <v>16312</v>
      </c>
      <c r="D669" s="327" t="s">
        <v>1953</v>
      </c>
      <c r="E669" s="327" t="s">
        <v>1758</v>
      </c>
      <c r="F669" s="327" t="s">
        <v>1126</v>
      </c>
      <c r="G669" s="327" t="s">
        <v>2453</v>
      </c>
      <c r="H669" s="327" t="s">
        <v>16308</v>
      </c>
      <c r="I669" s="327" t="s">
        <v>2599</v>
      </c>
      <c r="J669" s="327" t="s">
        <v>2600</v>
      </c>
      <c r="K669" s="327" t="s">
        <v>16309</v>
      </c>
      <c r="L669" s="327" t="s">
        <v>16310</v>
      </c>
      <c r="M669" s="327"/>
      <c r="N669" s="327"/>
      <c r="O669" s="327"/>
      <c r="P669" s="327"/>
      <c r="Q669" s="327"/>
      <c r="R669" s="260" t="str">
        <f ca="1">IF(ISERROR($V669),"",OFFSET('Smelter Look-up'!$C$4,$V669-4,0)&amp;"")</f>
        <v>Tanaka Kikinzoku Kogyo K.K.</v>
      </c>
      <c r="S669" s="276" t="str">
        <f t="shared" ca="1" si="30"/>
        <v>JP</v>
      </c>
      <c r="T669" s="276" t="str">
        <f ca="1">IF(B669="","",IF(ISERROR(MATCH($J669,SorP!$B$1:$B$6230,0)),"",INDIRECT("'SorP'!$A$"&amp;MATCH($J669,SorP!$B$1:$B$6230,0))))</f>
        <v>JP-14</v>
      </c>
      <c r="U669" s="318"/>
      <c r="V669" s="319">
        <f>IF(C669="",NA(),MATCH($B669&amp;$C669,'Smelter Look-up'!$J:$J,0))</f>
        <v>230</v>
      </c>
      <c r="W669" s="320"/>
      <c r="X669" s="320">
        <f t="shared" si="31"/>
        <v>0</v>
      </c>
      <c r="Y669" s="320"/>
      <c r="Z669" s="320"/>
      <c r="AB669" s="321" t="str">
        <f t="shared" si="32"/>
        <v>GoldTanaka kikinzoku kogyo K.k</v>
      </c>
    </row>
    <row r="670" spans="1:28" s="321" customFormat="1" ht="20.25">
      <c r="A670" s="259"/>
      <c r="B670" s="327" t="s">
        <v>1830</v>
      </c>
      <c r="C670" s="327" t="s">
        <v>2</v>
      </c>
      <c r="D670" s="327" t="s">
        <v>2</v>
      </c>
      <c r="E670" s="327" t="s">
        <v>1395</v>
      </c>
      <c r="F670" s="327" t="s">
        <v>1222</v>
      </c>
      <c r="G670" s="327" t="s">
        <v>2453</v>
      </c>
      <c r="H670" s="327">
        <v>0</v>
      </c>
      <c r="I670" s="327" t="s">
        <v>2816</v>
      </c>
      <c r="J670" s="327" t="s">
        <v>16317</v>
      </c>
      <c r="K670" s="327"/>
      <c r="L670" s="327"/>
      <c r="M670" s="327" t="s">
        <v>15621</v>
      </c>
      <c r="N670" s="327"/>
      <c r="O670" s="327" t="s">
        <v>15652</v>
      </c>
      <c r="P670" s="327"/>
      <c r="Q670" s="327"/>
      <c r="R670" s="260" t="str">
        <f ca="1">IF(ISERROR($V670),"",OFFSET('Smelter Look-up'!$C$4,$V670-4,0)&amp;"")</f>
        <v>Tejing (Vietnam) Tungsten Co., Ltd.</v>
      </c>
      <c r="S670" s="276" t="str">
        <f t="shared" ca="1" si="30"/>
        <v>VN</v>
      </c>
      <c r="T670" s="276" t="str">
        <f ca="1">IF(B670="","",IF(ISERROR(MATCH($J670,SorP!$B$1:$B$6230,0)),"",INDIRECT("'SorP'!$A$"&amp;MATCH($J670,SorP!$B$1:$B$6230,0))))</f>
        <v/>
      </c>
      <c r="U670" s="318"/>
      <c r="V670" s="319">
        <f>IF(C670="",NA(),MATCH($B670&amp;$C670,'Smelter Look-up'!$J:$J,0))</f>
        <v>557</v>
      </c>
      <c r="W670" s="320"/>
      <c r="X670" s="320">
        <f t="shared" si="31"/>
        <v>0</v>
      </c>
      <c r="Y670" s="320"/>
      <c r="Z670" s="320"/>
      <c r="AB670" s="321" t="str">
        <f t="shared" si="32"/>
        <v>TungstenTejing (Vietnam) Tungsten Co., Ltd.</v>
      </c>
    </row>
    <row r="671" spans="1:28" s="321" customFormat="1" ht="20.25">
      <c r="A671" s="259"/>
      <c r="B671" s="327" t="s">
        <v>1830</v>
      </c>
      <c r="C671" s="327" t="s">
        <v>2</v>
      </c>
      <c r="D671" s="327" t="s">
        <v>2</v>
      </c>
      <c r="E671" s="327" t="s">
        <v>1395</v>
      </c>
      <c r="F671" s="327" t="s">
        <v>1222</v>
      </c>
      <c r="G671" s="327" t="s">
        <v>2453</v>
      </c>
      <c r="H671" s="327">
        <v>0</v>
      </c>
      <c r="I671" s="327" t="s">
        <v>2816</v>
      </c>
      <c r="J671" s="327" t="s">
        <v>16317</v>
      </c>
      <c r="K671" s="327"/>
      <c r="L671" s="327"/>
      <c r="M671" s="327"/>
      <c r="N671" s="327"/>
      <c r="O671" s="327"/>
      <c r="P671" s="327"/>
      <c r="Q671" s="327" t="s">
        <v>15622</v>
      </c>
      <c r="R671" s="260" t="str">
        <f ca="1">IF(ISERROR($V671),"",OFFSET('Smelter Look-up'!$C$4,$V671-4,0)&amp;"")</f>
        <v>Tejing (Vietnam) Tungsten Co., Ltd.</v>
      </c>
      <c r="S671" s="276" t="str">
        <f t="shared" ca="1" si="30"/>
        <v>VN</v>
      </c>
      <c r="T671" s="276" t="str">
        <f ca="1">IF(B671="","",IF(ISERROR(MATCH($J671,SorP!$B$1:$B$6230,0)),"",INDIRECT("'SorP'!$A$"&amp;MATCH($J671,SorP!$B$1:$B$6230,0))))</f>
        <v/>
      </c>
      <c r="U671" s="318"/>
      <c r="V671" s="319">
        <f>IF(C671="",NA(),MATCH($B671&amp;$C671,'Smelter Look-up'!$J:$J,0))</f>
        <v>557</v>
      </c>
      <c r="W671" s="320"/>
      <c r="X671" s="320">
        <f t="shared" si="31"/>
        <v>0</v>
      </c>
      <c r="Y671" s="320"/>
      <c r="Z671" s="320"/>
      <c r="AB671" s="321" t="str">
        <f t="shared" si="32"/>
        <v>TungstenTejing (Vietnam) Tungsten Co., Ltd.</v>
      </c>
    </row>
    <row r="672" spans="1:28" s="321" customFormat="1" ht="20.25">
      <c r="A672" s="259"/>
      <c r="B672" s="327" t="s">
        <v>1829</v>
      </c>
      <c r="C672" s="327" t="s">
        <v>2688</v>
      </c>
      <c r="D672" s="327" t="s">
        <v>2688</v>
      </c>
      <c r="E672" s="327" t="s">
        <v>15620</v>
      </c>
      <c r="F672" s="327" t="s">
        <v>1163</v>
      </c>
      <c r="G672" s="327" t="s">
        <v>2453</v>
      </c>
      <c r="H672" s="327">
        <v>0</v>
      </c>
      <c r="I672" s="327" t="s">
        <v>2689</v>
      </c>
      <c r="J672" s="327" t="s">
        <v>2690</v>
      </c>
      <c r="K672" s="327"/>
      <c r="L672" s="327"/>
      <c r="M672" s="327"/>
      <c r="N672" s="327"/>
      <c r="O672" s="327"/>
      <c r="P672" s="327"/>
      <c r="Q672" s="327"/>
      <c r="R672" s="260" t="str">
        <f ca="1">IF(ISERROR($V672),"",OFFSET('Smelter Look-up'!$C$4,$V672-4,0)&amp;"")</f>
        <v>Telex Metals</v>
      </c>
      <c r="S672" s="276" t="str">
        <f t="shared" ca="1" si="30"/>
        <v>Unknown</v>
      </c>
      <c r="T672" s="276" t="str">
        <f ca="1">IF(B672="","",IF(ISERROR(MATCH($J672,SorP!$B$1:$B$6230,0)),"",INDIRECT("'SorP'!$A$"&amp;MATCH($J672,SorP!$B$1:$B$6230,0))))</f>
        <v>US-PA</v>
      </c>
      <c r="U672" s="318"/>
      <c r="V672" s="319">
        <f>IF(C672="",NA(),MATCH($B672&amp;$C672,'Smelter Look-up'!$J:$J,0))</f>
        <v>328</v>
      </c>
      <c r="W672" s="320"/>
      <c r="X672" s="320">
        <f t="shared" si="31"/>
        <v>0</v>
      </c>
      <c r="Y672" s="320"/>
      <c r="Z672" s="320"/>
      <c r="AB672" s="321" t="str">
        <f t="shared" si="32"/>
        <v>TantalumTelex Metals</v>
      </c>
    </row>
    <row r="673" spans="1:28" s="321" customFormat="1" ht="20.25">
      <c r="A673" s="259"/>
      <c r="B673" s="327" t="s">
        <v>1829</v>
      </c>
      <c r="C673" s="327" t="s">
        <v>2688</v>
      </c>
      <c r="D673" s="327" t="s">
        <v>2688</v>
      </c>
      <c r="E673" s="327" t="s">
        <v>15620</v>
      </c>
      <c r="F673" s="327" t="s">
        <v>1163</v>
      </c>
      <c r="G673" s="327" t="s">
        <v>2453</v>
      </c>
      <c r="H673" s="327">
        <v>0</v>
      </c>
      <c r="I673" s="327" t="s">
        <v>2689</v>
      </c>
      <c r="J673" s="327" t="s">
        <v>2690</v>
      </c>
      <c r="K673" s="327"/>
      <c r="L673" s="327"/>
      <c r="M673" s="327" t="s">
        <v>15548</v>
      </c>
      <c r="N673" s="327"/>
      <c r="O673" s="327" t="s">
        <v>15549</v>
      </c>
      <c r="P673" s="327"/>
      <c r="Q673" s="327"/>
      <c r="R673" s="260" t="str">
        <f ca="1">IF(ISERROR($V673),"",OFFSET('Smelter Look-up'!$C$4,$V673-4,0)&amp;"")</f>
        <v>Telex Metals</v>
      </c>
      <c r="S673" s="276" t="str">
        <f t="shared" ca="1" si="30"/>
        <v>Unknown</v>
      </c>
      <c r="T673" s="276" t="str">
        <f ca="1">IF(B673="","",IF(ISERROR(MATCH($J673,SorP!$B$1:$B$6230,0)),"",INDIRECT("'SorP'!$A$"&amp;MATCH($J673,SorP!$B$1:$B$6230,0))))</f>
        <v>US-PA</v>
      </c>
      <c r="U673" s="318"/>
      <c r="V673" s="319">
        <f>IF(C673="",NA(),MATCH($B673&amp;$C673,'Smelter Look-up'!$J:$J,0))</f>
        <v>328</v>
      </c>
      <c r="W673" s="320"/>
      <c r="X673" s="320">
        <f t="shared" si="31"/>
        <v>0</v>
      </c>
      <c r="Y673" s="320"/>
      <c r="Z673" s="320"/>
      <c r="AB673" s="321" t="str">
        <f t="shared" si="32"/>
        <v>TantalumTelex Metals</v>
      </c>
    </row>
    <row r="674" spans="1:28" s="321" customFormat="1" ht="20.25">
      <c r="A674" s="259"/>
      <c r="B674" s="327" t="s">
        <v>1829</v>
      </c>
      <c r="C674" s="327" t="s">
        <v>2688</v>
      </c>
      <c r="D674" s="327" t="s">
        <v>16318</v>
      </c>
      <c r="E674" s="327" t="s">
        <v>15620</v>
      </c>
      <c r="F674" s="327" t="s">
        <v>1163</v>
      </c>
      <c r="G674" s="327" t="s">
        <v>2453</v>
      </c>
      <c r="H674" s="327" t="s">
        <v>16319</v>
      </c>
      <c r="I674" s="327" t="s">
        <v>16320</v>
      </c>
      <c r="J674" s="327" t="s">
        <v>16321</v>
      </c>
      <c r="K674" s="327" t="s">
        <v>16322</v>
      </c>
      <c r="L674" s="327"/>
      <c r="M674" s="327" t="s">
        <v>15572</v>
      </c>
      <c r="N674" s="327" t="s">
        <v>15863</v>
      </c>
      <c r="O674" s="327" t="s">
        <v>15604</v>
      </c>
      <c r="P674" s="327" t="s">
        <v>775</v>
      </c>
      <c r="Q674" s="327"/>
      <c r="R674" s="260" t="str">
        <f ca="1">IF(ISERROR($V674),"",OFFSET('Smelter Look-up'!$C$4,$V674-4,0)&amp;"")</f>
        <v>Telex Metals</v>
      </c>
      <c r="S674" s="276" t="str">
        <f t="shared" ca="1" si="30"/>
        <v>Unknown</v>
      </c>
      <c r="T674" s="276" t="str">
        <f ca="1">IF(B674="","",IF(ISERROR(MATCH($J674,SorP!$B$1:$B$6230,0)),"",INDIRECT("'SorP'!$A$"&amp;MATCH($J674,SorP!$B$1:$B$6230,0))))</f>
        <v/>
      </c>
      <c r="U674" s="318"/>
      <c r="V674" s="319">
        <f>IF(C674="",NA(),MATCH($B674&amp;$C674,'Smelter Look-up'!$J:$J,0))</f>
        <v>328</v>
      </c>
      <c r="W674" s="320"/>
      <c r="X674" s="320">
        <f t="shared" si="31"/>
        <v>0</v>
      </c>
      <c r="Y674" s="320"/>
      <c r="Z674" s="320"/>
      <c r="AB674" s="321" t="str">
        <f t="shared" si="32"/>
        <v>TantalumTelex Metals</v>
      </c>
    </row>
    <row r="675" spans="1:28" s="321" customFormat="1" ht="20.25">
      <c r="A675" s="259"/>
      <c r="B675" s="327" t="s">
        <v>1828</v>
      </c>
      <c r="C675" s="327" t="s">
        <v>1570</v>
      </c>
      <c r="D675" s="327" t="s">
        <v>1570</v>
      </c>
      <c r="E675" s="327" t="s">
        <v>1377</v>
      </c>
      <c r="F675" s="327" t="s">
        <v>1206</v>
      </c>
      <c r="G675" s="327" t="s">
        <v>2453</v>
      </c>
      <c r="H675" s="327">
        <v>0</v>
      </c>
      <c r="I675" s="327" t="s">
        <v>2771</v>
      </c>
      <c r="J675" s="327" t="s">
        <v>2772</v>
      </c>
      <c r="K675" s="327"/>
      <c r="L675" s="327"/>
      <c r="M675" s="327"/>
      <c r="N675" s="327"/>
      <c r="O675" s="327"/>
      <c r="P675" s="327"/>
      <c r="Q675" s="327" t="s">
        <v>15728</v>
      </c>
      <c r="R675" s="260" t="str">
        <f ca="1">IF(ISERROR($V675),"",OFFSET('Smelter Look-up'!$C$4,$V675-4,0)&amp;"")</f>
        <v>Thaisarco</v>
      </c>
      <c r="S675" s="276" t="str">
        <f t="shared" ca="1" si="30"/>
        <v>TH</v>
      </c>
      <c r="T675" s="276" t="str">
        <f ca="1">IF(B675="","",IF(ISERROR(MATCH($J675,SorP!$B$1:$B$6230,0)),"",INDIRECT("'SorP'!$A$"&amp;MATCH($J675,SorP!$B$1:$B$6230,0))))</f>
        <v>TH-83</v>
      </c>
      <c r="U675" s="318"/>
      <c r="V675" s="319">
        <f>IF(C675="",NA(),MATCH($B675&amp;$C675,'Smelter Look-up'!$J:$J,0))</f>
        <v>478</v>
      </c>
      <c r="W675" s="320"/>
      <c r="X675" s="320">
        <f t="shared" si="31"/>
        <v>0</v>
      </c>
      <c r="Y675" s="320"/>
      <c r="Z675" s="320"/>
      <c r="AB675" s="321" t="str">
        <f t="shared" si="32"/>
        <v>TinThaisarco</v>
      </c>
    </row>
    <row r="676" spans="1:28" s="321" customFormat="1" ht="20.25">
      <c r="A676" s="259"/>
      <c r="B676" s="327" t="s">
        <v>1828</v>
      </c>
      <c r="C676" s="327" t="s">
        <v>1570</v>
      </c>
      <c r="D676" s="327" t="s">
        <v>1570</v>
      </c>
      <c r="E676" s="327" t="s">
        <v>1377</v>
      </c>
      <c r="F676" s="327" t="s">
        <v>1206</v>
      </c>
      <c r="G676" s="327" t="s">
        <v>2453</v>
      </c>
      <c r="H676" s="327">
        <v>0</v>
      </c>
      <c r="I676" s="327" t="s">
        <v>2771</v>
      </c>
      <c r="J676" s="327" t="s">
        <v>2772</v>
      </c>
      <c r="K676" s="327"/>
      <c r="L676" s="327"/>
      <c r="M676" s="327" t="s">
        <v>15577</v>
      </c>
      <c r="N676" s="327"/>
      <c r="O676" s="327"/>
      <c r="P676" s="327"/>
      <c r="Q676" s="327" t="s">
        <v>16323</v>
      </c>
      <c r="R676" s="260" t="str">
        <f ca="1">IF(ISERROR($V676),"",OFFSET('Smelter Look-up'!$C$4,$V676-4,0)&amp;"")</f>
        <v>Thaisarco</v>
      </c>
      <c r="S676" s="276" t="str">
        <f t="shared" ca="1" si="30"/>
        <v>TH</v>
      </c>
      <c r="T676" s="276" t="str">
        <f ca="1">IF(B676="","",IF(ISERROR(MATCH($J676,SorP!$B$1:$B$6230,0)),"",INDIRECT("'SorP'!$A$"&amp;MATCH($J676,SorP!$B$1:$B$6230,0))))</f>
        <v>TH-83</v>
      </c>
      <c r="U676" s="318"/>
      <c r="V676" s="319">
        <f>IF(C676="",NA(),MATCH($B676&amp;$C676,'Smelter Look-up'!$J:$J,0))</f>
        <v>478</v>
      </c>
      <c r="W676" s="320"/>
      <c r="X676" s="320">
        <f t="shared" si="31"/>
        <v>0</v>
      </c>
      <c r="Y676" s="320"/>
      <c r="Z676" s="320"/>
      <c r="AB676" s="321" t="str">
        <f t="shared" si="32"/>
        <v>TinThaisarco</v>
      </c>
    </row>
    <row r="677" spans="1:28" s="321" customFormat="1" ht="20.25">
      <c r="A677" s="259"/>
      <c r="B677" s="327" t="s">
        <v>1828</v>
      </c>
      <c r="C677" s="327" t="s">
        <v>2773</v>
      </c>
      <c r="D677" s="327" t="s">
        <v>1570</v>
      </c>
      <c r="E677" s="327" t="s">
        <v>1377</v>
      </c>
      <c r="F677" s="327" t="s">
        <v>1206</v>
      </c>
      <c r="G677" s="327" t="s">
        <v>2453</v>
      </c>
      <c r="H677" s="327">
        <v>0</v>
      </c>
      <c r="I677" s="327" t="s">
        <v>2771</v>
      </c>
      <c r="J677" s="327" t="s">
        <v>2772</v>
      </c>
      <c r="K677" s="327"/>
      <c r="L677" s="327"/>
      <c r="M677" s="327"/>
      <c r="N677" s="327"/>
      <c r="O677" s="327"/>
      <c r="P677" s="327"/>
      <c r="Q677" s="327" t="s">
        <v>16324</v>
      </c>
      <c r="R677" s="260" t="str">
        <f ca="1">IF(ISERROR($V677),"",OFFSET('Smelter Look-up'!$C$4,$V677-4,0)&amp;"")</f>
        <v>Thaisarco</v>
      </c>
      <c r="S677" s="276" t="str">
        <f t="shared" ca="1" si="30"/>
        <v>TH</v>
      </c>
      <c r="T677" s="276" t="str">
        <f ca="1">IF(B677="","",IF(ISERROR(MATCH($J677,SorP!$B$1:$B$6230,0)),"",INDIRECT("'SorP'!$A$"&amp;MATCH($J677,SorP!$B$1:$B$6230,0))))</f>
        <v>TH-83</v>
      </c>
      <c r="U677" s="318"/>
      <c r="V677" s="319">
        <f>IF(C677="",NA(),MATCH($B677&amp;$C677,'Smelter Look-up'!$J:$J,0))</f>
        <v>477</v>
      </c>
      <c r="W677" s="320"/>
      <c r="X677" s="320">
        <f t="shared" si="31"/>
        <v>0</v>
      </c>
      <c r="Y677" s="320"/>
      <c r="Z677" s="320"/>
      <c r="AB677" s="321" t="str">
        <f t="shared" si="32"/>
        <v>TinThailand Smelting &amp; Refining Co Ltd</v>
      </c>
    </row>
    <row r="678" spans="1:28" s="321" customFormat="1" ht="20.25">
      <c r="A678" s="259"/>
      <c r="B678" s="327" t="s">
        <v>1828</v>
      </c>
      <c r="C678" s="327" t="s">
        <v>1570</v>
      </c>
      <c r="D678" s="327" t="s">
        <v>1570</v>
      </c>
      <c r="E678" s="327" t="s">
        <v>1377</v>
      </c>
      <c r="F678" s="327" t="s">
        <v>1206</v>
      </c>
      <c r="G678" s="327" t="s">
        <v>2453</v>
      </c>
      <c r="H678" s="327">
        <v>0</v>
      </c>
      <c r="I678" s="327" t="s">
        <v>2771</v>
      </c>
      <c r="J678" s="327" t="s">
        <v>2772</v>
      </c>
      <c r="K678" s="327"/>
      <c r="L678" s="327"/>
      <c r="M678" s="327"/>
      <c r="N678" s="327"/>
      <c r="O678" s="327"/>
      <c r="P678" s="327"/>
      <c r="Q678" s="327"/>
      <c r="R678" s="260" t="str">
        <f ca="1">IF(ISERROR($V678),"",OFFSET('Smelter Look-up'!$C$4,$V678-4,0)&amp;"")</f>
        <v>Thaisarco</v>
      </c>
      <c r="S678" s="276" t="str">
        <f t="shared" ca="1" si="30"/>
        <v>TH</v>
      </c>
      <c r="T678" s="276" t="str">
        <f ca="1">IF(B678="","",IF(ISERROR(MATCH($J678,SorP!$B$1:$B$6230,0)),"",INDIRECT("'SorP'!$A$"&amp;MATCH($J678,SorP!$B$1:$B$6230,0))))</f>
        <v>TH-83</v>
      </c>
      <c r="U678" s="318"/>
      <c r="V678" s="319">
        <f>IF(C678="",NA(),MATCH($B678&amp;$C678,'Smelter Look-up'!$J:$J,0))</f>
        <v>478</v>
      </c>
      <c r="W678" s="320"/>
      <c r="X678" s="320">
        <f t="shared" si="31"/>
        <v>0</v>
      </c>
      <c r="Y678" s="320"/>
      <c r="Z678" s="320"/>
      <c r="AB678" s="321" t="str">
        <f t="shared" si="32"/>
        <v>TinThaisarco</v>
      </c>
    </row>
    <row r="679" spans="1:28" s="321" customFormat="1" ht="20.25">
      <c r="A679" s="259"/>
      <c r="B679" s="327" t="s">
        <v>1828</v>
      </c>
      <c r="C679" s="327" t="s">
        <v>1570</v>
      </c>
      <c r="D679" s="327" t="s">
        <v>1570</v>
      </c>
      <c r="E679" s="327" t="s">
        <v>1377</v>
      </c>
      <c r="F679" s="327" t="s">
        <v>1206</v>
      </c>
      <c r="G679" s="327" t="s">
        <v>2453</v>
      </c>
      <c r="H679" s="327"/>
      <c r="I679" s="327"/>
      <c r="J679" s="327"/>
      <c r="K679" s="327"/>
      <c r="L679" s="327"/>
      <c r="M679" s="327"/>
      <c r="N679" s="327"/>
      <c r="O679" s="327"/>
      <c r="P679" s="327"/>
      <c r="Q679" s="327"/>
      <c r="R679" s="260" t="str">
        <f ca="1">IF(ISERROR($V679),"",OFFSET('Smelter Look-up'!$C$4,$V679-4,0)&amp;"")</f>
        <v>Thaisarco</v>
      </c>
      <c r="S679" s="276" t="str">
        <f t="shared" ca="1" si="30"/>
        <v>TH</v>
      </c>
      <c r="T679" s="276" t="str">
        <f ca="1">IF(B679="","",IF(ISERROR(MATCH($J679,SorP!$B$1:$B$6230,0)),"",INDIRECT("'SorP'!$A$"&amp;MATCH($J679,SorP!$B$1:$B$6230,0))))</f>
        <v/>
      </c>
      <c r="U679" s="318"/>
      <c r="V679" s="319">
        <f>IF(C679="",NA(),MATCH($B679&amp;$C679,'Smelter Look-up'!$J:$J,0))</f>
        <v>478</v>
      </c>
      <c r="W679" s="320"/>
      <c r="X679" s="320">
        <f t="shared" si="31"/>
        <v>0</v>
      </c>
      <c r="Y679" s="320"/>
      <c r="Z679" s="320"/>
      <c r="AB679" s="321" t="str">
        <f t="shared" si="32"/>
        <v>TinThaisarco</v>
      </c>
    </row>
    <row r="680" spans="1:28" s="321" customFormat="1" ht="20.25">
      <c r="A680" s="259"/>
      <c r="B680" s="327" t="s">
        <v>1828</v>
      </c>
      <c r="C680" s="327" t="s">
        <v>1570</v>
      </c>
      <c r="D680" s="327" t="s">
        <v>1570</v>
      </c>
      <c r="E680" s="327" t="s">
        <v>1377</v>
      </c>
      <c r="F680" s="327" t="s">
        <v>1206</v>
      </c>
      <c r="G680" s="327" t="s">
        <v>2453</v>
      </c>
      <c r="H680" s="327">
        <v>0</v>
      </c>
      <c r="I680" s="327" t="s">
        <v>2771</v>
      </c>
      <c r="J680" s="327" t="s">
        <v>2772</v>
      </c>
      <c r="K680" s="327"/>
      <c r="L680" s="327"/>
      <c r="M680" s="327" t="s">
        <v>15548</v>
      </c>
      <c r="N680" s="327"/>
      <c r="O680" s="327" t="s">
        <v>16325</v>
      </c>
      <c r="P680" s="327"/>
      <c r="Q680" s="327" t="s">
        <v>15683</v>
      </c>
      <c r="R680" s="260" t="str">
        <f ca="1">IF(ISERROR($V680),"",OFFSET('Smelter Look-up'!$C$4,$V680-4,0)&amp;"")</f>
        <v>Thaisarco</v>
      </c>
      <c r="S680" s="276" t="str">
        <f t="shared" ca="1" si="30"/>
        <v>TH</v>
      </c>
      <c r="T680" s="276" t="str">
        <f ca="1">IF(B680="","",IF(ISERROR(MATCH($J680,SorP!$B$1:$B$6230,0)),"",INDIRECT("'SorP'!$A$"&amp;MATCH($J680,SorP!$B$1:$B$6230,0))))</f>
        <v>TH-83</v>
      </c>
      <c r="U680" s="318"/>
      <c r="V680" s="319">
        <f>IF(C680="",NA(),MATCH($B680&amp;$C680,'Smelter Look-up'!$J:$J,0))</f>
        <v>478</v>
      </c>
      <c r="W680" s="320"/>
      <c r="X680" s="320">
        <f t="shared" si="31"/>
        <v>0</v>
      </c>
      <c r="Y680" s="320"/>
      <c r="Z680" s="320"/>
      <c r="AB680" s="321" t="str">
        <f t="shared" si="32"/>
        <v>TinThaisarco</v>
      </c>
    </row>
    <row r="681" spans="1:28" s="321" customFormat="1" ht="20.25">
      <c r="A681" s="259"/>
      <c r="B681" s="327" t="s">
        <v>1828</v>
      </c>
      <c r="C681" s="327" t="s">
        <v>1570</v>
      </c>
      <c r="D681" s="327" t="s">
        <v>1570</v>
      </c>
      <c r="E681" s="327" t="s">
        <v>1377</v>
      </c>
      <c r="F681" s="327" t="s">
        <v>1206</v>
      </c>
      <c r="G681" s="327" t="s">
        <v>2453</v>
      </c>
      <c r="H681" s="327">
        <v>0</v>
      </c>
      <c r="I681" s="327" t="s">
        <v>2771</v>
      </c>
      <c r="J681" s="327" t="s">
        <v>2772</v>
      </c>
      <c r="K681" s="327" t="s">
        <v>16326</v>
      </c>
      <c r="L681" s="327" t="s">
        <v>16327</v>
      </c>
      <c r="M681" s="327"/>
      <c r="N681" s="327" t="s">
        <v>16328</v>
      </c>
      <c r="O681" s="327" t="s">
        <v>16328</v>
      </c>
      <c r="P681" s="327" t="s">
        <v>775</v>
      </c>
      <c r="Q681" s="327" t="s">
        <v>15553</v>
      </c>
      <c r="R681" s="260" t="str">
        <f ca="1">IF(ISERROR($V681),"",OFFSET('Smelter Look-up'!$C$4,$V681-4,0)&amp;"")</f>
        <v>Thaisarco</v>
      </c>
      <c r="S681" s="276" t="str">
        <f t="shared" ca="1" si="30"/>
        <v>TH</v>
      </c>
      <c r="T681" s="276" t="str">
        <f ca="1">IF(B681="","",IF(ISERROR(MATCH($J681,SorP!$B$1:$B$6230,0)),"",INDIRECT("'SorP'!$A$"&amp;MATCH($J681,SorP!$B$1:$B$6230,0))))</f>
        <v>TH-83</v>
      </c>
      <c r="U681" s="318"/>
      <c r="V681" s="319">
        <f>IF(C681="",NA(),MATCH($B681&amp;$C681,'Smelter Look-up'!$J:$J,0))</f>
        <v>478</v>
      </c>
      <c r="W681" s="320"/>
      <c r="X681" s="320">
        <f t="shared" si="31"/>
        <v>0</v>
      </c>
      <c r="Y681" s="320"/>
      <c r="Z681" s="320"/>
      <c r="AB681" s="321" t="str">
        <f t="shared" si="32"/>
        <v>TinThaisarco</v>
      </c>
    </row>
    <row r="682" spans="1:28" s="321" customFormat="1" ht="20.25">
      <c r="A682" s="259"/>
      <c r="B682" s="327" t="s">
        <v>1828</v>
      </c>
      <c r="C682" s="327" t="s">
        <v>1570</v>
      </c>
      <c r="D682" s="327" t="s">
        <v>1570</v>
      </c>
      <c r="E682" s="327" t="s">
        <v>1377</v>
      </c>
      <c r="F682" s="327" t="s">
        <v>1206</v>
      </c>
      <c r="G682" s="327" t="s">
        <v>2453</v>
      </c>
      <c r="H682" s="327" t="s">
        <v>16329</v>
      </c>
      <c r="I682" s="327" t="s">
        <v>2772</v>
      </c>
      <c r="J682" s="327" t="s">
        <v>16330</v>
      </c>
      <c r="K682" s="327"/>
      <c r="L682" s="327"/>
      <c r="M682" s="327"/>
      <c r="N682" s="327"/>
      <c r="O682" s="327"/>
      <c r="P682" s="327"/>
      <c r="Q682" s="327"/>
      <c r="R682" s="260" t="str">
        <f ca="1">IF(ISERROR($V682),"",OFFSET('Smelter Look-up'!$C$4,$V682-4,0)&amp;"")</f>
        <v>Thaisarco</v>
      </c>
      <c r="S682" s="276" t="str">
        <f t="shared" ca="1" si="30"/>
        <v>TH</v>
      </c>
      <c r="T682" s="276" t="str">
        <f ca="1">IF(B682="","",IF(ISERROR(MATCH($J682,SorP!$B$1:$B$6230,0)),"",INDIRECT("'SorP'!$A$"&amp;MATCH($J682,SorP!$B$1:$B$6230,0))))</f>
        <v/>
      </c>
      <c r="U682" s="318"/>
      <c r="V682" s="319">
        <f>IF(C682="",NA(),MATCH($B682&amp;$C682,'Smelter Look-up'!$J:$J,0))</f>
        <v>478</v>
      </c>
      <c r="W682" s="320"/>
      <c r="X682" s="320">
        <f t="shared" si="31"/>
        <v>0</v>
      </c>
      <c r="Y682" s="320"/>
      <c r="Z682" s="320"/>
      <c r="AB682" s="321" t="str">
        <f t="shared" si="32"/>
        <v>TinThaisarco</v>
      </c>
    </row>
    <row r="683" spans="1:28" s="321" customFormat="1" ht="20.25">
      <c r="A683" s="259"/>
      <c r="B683" s="327" t="s">
        <v>1828</v>
      </c>
      <c r="C683" s="327" t="s">
        <v>1570</v>
      </c>
      <c r="D683" s="327" t="s">
        <v>1570</v>
      </c>
      <c r="E683" s="327" t="s">
        <v>1377</v>
      </c>
      <c r="F683" s="327" t="s">
        <v>1206</v>
      </c>
      <c r="G683" s="327" t="s">
        <v>2453</v>
      </c>
      <c r="H683" s="327" t="s">
        <v>16331</v>
      </c>
      <c r="I683" s="327" t="s">
        <v>2771</v>
      </c>
      <c r="J683" s="327" t="s">
        <v>2772</v>
      </c>
      <c r="K683" s="327" t="s">
        <v>16326</v>
      </c>
      <c r="L683" s="327" t="s">
        <v>16327</v>
      </c>
      <c r="M683" s="327" t="s">
        <v>15692</v>
      </c>
      <c r="N683" s="327"/>
      <c r="O683" s="327"/>
      <c r="P683" s="327"/>
      <c r="Q683" s="327"/>
      <c r="R683" s="260" t="str">
        <f ca="1">IF(ISERROR($V683),"",OFFSET('Smelter Look-up'!$C$4,$V683-4,0)&amp;"")</f>
        <v>Thaisarco</v>
      </c>
      <c r="S683" s="276" t="str">
        <f t="shared" ca="1" si="30"/>
        <v>TH</v>
      </c>
      <c r="T683" s="276" t="str">
        <f ca="1">IF(B683="","",IF(ISERROR(MATCH($J683,SorP!$B$1:$B$6230,0)),"",INDIRECT("'SorP'!$A$"&amp;MATCH($J683,SorP!$B$1:$B$6230,0))))</f>
        <v>TH-83</v>
      </c>
      <c r="U683" s="318"/>
      <c r="V683" s="319">
        <f>IF(C683="",NA(),MATCH($B683&amp;$C683,'Smelter Look-up'!$J:$J,0))</f>
        <v>478</v>
      </c>
      <c r="W683" s="320"/>
      <c r="X683" s="320">
        <f t="shared" si="31"/>
        <v>0</v>
      </c>
      <c r="Y683" s="320"/>
      <c r="Z683" s="320"/>
      <c r="AB683" s="321" t="str">
        <f t="shared" si="32"/>
        <v>TinThaisarco</v>
      </c>
    </row>
    <row r="684" spans="1:28" s="321" customFormat="1" ht="20.25">
      <c r="A684" s="259"/>
      <c r="B684" s="327" t="s">
        <v>1828</v>
      </c>
      <c r="C684" s="327" t="s">
        <v>51</v>
      </c>
      <c r="D684" s="327" t="s">
        <v>1570</v>
      </c>
      <c r="E684" s="327" t="s">
        <v>1377</v>
      </c>
      <c r="F684" s="327" t="s">
        <v>1206</v>
      </c>
      <c r="G684" s="327" t="s">
        <v>2453</v>
      </c>
      <c r="H684" s="327">
        <v>0</v>
      </c>
      <c r="I684" s="327" t="s">
        <v>2771</v>
      </c>
      <c r="J684" s="327" t="s">
        <v>2772</v>
      </c>
      <c r="K684" s="327"/>
      <c r="L684" s="327"/>
      <c r="M684" s="327"/>
      <c r="N684" s="327"/>
      <c r="O684" s="327"/>
      <c r="P684" s="327"/>
      <c r="Q684" s="327"/>
      <c r="R684" s="260" t="str">
        <f ca="1">IF(ISERROR($V684),"",OFFSET('Smelter Look-up'!$C$4,$V684-4,0)&amp;"")</f>
        <v>Thaisarco</v>
      </c>
      <c r="S684" s="276" t="str">
        <f t="shared" ca="1" si="30"/>
        <v>TH</v>
      </c>
      <c r="T684" s="276" t="str">
        <f ca="1">IF(B684="","",IF(ISERROR(MATCH($J684,SorP!$B$1:$B$6230,0)),"",INDIRECT("'SorP'!$A$"&amp;MATCH($J684,SorP!$B$1:$B$6230,0))))</f>
        <v>TH-83</v>
      </c>
      <c r="U684" s="318"/>
      <c r="V684" s="319">
        <f>IF(C684="",NA(),MATCH($B684&amp;$C684,'Smelter Look-up'!$J:$J,0))</f>
        <v>476</v>
      </c>
      <c r="W684" s="320"/>
      <c r="X684" s="320">
        <f t="shared" si="31"/>
        <v>0</v>
      </c>
      <c r="Y684" s="320"/>
      <c r="Z684" s="320"/>
      <c r="AB684" s="321" t="str">
        <f t="shared" si="32"/>
        <v>TinThai Solder Industry Corp., Ltd.</v>
      </c>
    </row>
    <row r="685" spans="1:28" s="321" customFormat="1" ht="20.25">
      <c r="A685" s="259"/>
      <c r="B685" s="327" t="s">
        <v>1828</v>
      </c>
      <c r="C685" s="327" t="s">
        <v>1570</v>
      </c>
      <c r="D685" s="327" t="s">
        <v>1570</v>
      </c>
      <c r="E685" s="327" t="s">
        <v>1377</v>
      </c>
      <c r="F685" s="327" t="s">
        <v>1206</v>
      </c>
      <c r="G685" s="327" t="s">
        <v>2453</v>
      </c>
      <c r="H685" s="327" t="s">
        <v>16332</v>
      </c>
      <c r="I685" s="327" t="s">
        <v>2771</v>
      </c>
      <c r="J685" s="327" t="s">
        <v>2772</v>
      </c>
      <c r="K685" s="327" t="s">
        <v>16333</v>
      </c>
      <c r="L685" s="327" t="s">
        <v>16334</v>
      </c>
      <c r="M685" s="327" t="s">
        <v>15572</v>
      </c>
      <c r="N685" s="327" t="s">
        <v>15636</v>
      </c>
      <c r="O685" s="327" t="s">
        <v>15719</v>
      </c>
      <c r="P685" s="327" t="s">
        <v>775</v>
      </c>
      <c r="Q685" s="327" t="s">
        <v>15683</v>
      </c>
      <c r="R685" s="260" t="str">
        <f ca="1">IF(ISERROR($V685),"",OFFSET('Smelter Look-up'!$C$4,$V685-4,0)&amp;"")</f>
        <v>Thaisarco</v>
      </c>
      <c r="S685" s="276" t="str">
        <f t="shared" ca="1" si="30"/>
        <v>TH</v>
      </c>
      <c r="T685" s="276" t="str">
        <f ca="1">IF(B685="","",IF(ISERROR(MATCH($J685,SorP!$B$1:$B$6230,0)),"",INDIRECT("'SorP'!$A$"&amp;MATCH($J685,SorP!$B$1:$B$6230,0))))</f>
        <v>TH-83</v>
      </c>
      <c r="U685" s="318"/>
      <c r="V685" s="319">
        <f>IF(C685="",NA(),MATCH($B685&amp;$C685,'Smelter Look-up'!$J:$J,0))</f>
        <v>478</v>
      </c>
      <c r="W685" s="320"/>
      <c r="X685" s="320">
        <f t="shared" si="31"/>
        <v>0</v>
      </c>
      <c r="Y685" s="320"/>
      <c r="Z685" s="320"/>
      <c r="AB685" s="321" t="str">
        <f t="shared" si="32"/>
        <v>TinThaisarco</v>
      </c>
    </row>
    <row r="686" spans="1:28" s="321" customFormat="1" ht="20.25">
      <c r="A686" s="259"/>
      <c r="B686" s="327" t="s">
        <v>1828</v>
      </c>
      <c r="C686" s="327" t="s">
        <v>1570</v>
      </c>
      <c r="D686" s="327" t="s">
        <v>1570</v>
      </c>
      <c r="E686" s="327" t="s">
        <v>1377</v>
      </c>
      <c r="F686" s="327" t="s">
        <v>1206</v>
      </c>
      <c r="G686" s="327" t="s">
        <v>2453</v>
      </c>
      <c r="H686" s="327" t="s">
        <v>16335</v>
      </c>
      <c r="I686" s="327" t="s">
        <v>16336</v>
      </c>
      <c r="J686" s="327" t="s">
        <v>2772</v>
      </c>
      <c r="K686" s="327" t="s">
        <v>16337</v>
      </c>
      <c r="L686" s="327" t="s">
        <v>16327</v>
      </c>
      <c r="M686" s="327" t="s">
        <v>3881</v>
      </c>
      <c r="N686" s="327" t="s">
        <v>16338</v>
      </c>
      <c r="O686" s="327" t="s">
        <v>16330</v>
      </c>
      <c r="P686" s="327" t="s">
        <v>775</v>
      </c>
      <c r="Q686" s="327"/>
      <c r="R686" s="260" t="str">
        <f ca="1">IF(ISERROR($V686),"",OFFSET('Smelter Look-up'!$C$4,$V686-4,0)&amp;"")</f>
        <v>Thaisarco</v>
      </c>
      <c r="S686" s="276" t="str">
        <f t="shared" ca="1" si="30"/>
        <v>TH</v>
      </c>
      <c r="T686" s="276" t="str">
        <f ca="1">IF(B686="","",IF(ISERROR(MATCH($J686,SorP!$B$1:$B$6230,0)),"",INDIRECT("'SorP'!$A$"&amp;MATCH($J686,SorP!$B$1:$B$6230,0))))</f>
        <v>TH-83</v>
      </c>
      <c r="U686" s="318"/>
      <c r="V686" s="319">
        <f>IF(C686="",NA(),MATCH($B686&amp;$C686,'Smelter Look-up'!$J:$J,0))</f>
        <v>478</v>
      </c>
      <c r="W686" s="320"/>
      <c r="X686" s="320">
        <f t="shared" si="31"/>
        <v>0</v>
      </c>
      <c r="Y686" s="320"/>
      <c r="Z686" s="320"/>
      <c r="AB686" s="321" t="str">
        <f t="shared" si="32"/>
        <v>TinThaisarco</v>
      </c>
    </row>
    <row r="687" spans="1:28" s="321" customFormat="1" ht="25.5">
      <c r="A687" s="259"/>
      <c r="B687" s="327" t="s">
        <v>1827</v>
      </c>
      <c r="C687" s="327" t="s">
        <v>1007</v>
      </c>
      <c r="D687" s="327" t="s">
        <v>1007</v>
      </c>
      <c r="E687" s="327" t="s">
        <v>1698</v>
      </c>
      <c r="F687" s="327" t="s">
        <v>1127</v>
      </c>
      <c r="G687" s="327" t="s">
        <v>2453</v>
      </c>
      <c r="H687" s="327"/>
      <c r="I687" s="327"/>
      <c r="J687" s="327"/>
      <c r="K687" s="327"/>
      <c r="L687" s="327"/>
      <c r="M687" s="327"/>
      <c r="N687" s="327"/>
      <c r="O687" s="327"/>
      <c r="P687" s="327"/>
      <c r="Q687" s="327"/>
      <c r="R687" s="260" t="str">
        <f ca="1">IF(ISERROR($V687),"",OFFSET('Smelter Look-up'!$C$4,$V687-4,0)&amp;"")</f>
        <v>Great Wall Precious Metals Co., Ltd. of CBPM</v>
      </c>
      <c r="S687" s="276" t="str">
        <f t="shared" ca="1" si="30"/>
        <v>CN</v>
      </c>
      <c r="T687" s="276" t="str">
        <f ca="1">IF(B687="","",IF(ISERROR(MATCH($J687,SorP!$B$1:$B$6230,0)),"",INDIRECT("'SorP'!$A$"&amp;MATCH($J687,SorP!$B$1:$B$6230,0))))</f>
        <v/>
      </c>
      <c r="U687" s="318"/>
      <c r="V687" s="319">
        <f>IF(C687="",NA(),MATCH($B687&amp;$C687,'Smelter Look-up'!$J:$J,0))</f>
        <v>233</v>
      </c>
      <c r="W687" s="320"/>
      <c r="X687" s="320">
        <f t="shared" si="31"/>
        <v>0</v>
      </c>
      <c r="Y687" s="320"/>
      <c r="Z687" s="320"/>
      <c r="AB687" s="321" t="str">
        <f t="shared" si="32"/>
        <v>GoldThe Great Wall Gold and Silver Refinery of China</v>
      </c>
    </row>
    <row r="688" spans="1:28" s="321" customFormat="1" ht="25.5">
      <c r="A688" s="259"/>
      <c r="B688" s="327" t="s">
        <v>1827</v>
      </c>
      <c r="C688" s="327" t="s">
        <v>3374</v>
      </c>
      <c r="D688" s="327" t="s">
        <v>3374</v>
      </c>
      <c r="E688" s="327" t="s">
        <v>1698</v>
      </c>
      <c r="F688" s="327" t="s">
        <v>1128</v>
      </c>
      <c r="G688" s="327" t="s">
        <v>2453</v>
      </c>
      <c r="H688" s="327">
        <v>0</v>
      </c>
      <c r="I688" s="327" t="s">
        <v>2587</v>
      </c>
      <c r="J688" s="327" t="s">
        <v>16339</v>
      </c>
      <c r="K688" s="327"/>
      <c r="L688" s="327"/>
      <c r="M688" s="327" t="s">
        <v>15548</v>
      </c>
      <c r="N688" s="327"/>
      <c r="O688" s="327" t="s">
        <v>15613</v>
      </c>
      <c r="P688" s="327"/>
      <c r="Q688" s="327"/>
      <c r="R688" s="260" t="str">
        <f ca="1">IF(ISERROR($V688),"",OFFSET('Smelter Look-up'!$C$4,$V688-4,0)&amp;"")</f>
        <v>The Refinery of Shandong Gold Mining Co., Ltd.</v>
      </c>
      <c r="S688" s="276" t="str">
        <f t="shared" ca="1" si="30"/>
        <v>CN</v>
      </c>
      <c r="T688" s="276" t="str">
        <f ca="1">IF(B688="","",IF(ISERROR(MATCH($J688,SorP!$B$1:$B$6230,0)),"",INDIRECT("'SorP'!$A$"&amp;MATCH($J688,SorP!$B$1:$B$6230,0))))</f>
        <v/>
      </c>
      <c r="U688" s="318"/>
      <c r="V688" s="319">
        <f>IF(C688="",NA(),MATCH($B688&amp;$C688,'Smelter Look-up'!$J:$J,0))</f>
        <v>235</v>
      </c>
      <c r="W688" s="320"/>
      <c r="X688" s="320">
        <f t="shared" si="31"/>
        <v>0</v>
      </c>
      <c r="Y688" s="320"/>
      <c r="Z688" s="320"/>
      <c r="AB688" s="321" t="str">
        <f t="shared" si="32"/>
        <v>GoldThe Refinery of Shandong Gold Mining Co., Ltd.</v>
      </c>
    </row>
    <row r="689" spans="1:28" s="321" customFormat="1" ht="25.5">
      <c r="A689" s="259"/>
      <c r="B689" s="327" t="s">
        <v>1827</v>
      </c>
      <c r="C689" s="327" t="s">
        <v>3374</v>
      </c>
      <c r="D689" s="327" t="s">
        <v>3374</v>
      </c>
      <c r="E689" s="327" t="s">
        <v>1698</v>
      </c>
      <c r="F689" s="327" t="s">
        <v>1128</v>
      </c>
      <c r="G689" s="327" t="s">
        <v>2453</v>
      </c>
      <c r="H689" s="327">
        <v>0</v>
      </c>
      <c r="I689" s="327" t="s">
        <v>2587</v>
      </c>
      <c r="J689" s="327" t="s">
        <v>16339</v>
      </c>
      <c r="K689" s="327"/>
      <c r="L689" s="327"/>
      <c r="M689" s="327"/>
      <c r="N689" s="327"/>
      <c r="O689" s="327"/>
      <c r="P689" s="327"/>
      <c r="Q689" s="327" t="s">
        <v>15553</v>
      </c>
      <c r="R689" s="260" t="str">
        <f ca="1">IF(ISERROR($V689),"",OFFSET('Smelter Look-up'!$C$4,$V689-4,0)&amp;"")</f>
        <v>The Refinery of Shandong Gold Mining Co., Ltd.</v>
      </c>
      <c r="S689" s="276" t="str">
        <f t="shared" ca="1" si="30"/>
        <v>CN</v>
      </c>
      <c r="T689" s="276" t="str">
        <f ca="1">IF(B689="","",IF(ISERROR(MATCH($J689,SorP!$B$1:$B$6230,0)),"",INDIRECT("'SorP'!$A$"&amp;MATCH($J689,SorP!$B$1:$B$6230,0))))</f>
        <v/>
      </c>
      <c r="U689" s="318"/>
      <c r="V689" s="319">
        <f>IF(C689="",NA(),MATCH($B689&amp;$C689,'Smelter Look-up'!$J:$J,0))</f>
        <v>235</v>
      </c>
      <c r="W689" s="320"/>
      <c r="X689" s="320">
        <f t="shared" si="31"/>
        <v>0</v>
      </c>
      <c r="Y689" s="320"/>
      <c r="Z689" s="320"/>
      <c r="AB689" s="321" t="str">
        <f t="shared" si="32"/>
        <v>GoldThe Refinery of Shandong Gold Mining Co., Ltd.</v>
      </c>
    </row>
    <row r="690" spans="1:28" s="321" customFormat="1" ht="25.5">
      <c r="A690" s="259"/>
      <c r="B690" s="327" t="s">
        <v>1827</v>
      </c>
      <c r="C690" s="327" t="s">
        <v>3374</v>
      </c>
      <c r="D690" s="327" t="s">
        <v>16340</v>
      </c>
      <c r="E690" s="327" t="s">
        <v>1698</v>
      </c>
      <c r="F690" s="327" t="s">
        <v>1128</v>
      </c>
      <c r="G690" s="327" t="s">
        <v>2453</v>
      </c>
      <c r="H690" s="327" t="s">
        <v>16341</v>
      </c>
      <c r="I690" s="327"/>
      <c r="J690" s="327"/>
      <c r="K690" s="327" t="s">
        <v>16342</v>
      </c>
      <c r="L690" s="327" t="s">
        <v>16343</v>
      </c>
      <c r="M690" s="327" t="s">
        <v>15618</v>
      </c>
      <c r="N690" s="327" t="s">
        <v>16344</v>
      </c>
      <c r="O690" s="327" t="s">
        <v>15664</v>
      </c>
      <c r="P690" s="327" t="s">
        <v>775</v>
      </c>
      <c r="Q690" s="327" t="s">
        <v>15566</v>
      </c>
      <c r="R690" s="260" t="str">
        <f ca="1">IF(ISERROR($V690),"",OFFSET('Smelter Look-up'!$C$4,$V690-4,0)&amp;"")</f>
        <v>The Refinery of Shandong Gold Mining Co., Ltd.</v>
      </c>
      <c r="S690" s="276" t="str">
        <f t="shared" ca="1" si="30"/>
        <v>CN</v>
      </c>
      <c r="T690" s="276" t="str">
        <f ca="1">IF(B690="","",IF(ISERROR(MATCH($J690,SorP!$B$1:$B$6230,0)),"",INDIRECT("'SorP'!$A$"&amp;MATCH($J690,SorP!$B$1:$B$6230,0))))</f>
        <v/>
      </c>
      <c r="U690" s="318"/>
      <c r="V690" s="319">
        <f>IF(C690="",NA(),MATCH($B690&amp;$C690,'Smelter Look-up'!$J:$J,0))</f>
        <v>235</v>
      </c>
      <c r="W690" s="320"/>
      <c r="X690" s="320">
        <f t="shared" si="31"/>
        <v>0</v>
      </c>
      <c r="Y690" s="320"/>
      <c r="Z690" s="320"/>
      <c r="AB690" s="321" t="str">
        <f t="shared" si="32"/>
        <v>GoldThe Refinery of Shandong Gold Mining Co., Ltd.</v>
      </c>
    </row>
    <row r="691" spans="1:28" s="321" customFormat="1" ht="25.5">
      <c r="A691" s="259"/>
      <c r="B691" s="327" t="s">
        <v>1827</v>
      </c>
      <c r="C691" s="327" t="s">
        <v>3374</v>
      </c>
      <c r="D691" s="327" t="s">
        <v>16340</v>
      </c>
      <c r="E691" s="327" t="s">
        <v>1698</v>
      </c>
      <c r="F691" s="327" t="s">
        <v>1128</v>
      </c>
      <c r="G691" s="327" t="s">
        <v>2453</v>
      </c>
      <c r="H691" s="327"/>
      <c r="I691" s="327"/>
      <c r="J691" s="327"/>
      <c r="K691" s="327"/>
      <c r="L691" s="327"/>
      <c r="M691" s="327"/>
      <c r="N691" s="327"/>
      <c r="O691" s="327"/>
      <c r="P691" s="327"/>
      <c r="Q691" s="327"/>
      <c r="R691" s="260" t="str">
        <f ca="1">IF(ISERROR($V691),"",OFFSET('Smelter Look-up'!$C$4,$V691-4,0)&amp;"")</f>
        <v>The Refinery of Shandong Gold Mining Co., Ltd.</v>
      </c>
      <c r="S691" s="276" t="str">
        <f t="shared" ca="1" si="30"/>
        <v>CN</v>
      </c>
      <c r="T691" s="276" t="str">
        <f ca="1">IF(B691="","",IF(ISERROR(MATCH($J691,SorP!$B$1:$B$6230,0)),"",INDIRECT("'SorP'!$A$"&amp;MATCH($J691,SorP!$B$1:$B$6230,0))))</f>
        <v/>
      </c>
      <c r="U691" s="318"/>
      <c r="V691" s="319">
        <f>IF(C691="",NA(),MATCH($B691&amp;$C691,'Smelter Look-up'!$J:$J,0))</f>
        <v>235</v>
      </c>
      <c r="W691" s="320"/>
      <c r="X691" s="320">
        <f t="shared" si="31"/>
        <v>0</v>
      </c>
      <c r="Y691" s="320"/>
      <c r="Z691" s="320"/>
      <c r="AB691" s="321" t="str">
        <f t="shared" si="32"/>
        <v>GoldThe Refinery of Shandong Gold Mining Co., Ltd.</v>
      </c>
    </row>
    <row r="692" spans="1:28" s="321" customFormat="1" ht="20.25">
      <c r="A692" s="259"/>
      <c r="B692" s="327" t="s">
        <v>1827</v>
      </c>
      <c r="C692" s="327" t="s">
        <v>3375</v>
      </c>
      <c r="D692" s="327" t="s">
        <v>3375</v>
      </c>
      <c r="E692" s="327" t="s">
        <v>1758</v>
      </c>
      <c r="F692" s="327" t="s">
        <v>1129</v>
      </c>
      <c r="G692" s="327" t="s">
        <v>2453</v>
      </c>
      <c r="H692" s="327" t="s">
        <v>16345</v>
      </c>
      <c r="I692" s="327" t="s">
        <v>2605</v>
      </c>
      <c r="J692" s="327" t="s">
        <v>2498</v>
      </c>
      <c r="K692" s="327" t="s">
        <v>16346</v>
      </c>
      <c r="L692" s="327" t="s">
        <v>15596</v>
      </c>
      <c r="M692" s="327" t="s">
        <v>15597</v>
      </c>
      <c r="N692" s="327" t="s">
        <v>15557</v>
      </c>
      <c r="O692" s="327" t="s">
        <v>15557</v>
      </c>
      <c r="P692" s="327" t="s">
        <v>774</v>
      </c>
      <c r="Q692" s="327" t="s">
        <v>15598</v>
      </c>
      <c r="R692" s="260" t="str">
        <f ca="1">IF(ISERROR($V692),"",OFFSET('Smelter Look-up'!$C$4,$V692-4,0)&amp;"")</f>
        <v>Tokuriki Honten Co., Ltd.</v>
      </c>
      <c r="S692" s="276" t="str">
        <f t="shared" ca="1" si="30"/>
        <v>JP</v>
      </c>
      <c r="T692" s="276" t="str">
        <f ca="1">IF(B692="","",IF(ISERROR(MATCH($J692,SorP!$B$1:$B$6230,0)),"",INDIRECT("'SorP'!$A$"&amp;MATCH($J692,SorP!$B$1:$B$6230,0))))</f>
        <v>JP-11</v>
      </c>
      <c r="U692" s="318"/>
      <c r="V692" s="319">
        <f>IF(C692="",NA(),MATCH($B692&amp;$C692,'Smelter Look-up'!$J:$J,0))</f>
        <v>236</v>
      </c>
      <c r="W692" s="320"/>
      <c r="X692" s="320">
        <f t="shared" si="31"/>
        <v>0</v>
      </c>
      <c r="Y692" s="320"/>
      <c r="Z692" s="320"/>
      <c r="AB692" s="321" t="str">
        <f t="shared" si="32"/>
        <v>GoldTokuriki Honten Co., Ltd.</v>
      </c>
    </row>
    <row r="693" spans="1:28" s="321" customFormat="1" ht="20.25">
      <c r="A693" s="259"/>
      <c r="B693" s="327" t="s">
        <v>1827</v>
      </c>
      <c r="C693" s="327" t="s">
        <v>3375</v>
      </c>
      <c r="D693" s="327" t="s">
        <v>3375</v>
      </c>
      <c r="E693" s="327" t="s">
        <v>1758</v>
      </c>
      <c r="F693" s="327" t="s">
        <v>1129</v>
      </c>
      <c r="G693" s="327" t="s">
        <v>2453</v>
      </c>
      <c r="H693" s="327">
        <v>0</v>
      </c>
      <c r="I693" s="327" t="s">
        <v>2605</v>
      </c>
      <c r="J693" s="327" t="s">
        <v>2498</v>
      </c>
      <c r="K693" s="327"/>
      <c r="L693" s="327"/>
      <c r="M693" s="327" t="s">
        <v>15548</v>
      </c>
      <c r="N693" s="327"/>
      <c r="O693" s="327" t="s">
        <v>15613</v>
      </c>
      <c r="P693" s="327"/>
      <c r="Q693" s="327"/>
      <c r="R693" s="260" t="str">
        <f ca="1">IF(ISERROR($V693),"",OFFSET('Smelter Look-up'!$C$4,$V693-4,0)&amp;"")</f>
        <v>Tokuriki Honten Co., Ltd.</v>
      </c>
      <c r="S693" s="276" t="str">
        <f t="shared" ca="1" si="30"/>
        <v>JP</v>
      </c>
      <c r="T693" s="276" t="str">
        <f ca="1">IF(B693="","",IF(ISERROR(MATCH($J693,SorP!$B$1:$B$6230,0)),"",INDIRECT("'SorP'!$A$"&amp;MATCH($J693,SorP!$B$1:$B$6230,0))))</f>
        <v>JP-11</v>
      </c>
      <c r="U693" s="318"/>
      <c r="V693" s="319">
        <f>IF(C693="",NA(),MATCH($B693&amp;$C693,'Smelter Look-up'!$J:$J,0))</f>
        <v>236</v>
      </c>
      <c r="W693" s="320"/>
      <c r="X693" s="320">
        <f t="shared" si="31"/>
        <v>0</v>
      </c>
      <c r="Y693" s="320"/>
      <c r="Z693" s="320"/>
      <c r="AB693" s="321" t="str">
        <f t="shared" si="32"/>
        <v>GoldTokuriki Honten Co., Ltd.</v>
      </c>
    </row>
    <row r="694" spans="1:28" s="321" customFormat="1" ht="20.25">
      <c r="A694" s="259"/>
      <c r="B694" s="327" t="s">
        <v>1827</v>
      </c>
      <c r="C694" s="327" t="s">
        <v>3375</v>
      </c>
      <c r="D694" s="327" t="s">
        <v>3375</v>
      </c>
      <c r="E694" s="327" t="s">
        <v>1758</v>
      </c>
      <c r="F694" s="327" t="s">
        <v>1129</v>
      </c>
      <c r="G694" s="327" t="s">
        <v>2453</v>
      </c>
      <c r="H694" s="327">
        <v>0</v>
      </c>
      <c r="I694" s="327" t="s">
        <v>2605</v>
      </c>
      <c r="J694" s="327" t="s">
        <v>2498</v>
      </c>
      <c r="K694" s="327"/>
      <c r="L694" s="327"/>
      <c r="M694" s="327"/>
      <c r="N694" s="327"/>
      <c r="O694" s="327"/>
      <c r="P694" s="327"/>
      <c r="Q694" s="327" t="s">
        <v>15553</v>
      </c>
      <c r="R694" s="260" t="str">
        <f ca="1">IF(ISERROR($V694),"",OFFSET('Smelter Look-up'!$C$4,$V694-4,0)&amp;"")</f>
        <v>Tokuriki Honten Co., Ltd.</v>
      </c>
      <c r="S694" s="276" t="str">
        <f t="shared" ca="1" si="30"/>
        <v>JP</v>
      </c>
      <c r="T694" s="276" t="str">
        <f ca="1">IF(B694="","",IF(ISERROR(MATCH($J694,SorP!$B$1:$B$6230,0)),"",INDIRECT("'SorP'!$A$"&amp;MATCH($J694,SorP!$B$1:$B$6230,0))))</f>
        <v>JP-11</v>
      </c>
      <c r="U694" s="318"/>
      <c r="V694" s="319">
        <f>IF(C694="",NA(),MATCH($B694&amp;$C694,'Smelter Look-up'!$J:$J,0))</f>
        <v>236</v>
      </c>
      <c r="W694" s="320"/>
      <c r="X694" s="320">
        <f t="shared" si="31"/>
        <v>0</v>
      </c>
      <c r="Y694" s="320"/>
      <c r="Z694" s="320"/>
      <c r="AB694" s="321" t="str">
        <f t="shared" si="32"/>
        <v>GoldTokuriki Honten Co., Ltd.</v>
      </c>
    </row>
    <row r="695" spans="1:28" s="321" customFormat="1" ht="20.25">
      <c r="A695" s="259"/>
      <c r="B695" s="327" t="s">
        <v>1827</v>
      </c>
      <c r="C695" s="327" t="s">
        <v>3375</v>
      </c>
      <c r="D695" s="327" t="s">
        <v>3375</v>
      </c>
      <c r="E695" s="327" t="s">
        <v>1758</v>
      </c>
      <c r="F695" s="327" t="s">
        <v>1129</v>
      </c>
      <c r="G695" s="327" t="s">
        <v>2453</v>
      </c>
      <c r="H695" s="327" t="s">
        <v>16347</v>
      </c>
      <c r="I695" s="327" t="s">
        <v>2605</v>
      </c>
      <c r="J695" s="327" t="s">
        <v>2498</v>
      </c>
      <c r="K695" s="327"/>
      <c r="L695" s="327"/>
      <c r="M695" s="327"/>
      <c r="N695" s="327"/>
      <c r="O695" s="327" t="s">
        <v>15557</v>
      </c>
      <c r="P695" s="327" t="s">
        <v>774</v>
      </c>
      <c r="Q695" s="327"/>
      <c r="R695" s="260" t="str">
        <f ca="1">IF(ISERROR($V695),"",OFFSET('Smelter Look-up'!$C$4,$V695-4,0)&amp;"")</f>
        <v>Tokuriki Honten Co., Ltd.</v>
      </c>
      <c r="S695" s="276" t="str">
        <f t="shared" ca="1" si="30"/>
        <v>JP</v>
      </c>
      <c r="T695" s="276" t="str">
        <f ca="1">IF(B695="","",IF(ISERROR(MATCH($J695,SorP!$B$1:$B$6230,0)),"",INDIRECT("'SorP'!$A$"&amp;MATCH($J695,SorP!$B$1:$B$6230,0))))</f>
        <v>JP-11</v>
      </c>
      <c r="U695" s="318"/>
      <c r="V695" s="319">
        <f>IF(C695="",NA(),MATCH($B695&amp;$C695,'Smelter Look-up'!$J:$J,0))</f>
        <v>236</v>
      </c>
      <c r="W695" s="320"/>
      <c r="X695" s="320">
        <f t="shared" si="31"/>
        <v>0</v>
      </c>
      <c r="Y695" s="320"/>
      <c r="Z695" s="320"/>
      <c r="AB695" s="321" t="str">
        <f t="shared" si="32"/>
        <v>GoldTokuriki Honten Co., Ltd.</v>
      </c>
    </row>
    <row r="696" spans="1:28" s="321" customFormat="1" ht="20.25">
      <c r="A696" s="259"/>
      <c r="B696" s="327" t="s">
        <v>1827</v>
      </c>
      <c r="C696" s="327" t="s">
        <v>3375</v>
      </c>
      <c r="D696" s="327" t="s">
        <v>16348</v>
      </c>
      <c r="E696" s="327" t="s">
        <v>1758</v>
      </c>
      <c r="F696" s="327" t="s">
        <v>1129</v>
      </c>
      <c r="G696" s="327" t="s">
        <v>2453</v>
      </c>
      <c r="H696" s="327" t="s">
        <v>16345</v>
      </c>
      <c r="I696" s="327" t="s">
        <v>2605</v>
      </c>
      <c r="J696" s="327" t="s">
        <v>2498</v>
      </c>
      <c r="K696" s="327" t="s">
        <v>16349</v>
      </c>
      <c r="L696" s="327" t="s">
        <v>16350</v>
      </c>
      <c r="M696" s="327" t="s">
        <v>15572</v>
      </c>
      <c r="N696" s="327" t="s">
        <v>15613</v>
      </c>
      <c r="O696" s="327" t="s">
        <v>15613</v>
      </c>
      <c r="P696" s="327" t="s">
        <v>775</v>
      </c>
      <c r="Q696" s="327"/>
      <c r="R696" s="260" t="str">
        <f ca="1">IF(ISERROR($V696),"",OFFSET('Smelter Look-up'!$C$4,$V696-4,0)&amp;"")</f>
        <v>Tokuriki Honten Co., Ltd.</v>
      </c>
      <c r="S696" s="276" t="str">
        <f t="shared" ca="1" si="30"/>
        <v>JP</v>
      </c>
      <c r="T696" s="276" t="str">
        <f ca="1">IF(B696="","",IF(ISERROR(MATCH($J696,SorP!$B$1:$B$6230,0)),"",INDIRECT("'SorP'!$A$"&amp;MATCH($J696,SorP!$B$1:$B$6230,0))))</f>
        <v>JP-11</v>
      </c>
      <c r="U696" s="318"/>
      <c r="V696" s="319">
        <f>IF(C696="",NA(),MATCH($B696&amp;$C696,'Smelter Look-up'!$J:$J,0))</f>
        <v>236</v>
      </c>
      <c r="W696" s="320"/>
      <c r="X696" s="320">
        <f t="shared" si="31"/>
        <v>0</v>
      </c>
      <c r="Y696" s="320"/>
      <c r="Z696" s="320"/>
      <c r="AB696" s="321" t="str">
        <f t="shared" si="32"/>
        <v>GoldTokuriki Honten Co., Ltd.</v>
      </c>
    </row>
    <row r="697" spans="1:28" s="321" customFormat="1" ht="20.25">
      <c r="A697" s="259"/>
      <c r="B697" s="327" t="s">
        <v>1827</v>
      </c>
      <c r="C697" s="327" t="s">
        <v>3375</v>
      </c>
      <c r="D697" s="327" t="s">
        <v>16348</v>
      </c>
      <c r="E697" s="327" t="s">
        <v>1758</v>
      </c>
      <c r="F697" s="327" t="s">
        <v>1129</v>
      </c>
      <c r="G697" s="327" t="s">
        <v>2453</v>
      </c>
      <c r="H697" s="327"/>
      <c r="I697" s="327"/>
      <c r="J697" s="327"/>
      <c r="K697" s="327"/>
      <c r="L697" s="327"/>
      <c r="M697" s="327"/>
      <c r="N697" s="327"/>
      <c r="O697" s="327"/>
      <c r="P697" s="327"/>
      <c r="Q697" s="327"/>
      <c r="R697" s="260" t="str">
        <f ca="1">IF(ISERROR($V697),"",OFFSET('Smelter Look-up'!$C$4,$V697-4,0)&amp;"")</f>
        <v>Tokuriki Honten Co., Ltd.</v>
      </c>
      <c r="S697" s="276" t="str">
        <f t="shared" ca="1" si="30"/>
        <v>JP</v>
      </c>
      <c r="T697" s="276" t="str">
        <f ca="1">IF(B697="","",IF(ISERROR(MATCH($J697,SorP!$B$1:$B$6230,0)),"",INDIRECT("'SorP'!$A$"&amp;MATCH($J697,SorP!$B$1:$B$6230,0))))</f>
        <v/>
      </c>
      <c r="U697" s="318"/>
      <c r="V697" s="319">
        <f>IF(C697="",NA(),MATCH($B697&amp;$C697,'Smelter Look-up'!$J:$J,0))</f>
        <v>236</v>
      </c>
      <c r="W697" s="320"/>
      <c r="X697" s="320">
        <f t="shared" si="31"/>
        <v>0</v>
      </c>
      <c r="Y697" s="320"/>
      <c r="Z697" s="320"/>
      <c r="AB697" s="321" t="str">
        <f t="shared" si="32"/>
        <v>GoldTokuriki Honten Co., Ltd.</v>
      </c>
    </row>
    <row r="698" spans="1:28" s="321" customFormat="1" ht="20.25">
      <c r="A698" s="259"/>
      <c r="B698" s="327" t="s">
        <v>1827</v>
      </c>
      <c r="C698" s="327" t="s">
        <v>987</v>
      </c>
      <c r="D698" s="327" t="s">
        <v>987</v>
      </c>
      <c r="E698" s="327" t="s">
        <v>1765</v>
      </c>
      <c r="F698" s="327" t="s">
        <v>1131</v>
      </c>
      <c r="G698" s="327" t="s">
        <v>2453</v>
      </c>
      <c r="H698" s="327" t="s">
        <v>16351</v>
      </c>
      <c r="I698" s="327" t="s">
        <v>15922</v>
      </c>
      <c r="J698" s="327" t="s">
        <v>15724</v>
      </c>
      <c r="K698" s="327" t="s">
        <v>16352</v>
      </c>
      <c r="L698" s="327" t="s">
        <v>16353</v>
      </c>
      <c r="M698" s="327" t="s">
        <v>15726</v>
      </c>
      <c r="N698" s="327" t="s">
        <v>15863</v>
      </c>
      <c r="O698" s="327" t="s">
        <v>15727</v>
      </c>
      <c r="P698" s="327"/>
      <c r="Q698" s="327"/>
      <c r="R698" s="260" t="str">
        <f ca="1">IF(ISERROR($V698),"",OFFSET('Smelter Look-up'!$C$4,$V698-4,0)&amp;"")</f>
        <v>Torecom</v>
      </c>
      <c r="S698" s="276" t="str">
        <f t="shared" ca="1" si="30"/>
        <v>KR</v>
      </c>
      <c r="T698" s="276" t="str">
        <f ca="1">IF(B698="","",IF(ISERROR(MATCH($J698,SorP!$B$1:$B$6230,0)),"",INDIRECT("'SorP'!$A$"&amp;MATCH($J698,SorP!$B$1:$B$6230,0))))</f>
        <v/>
      </c>
      <c r="U698" s="318"/>
      <c r="V698" s="319">
        <f>IF(C698="",NA(),MATCH($B698&amp;$C698,'Smelter Look-up'!$J:$J,0))</f>
        <v>241</v>
      </c>
      <c r="W698" s="320"/>
      <c r="X698" s="320">
        <f t="shared" si="31"/>
        <v>0</v>
      </c>
      <c r="Y698" s="320"/>
      <c r="Z698" s="320"/>
      <c r="AB698" s="321" t="str">
        <f t="shared" si="32"/>
        <v>GoldTorecom</v>
      </c>
    </row>
    <row r="699" spans="1:28" s="321" customFormat="1" ht="20.25">
      <c r="A699" s="259"/>
      <c r="B699" s="327" t="s">
        <v>1827</v>
      </c>
      <c r="C699" s="327" t="s">
        <v>987</v>
      </c>
      <c r="D699" s="327" t="s">
        <v>987</v>
      </c>
      <c r="E699" s="327" t="s">
        <v>1765</v>
      </c>
      <c r="F699" s="327" t="s">
        <v>1131</v>
      </c>
      <c r="G699" s="327" t="s">
        <v>2453</v>
      </c>
      <c r="H699" s="327"/>
      <c r="I699" s="327"/>
      <c r="J699" s="327"/>
      <c r="K699" s="327"/>
      <c r="L699" s="327"/>
      <c r="M699" s="327"/>
      <c r="N699" s="327"/>
      <c r="O699" s="327"/>
      <c r="P699" s="327"/>
      <c r="Q699" s="327"/>
      <c r="R699" s="260" t="str">
        <f ca="1">IF(ISERROR($V699),"",OFFSET('Smelter Look-up'!$C$4,$V699-4,0)&amp;"")</f>
        <v>Torecom</v>
      </c>
      <c r="S699" s="276" t="str">
        <f t="shared" ca="1" si="30"/>
        <v>KR</v>
      </c>
      <c r="T699" s="276" t="str">
        <f ca="1">IF(B699="","",IF(ISERROR(MATCH($J699,SorP!$B$1:$B$6230,0)),"",INDIRECT("'SorP'!$A$"&amp;MATCH($J699,SorP!$B$1:$B$6230,0))))</f>
        <v/>
      </c>
      <c r="U699" s="318"/>
      <c r="V699" s="319">
        <f>IF(C699="",NA(),MATCH($B699&amp;$C699,'Smelter Look-up'!$J:$J,0))</f>
        <v>241</v>
      </c>
      <c r="W699" s="320"/>
      <c r="X699" s="320">
        <f t="shared" si="31"/>
        <v>0</v>
      </c>
      <c r="Y699" s="320"/>
      <c r="Z699" s="320"/>
      <c r="AB699" s="321" t="str">
        <f t="shared" si="32"/>
        <v>GoldTorecom</v>
      </c>
    </row>
    <row r="700" spans="1:28" s="321" customFormat="1" ht="20.25">
      <c r="A700" s="259"/>
      <c r="B700" s="327" t="s">
        <v>1829</v>
      </c>
      <c r="C700" s="327" t="s">
        <v>2691</v>
      </c>
      <c r="D700" s="327" t="s">
        <v>2691</v>
      </c>
      <c r="E700" s="327" t="s">
        <v>1759</v>
      </c>
      <c r="F700" s="327" t="s">
        <v>1164</v>
      </c>
      <c r="G700" s="327" t="s">
        <v>2453</v>
      </c>
      <c r="H700" s="327">
        <v>0</v>
      </c>
      <c r="I700" s="327" t="s">
        <v>2529</v>
      </c>
      <c r="J700" s="327" t="s">
        <v>16354</v>
      </c>
      <c r="K700" s="327"/>
      <c r="L700" s="327"/>
      <c r="M700" s="327"/>
      <c r="N700" s="327"/>
      <c r="O700" s="327"/>
      <c r="P700" s="327"/>
      <c r="Q700" s="327"/>
      <c r="R700" s="260" t="str">
        <f ca="1">IF(ISERROR($V700),"",OFFSET('Smelter Look-up'!$C$4,$V700-4,0)&amp;"")</f>
        <v>Ulba Metallurgical Plant JSC</v>
      </c>
      <c r="S700" s="276" t="str">
        <f t="shared" ca="1" si="30"/>
        <v>KZ</v>
      </c>
      <c r="T700" s="276" t="str">
        <f ca="1">IF(B700="","",IF(ISERROR(MATCH($J700,SorP!$B$1:$B$6230,0)),"",INDIRECT("'SorP'!$A$"&amp;MATCH($J700,SorP!$B$1:$B$6230,0))))</f>
        <v/>
      </c>
      <c r="U700" s="318"/>
      <c r="V700" s="319">
        <f>IF(C700="",NA(),MATCH($B700&amp;$C700,'Smelter Look-up'!$J:$J,0))</f>
        <v>331</v>
      </c>
      <c r="W700" s="320"/>
      <c r="X700" s="320">
        <f t="shared" si="31"/>
        <v>0</v>
      </c>
      <c r="Y700" s="320"/>
      <c r="Z700" s="320"/>
      <c r="AB700" s="321" t="str">
        <f t="shared" si="32"/>
        <v>TantalumUlba Metallurgical Plant JSC</v>
      </c>
    </row>
    <row r="701" spans="1:28" s="321" customFormat="1" ht="20.25">
      <c r="A701" s="259"/>
      <c r="B701" s="327" t="s">
        <v>1829</v>
      </c>
      <c r="C701" s="327" t="s">
        <v>2691</v>
      </c>
      <c r="D701" s="327" t="s">
        <v>2691</v>
      </c>
      <c r="E701" s="327" t="s">
        <v>1759</v>
      </c>
      <c r="F701" s="327" t="s">
        <v>1164</v>
      </c>
      <c r="G701" s="327" t="s">
        <v>2453</v>
      </c>
      <c r="H701" s="327">
        <v>0</v>
      </c>
      <c r="I701" s="327" t="s">
        <v>2529</v>
      </c>
      <c r="J701" s="327" t="s">
        <v>16354</v>
      </c>
      <c r="K701" s="327"/>
      <c r="L701" s="327"/>
      <c r="M701" s="327" t="s">
        <v>15548</v>
      </c>
      <c r="N701" s="327"/>
      <c r="O701" s="327" t="s">
        <v>15762</v>
      </c>
      <c r="P701" s="327"/>
      <c r="Q701" s="327" t="s">
        <v>15683</v>
      </c>
      <c r="R701" s="260" t="str">
        <f ca="1">IF(ISERROR($V701),"",OFFSET('Smelter Look-up'!$C$4,$V701-4,0)&amp;"")</f>
        <v>Ulba Metallurgical Plant JSC</v>
      </c>
      <c r="S701" s="276" t="str">
        <f t="shared" ca="1" si="30"/>
        <v>KZ</v>
      </c>
      <c r="T701" s="276" t="str">
        <f ca="1">IF(B701="","",IF(ISERROR(MATCH($J701,SorP!$B$1:$B$6230,0)),"",INDIRECT("'SorP'!$A$"&amp;MATCH($J701,SorP!$B$1:$B$6230,0))))</f>
        <v/>
      </c>
      <c r="U701" s="318"/>
      <c r="V701" s="319">
        <f>IF(C701="",NA(),MATCH($B701&amp;$C701,'Smelter Look-up'!$J:$J,0))</f>
        <v>331</v>
      </c>
      <c r="W701" s="320"/>
      <c r="X701" s="320">
        <f t="shared" si="31"/>
        <v>0</v>
      </c>
      <c r="Y701" s="320"/>
      <c r="Z701" s="320"/>
      <c r="AB701" s="321" t="str">
        <f t="shared" si="32"/>
        <v>TantalumUlba Metallurgical Plant JSC</v>
      </c>
    </row>
    <row r="702" spans="1:28" s="321" customFormat="1" ht="20.25">
      <c r="A702" s="259"/>
      <c r="B702" s="327" t="s">
        <v>1829</v>
      </c>
      <c r="C702" s="327" t="s">
        <v>16355</v>
      </c>
      <c r="D702" s="327" t="s">
        <v>16355</v>
      </c>
      <c r="E702" s="327" t="s">
        <v>1759</v>
      </c>
      <c r="F702" s="327" t="s">
        <v>1164</v>
      </c>
      <c r="G702" s="327" t="s">
        <v>2453</v>
      </c>
      <c r="H702" s="327" t="s">
        <v>16356</v>
      </c>
      <c r="I702" s="327" t="s">
        <v>2529</v>
      </c>
      <c r="J702" s="327" t="s">
        <v>16354</v>
      </c>
      <c r="K702" s="327" t="s">
        <v>16357</v>
      </c>
      <c r="L702" s="327" t="s">
        <v>16358</v>
      </c>
      <c r="M702" s="327" t="s">
        <v>15572</v>
      </c>
      <c r="N702" s="327" t="s">
        <v>15695</v>
      </c>
      <c r="O702" s="327" t="s">
        <v>15766</v>
      </c>
      <c r="P702" s="327" t="s">
        <v>775</v>
      </c>
      <c r="Q702" s="327" t="s">
        <v>15683</v>
      </c>
      <c r="R702" s="260" t="str">
        <f ca="1">IF(ISERROR($V702),"",OFFSET('Smelter Look-up'!$C$4,$V702-4,0)&amp;"")</f>
        <v>Ulba Metallurgical Plant JSC</v>
      </c>
      <c r="S702" s="276" t="str">
        <f t="shared" ca="1" si="30"/>
        <v>KZ</v>
      </c>
      <c r="T702" s="276" t="str">
        <f ca="1">IF(B702="","",IF(ISERROR(MATCH($J702,SorP!$B$1:$B$6230,0)),"",INDIRECT("'SorP'!$A$"&amp;MATCH($J702,SorP!$B$1:$B$6230,0))))</f>
        <v/>
      </c>
      <c r="U702" s="318"/>
      <c r="V702" s="319">
        <f>IF(C702="",NA(),MATCH($B702&amp;$C702,'Smelter Look-up'!$J:$J,0))</f>
        <v>330</v>
      </c>
      <c r="W702" s="320"/>
      <c r="X702" s="320">
        <f t="shared" si="31"/>
        <v>0</v>
      </c>
      <c r="Y702" s="320"/>
      <c r="Z702" s="320"/>
      <c r="AB702" s="321" t="str">
        <f t="shared" si="32"/>
        <v>TantalumUlba</v>
      </c>
    </row>
    <row r="703" spans="1:28" s="321" customFormat="1" ht="20.25">
      <c r="A703" s="259"/>
      <c r="B703" s="327" t="s">
        <v>1829</v>
      </c>
      <c r="C703" s="327" t="s">
        <v>16355</v>
      </c>
      <c r="D703" s="327" t="s">
        <v>2691</v>
      </c>
      <c r="E703" s="327" t="s">
        <v>1759</v>
      </c>
      <c r="F703" s="327" t="s">
        <v>1164</v>
      </c>
      <c r="G703" s="327" t="s">
        <v>2453</v>
      </c>
      <c r="H703" s="327">
        <v>0</v>
      </c>
      <c r="I703" s="327" t="s">
        <v>2529</v>
      </c>
      <c r="J703" s="327" t="s">
        <v>16354</v>
      </c>
      <c r="K703" s="327"/>
      <c r="L703" s="327"/>
      <c r="M703" s="327"/>
      <c r="N703" s="327"/>
      <c r="O703" s="327"/>
      <c r="P703" s="327"/>
      <c r="Q703" s="327"/>
      <c r="R703" s="260" t="str">
        <f ca="1">IF(ISERROR($V703),"",OFFSET('Smelter Look-up'!$C$4,$V703-4,0)&amp;"")</f>
        <v>Ulba Metallurgical Plant JSC</v>
      </c>
      <c r="S703" s="276" t="str">
        <f t="shared" ca="1" si="30"/>
        <v>KZ</v>
      </c>
      <c r="T703" s="276" t="str">
        <f ca="1">IF(B703="","",IF(ISERROR(MATCH($J703,SorP!$B$1:$B$6230,0)),"",INDIRECT("'SorP'!$A$"&amp;MATCH($J703,SorP!$B$1:$B$6230,0))))</f>
        <v/>
      </c>
      <c r="U703" s="318"/>
      <c r="V703" s="319">
        <f>IF(C703="",NA(),MATCH($B703&amp;$C703,'Smelter Look-up'!$J:$J,0))</f>
        <v>330</v>
      </c>
      <c r="W703" s="320"/>
      <c r="X703" s="320">
        <f t="shared" si="31"/>
        <v>0</v>
      </c>
      <c r="Y703" s="320"/>
      <c r="Z703" s="320"/>
      <c r="AB703" s="321" t="str">
        <f t="shared" si="32"/>
        <v>TantalumUlba</v>
      </c>
    </row>
    <row r="704" spans="1:28" s="321" customFormat="1" ht="20.25">
      <c r="A704" s="259"/>
      <c r="B704" s="327" t="s">
        <v>1827</v>
      </c>
      <c r="C704" s="327" t="s">
        <v>3376</v>
      </c>
      <c r="D704" s="327" t="s">
        <v>16359</v>
      </c>
      <c r="E704" s="327" t="s">
        <v>1687</v>
      </c>
      <c r="F704" s="327" t="s">
        <v>1132</v>
      </c>
      <c r="G704" s="327" t="s">
        <v>2453</v>
      </c>
      <c r="H704" s="327" t="s">
        <v>16360</v>
      </c>
      <c r="I704" s="327" t="s">
        <v>2611</v>
      </c>
      <c r="J704" s="327" t="s">
        <v>16361</v>
      </c>
      <c r="K704" s="327"/>
      <c r="L704" s="327"/>
      <c r="M704" s="327" t="s">
        <v>15572</v>
      </c>
      <c r="N704" s="327" t="s">
        <v>15613</v>
      </c>
      <c r="O704" s="327" t="s">
        <v>15628</v>
      </c>
      <c r="P704" s="327" t="s">
        <v>775</v>
      </c>
      <c r="Q704" s="327"/>
      <c r="R704" s="260" t="str">
        <f ca="1">IF(ISERROR($V704),"",OFFSET('Smelter Look-up'!$C$4,$V704-4,0)&amp;"")</f>
        <v>Umicore Brasil Ltda.</v>
      </c>
      <c r="S704" s="276" t="str">
        <f t="shared" ca="1" si="30"/>
        <v>BR</v>
      </c>
      <c r="T704" s="276" t="str">
        <f ca="1">IF(B704="","",IF(ISERROR(MATCH($J704,SorP!$B$1:$B$6230,0)),"",INDIRECT("'SorP'!$A$"&amp;MATCH($J704,SorP!$B$1:$B$6230,0))))</f>
        <v/>
      </c>
      <c r="U704" s="318"/>
      <c r="V704" s="319">
        <f>IF(C704="",NA(),MATCH($B704&amp;$C704,'Smelter Look-up'!$J:$J,0))</f>
        <v>243</v>
      </c>
      <c r="W704" s="320"/>
      <c r="X704" s="320">
        <f t="shared" si="31"/>
        <v>0</v>
      </c>
      <c r="Y704" s="320"/>
      <c r="Z704" s="320"/>
      <c r="AB704" s="321" t="str">
        <f t="shared" si="32"/>
        <v>GoldUmicore Brasil Ltda.</v>
      </c>
    </row>
    <row r="705" spans="1:28" s="321" customFormat="1" ht="20.25">
      <c r="A705" s="259"/>
      <c r="B705" s="327" t="s">
        <v>1827</v>
      </c>
      <c r="C705" s="327" t="s">
        <v>3376</v>
      </c>
      <c r="D705" s="327" t="s">
        <v>16359</v>
      </c>
      <c r="E705" s="327" t="s">
        <v>1687</v>
      </c>
      <c r="F705" s="327" t="s">
        <v>1132</v>
      </c>
      <c r="G705" s="327" t="s">
        <v>2453</v>
      </c>
      <c r="H705" s="327"/>
      <c r="I705" s="327"/>
      <c r="J705" s="327"/>
      <c r="K705" s="327"/>
      <c r="L705" s="327"/>
      <c r="M705" s="327"/>
      <c r="N705" s="327"/>
      <c r="O705" s="327"/>
      <c r="P705" s="327"/>
      <c r="Q705" s="327"/>
      <c r="R705" s="260" t="str">
        <f ca="1">IF(ISERROR($V705),"",OFFSET('Smelter Look-up'!$C$4,$V705-4,0)&amp;"")</f>
        <v>Umicore Brasil Ltda.</v>
      </c>
      <c r="S705" s="276" t="str">
        <f t="shared" ca="1" si="30"/>
        <v>BR</v>
      </c>
      <c r="T705" s="276" t="str">
        <f ca="1">IF(B705="","",IF(ISERROR(MATCH($J705,SorP!$B$1:$B$6230,0)),"",INDIRECT("'SorP'!$A$"&amp;MATCH($J705,SorP!$B$1:$B$6230,0))))</f>
        <v/>
      </c>
      <c r="U705" s="318"/>
      <c r="V705" s="319">
        <f>IF(C705="",NA(),MATCH($B705&amp;$C705,'Smelter Look-up'!$J:$J,0))</f>
        <v>243</v>
      </c>
      <c r="W705" s="320"/>
      <c r="X705" s="320">
        <f t="shared" si="31"/>
        <v>0</v>
      </c>
      <c r="Y705" s="320"/>
      <c r="Z705" s="320"/>
      <c r="AB705" s="321" t="str">
        <f t="shared" si="32"/>
        <v>GoldUmicore Brasil Ltda.</v>
      </c>
    </row>
    <row r="706" spans="1:28" s="321" customFormat="1" ht="20.25">
      <c r="A706" s="259"/>
      <c r="B706" s="327" t="s">
        <v>1827</v>
      </c>
      <c r="C706" s="327" t="s">
        <v>16362</v>
      </c>
      <c r="D706" s="327" t="s">
        <v>16362</v>
      </c>
      <c r="E706" s="327" t="s">
        <v>1676</v>
      </c>
      <c r="F706" s="327" t="s">
        <v>1133</v>
      </c>
      <c r="G706" s="327" t="s">
        <v>2453</v>
      </c>
      <c r="H706" s="327">
        <v>0</v>
      </c>
      <c r="I706" s="327" t="s">
        <v>2613</v>
      </c>
      <c r="J706" s="327" t="s">
        <v>2614</v>
      </c>
      <c r="K706" s="327"/>
      <c r="L706" s="327"/>
      <c r="M706" s="327"/>
      <c r="N706" s="327"/>
      <c r="O706" s="327"/>
      <c r="P706" s="327"/>
      <c r="Q706" s="327" t="s">
        <v>15576</v>
      </c>
      <c r="R706" s="260" t="str">
        <f ca="1">IF(ISERROR($V706),"",OFFSET('Smelter Look-up'!$C$4,$V706-4,0)&amp;"")</f>
        <v/>
      </c>
      <c r="S706" s="276" t="str">
        <f t="shared" ca="1" si="30"/>
        <v>BE</v>
      </c>
      <c r="T706" s="276" t="str">
        <f ca="1">IF(B706="","",IF(ISERROR(MATCH($J706,SorP!$B$1:$B$6230,0)),"",INDIRECT("'SorP'!$A$"&amp;MATCH($J706,SorP!$B$1:$B$6230,0))))</f>
        <v/>
      </c>
      <c r="U706" s="318"/>
      <c r="V706" s="319" t="e">
        <f>IF(C706="",NA(),MATCH($B706&amp;$C706,'Smelter Look-up'!$J:$J,0))</f>
        <v>#N/A</v>
      </c>
      <c r="W706" s="320"/>
      <c r="X706" s="320">
        <f t="shared" si="31"/>
        <v>0</v>
      </c>
      <c r="Y706" s="320"/>
      <c r="Z706" s="320"/>
      <c r="AB706" s="321" t="str">
        <f t="shared" si="32"/>
        <v>GoldUmicore SA Business Unit Precious Metals Refining</v>
      </c>
    </row>
    <row r="707" spans="1:28" s="321" customFormat="1" ht="20.25">
      <c r="A707" s="259"/>
      <c r="B707" s="327" t="s">
        <v>1827</v>
      </c>
      <c r="C707" s="327" t="s">
        <v>16362</v>
      </c>
      <c r="D707" s="327" t="s">
        <v>16362</v>
      </c>
      <c r="E707" s="327" t="s">
        <v>1676</v>
      </c>
      <c r="F707" s="327" t="s">
        <v>1133</v>
      </c>
      <c r="G707" s="327" t="s">
        <v>2453</v>
      </c>
      <c r="H707" s="327">
        <v>0</v>
      </c>
      <c r="I707" s="327" t="s">
        <v>2613</v>
      </c>
      <c r="J707" s="327" t="s">
        <v>2614</v>
      </c>
      <c r="K707" s="327"/>
      <c r="L707" s="327"/>
      <c r="M707" s="327" t="s">
        <v>15577</v>
      </c>
      <c r="N707" s="327"/>
      <c r="O707" s="327"/>
      <c r="P707" s="327"/>
      <c r="Q707" s="327" t="s">
        <v>15578</v>
      </c>
      <c r="R707" s="260" t="str">
        <f ca="1">IF(ISERROR($V707),"",OFFSET('Smelter Look-up'!$C$4,$V707-4,0)&amp;"")</f>
        <v/>
      </c>
      <c r="S707" s="276" t="str">
        <f t="shared" ca="1" si="30"/>
        <v>BE</v>
      </c>
      <c r="T707" s="276" t="str">
        <f ca="1">IF(B707="","",IF(ISERROR(MATCH($J707,SorP!$B$1:$B$6230,0)),"",INDIRECT("'SorP'!$A$"&amp;MATCH($J707,SorP!$B$1:$B$6230,0))))</f>
        <v/>
      </c>
      <c r="U707" s="318"/>
      <c r="V707" s="319" t="e">
        <f>IF(C707="",NA(),MATCH($B707&amp;$C707,'Smelter Look-up'!$J:$J,0))</f>
        <v>#N/A</v>
      </c>
      <c r="W707" s="320"/>
      <c r="X707" s="320">
        <f t="shared" si="31"/>
        <v>0</v>
      </c>
      <c r="Y707" s="320"/>
      <c r="Z707" s="320"/>
      <c r="AB707" s="321" t="str">
        <f t="shared" si="32"/>
        <v>GoldUmicore SA Business Unit Precious Metals Refining</v>
      </c>
    </row>
    <row r="708" spans="1:28" s="321" customFormat="1" ht="20.25">
      <c r="A708" s="259"/>
      <c r="B708" s="327" t="s">
        <v>1827</v>
      </c>
      <c r="C708" s="327" t="s">
        <v>16362</v>
      </c>
      <c r="D708" s="327" t="s">
        <v>16362</v>
      </c>
      <c r="E708" s="327" t="s">
        <v>1676</v>
      </c>
      <c r="F708" s="327" t="s">
        <v>1133</v>
      </c>
      <c r="G708" s="327" t="s">
        <v>2453</v>
      </c>
      <c r="H708" s="327" t="s">
        <v>16363</v>
      </c>
      <c r="I708" s="327" t="s">
        <v>2613</v>
      </c>
      <c r="J708" s="327" t="s">
        <v>2614</v>
      </c>
      <c r="K708" s="327"/>
      <c r="L708" s="327"/>
      <c r="M708" s="327"/>
      <c r="N708" s="327"/>
      <c r="O708" s="327"/>
      <c r="P708" s="327" t="s">
        <v>774</v>
      </c>
      <c r="Q708" s="327"/>
      <c r="R708" s="260" t="str">
        <f ca="1">IF(ISERROR($V708),"",OFFSET('Smelter Look-up'!$C$4,$V708-4,0)&amp;"")</f>
        <v/>
      </c>
      <c r="S708" s="276" t="str">
        <f t="shared" ca="1" si="30"/>
        <v>BE</v>
      </c>
      <c r="T708" s="276" t="str">
        <f ca="1">IF(B708="","",IF(ISERROR(MATCH($J708,SorP!$B$1:$B$6230,0)),"",INDIRECT("'SorP'!$A$"&amp;MATCH($J708,SorP!$B$1:$B$6230,0))))</f>
        <v/>
      </c>
      <c r="U708" s="318"/>
      <c r="V708" s="319" t="e">
        <f>IF(C708="",NA(),MATCH($B708&amp;$C708,'Smelter Look-up'!$J:$J,0))</f>
        <v>#N/A</v>
      </c>
      <c r="W708" s="320"/>
      <c r="X708" s="320">
        <f t="shared" si="31"/>
        <v>0</v>
      </c>
      <c r="Y708" s="320"/>
      <c r="Z708" s="320"/>
      <c r="AB708" s="321" t="str">
        <f t="shared" si="32"/>
        <v>GoldUmicore SA Business Unit Precious Metals Refining</v>
      </c>
    </row>
    <row r="709" spans="1:28" s="321" customFormat="1" ht="20.25">
      <c r="A709" s="259"/>
      <c r="B709" s="327" t="s">
        <v>1827</v>
      </c>
      <c r="C709" s="327" t="s">
        <v>16362</v>
      </c>
      <c r="D709" s="327" t="s">
        <v>16362</v>
      </c>
      <c r="E709" s="327" t="s">
        <v>1676</v>
      </c>
      <c r="F709" s="327" t="s">
        <v>1133</v>
      </c>
      <c r="G709" s="327" t="s">
        <v>2453</v>
      </c>
      <c r="H709" s="327">
        <v>0</v>
      </c>
      <c r="I709" s="327" t="s">
        <v>2613</v>
      </c>
      <c r="J709" s="327" t="s">
        <v>2614</v>
      </c>
      <c r="K709" s="327"/>
      <c r="L709" s="327"/>
      <c r="M709" s="327"/>
      <c r="N709" s="327"/>
      <c r="O709" s="327"/>
      <c r="P709" s="327"/>
      <c r="Q709" s="327"/>
      <c r="R709" s="260" t="str">
        <f ca="1">IF(ISERROR($V709),"",OFFSET('Smelter Look-up'!$C$4,$V709-4,0)&amp;"")</f>
        <v/>
      </c>
      <c r="S709" s="276" t="str">
        <f t="shared" ref="S709:S772" ca="1" si="33">IF(B709="","",IF(ISERROR(MATCH($E709,CL,0)),"Unknown",INDIRECT("'C'!$B$"&amp;MATCH($E709,CL,0)+1)))</f>
        <v>BE</v>
      </c>
      <c r="T709" s="276" t="str">
        <f ca="1">IF(B709="","",IF(ISERROR(MATCH($J709,SorP!$B$1:$B$6230,0)),"",INDIRECT("'SorP'!$A$"&amp;MATCH($J709,SorP!$B$1:$B$6230,0))))</f>
        <v/>
      </c>
      <c r="U709" s="318"/>
      <c r="V709" s="319" t="e">
        <f>IF(C709="",NA(),MATCH($B709&amp;$C709,'Smelter Look-up'!$J:$J,0))</f>
        <v>#N/A</v>
      </c>
      <c r="W709" s="320"/>
      <c r="X709" s="320">
        <f t="shared" si="31"/>
        <v>0</v>
      </c>
      <c r="Y709" s="320"/>
      <c r="Z709" s="320"/>
      <c r="AB709" s="321" t="str">
        <f t="shared" si="32"/>
        <v>GoldUmicore SA Business Unit Precious Metals Refining</v>
      </c>
    </row>
    <row r="710" spans="1:28" s="321" customFormat="1" ht="20.25">
      <c r="A710" s="259"/>
      <c r="B710" s="327" t="s">
        <v>1827</v>
      </c>
      <c r="C710" s="327" t="s">
        <v>16362</v>
      </c>
      <c r="D710" s="327" t="s">
        <v>16362</v>
      </c>
      <c r="E710" s="327" t="s">
        <v>1676</v>
      </c>
      <c r="F710" s="327" t="s">
        <v>1133</v>
      </c>
      <c r="G710" s="327" t="s">
        <v>2453</v>
      </c>
      <c r="H710" s="327"/>
      <c r="I710" s="327"/>
      <c r="J710" s="327"/>
      <c r="K710" s="327"/>
      <c r="L710" s="327"/>
      <c r="M710" s="327"/>
      <c r="N710" s="327"/>
      <c r="O710" s="327"/>
      <c r="P710" s="327"/>
      <c r="Q710" s="327"/>
      <c r="R710" s="260" t="str">
        <f ca="1">IF(ISERROR($V710),"",OFFSET('Smelter Look-up'!$C$4,$V710-4,0)&amp;"")</f>
        <v/>
      </c>
      <c r="S710" s="276" t="str">
        <f t="shared" ca="1" si="33"/>
        <v>BE</v>
      </c>
      <c r="T710" s="276" t="str">
        <f ca="1">IF(B710="","",IF(ISERROR(MATCH($J710,SorP!$B$1:$B$6230,0)),"",INDIRECT("'SorP'!$A$"&amp;MATCH($J710,SorP!$B$1:$B$6230,0))))</f>
        <v/>
      </c>
      <c r="U710" s="318"/>
      <c r="V710" s="319" t="e">
        <f>IF(C710="",NA(),MATCH($B710&amp;$C710,'Smelter Look-up'!$J:$J,0))</f>
        <v>#N/A</v>
      </c>
      <c r="W710" s="320"/>
      <c r="X710" s="320">
        <f t="shared" ref="X710:X773" si="34">IF(AND(C710="Smelter not listed",OR(LEN(D710)=0,LEN(E710)=0)),1,0)</f>
        <v>0</v>
      </c>
      <c r="Y710" s="320"/>
      <c r="Z710" s="320"/>
      <c r="AB710" s="321" t="str">
        <f t="shared" ref="AB710:AB773" si="35">B710&amp;C710</f>
        <v>GoldUmicore SA Business Unit Precious Metals Refining</v>
      </c>
    </row>
    <row r="711" spans="1:28" s="321" customFormat="1" ht="20.25">
      <c r="A711" s="259"/>
      <c r="B711" s="327" t="s">
        <v>1827</v>
      </c>
      <c r="C711" s="327" t="s">
        <v>16362</v>
      </c>
      <c r="D711" s="327" t="s">
        <v>16362</v>
      </c>
      <c r="E711" s="327" t="s">
        <v>1676</v>
      </c>
      <c r="F711" s="327" t="s">
        <v>1133</v>
      </c>
      <c r="G711" s="327" t="s">
        <v>2453</v>
      </c>
      <c r="H711" s="327">
        <v>0</v>
      </c>
      <c r="I711" s="327" t="s">
        <v>2613</v>
      </c>
      <c r="J711" s="327" t="s">
        <v>2614</v>
      </c>
      <c r="K711" s="327"/>
      <c r="L711" s="327"/>
      <c r="M711" s="327" t="s">
        <v>15548</v>
      </c>
      <c r="N711" s="327"/>
      <c r="O711" s="327" t="s">
        <v>15613</v>
      </c>
      <c r="P711" s="327"/>
      <c r="Q711" s="327"/>
      <c r="R711" s="260" t="str">
        <f ca="1">IF(ISERROR($V711),"",OFFSET('Smelter Look-up'!$C$4,$V711-4,0)&amp;"")</f>
        <v/>
      </c>
      <c r="S711" s="276" t="str">
        <f t="shared" ca="1" si="33"/>
        <v>BE</v>
      </c>
      <c r="T711" s="276" t="str">
        <f ca="1">IF(B711="","",IF(ISERROR(MATCH($J711,SorP!$B$1:$B$6230,0)),"",INDIRECT("'SorP'!$A$"&amp;MATCH($J711,SorP!$B$1:$B$6230,0))))</f>
        <v/>
      </c>
      <c r="U711" s="318"/>
      <c r="V711" s="319" t="e">
        <f>IF(C711="",NA(),MATCH($B711&amp;$C711,'Smelter Look-up'!$J:$J,0))</f>
        <v>#N/A</v>
      </c>
      <c r="W711" s="320"/>
      <c r="X711" s="320">
        <f t="shared" si="34"/>
        <v>0</v>
      </c>
      <c r="Y711" s="320"/>
      <c r="Z711" s="320"/>
      <c r="AB711" s="321" t="str">
        <f t="shared" si="35"/>
        <v>GoldUmicore SA Business Unit Precious Metals Refining</v>
      </c>
    </row>
    <row r="712" spans="1:28" s="321" customFormat="1" ht="20.25">
      <c r="A712" s="259"/>
      <c r="B712" s="327" t="s">
        <v>1827</v>
      </c>
      <c r="C712" s="327" t="s">
        <v>16362</v>
      </c>
      <c r="D712" s="327" t="s">
        <v>16362</v>
      </c>
      <c r="E712" s="327" t="s">
        <v>1676</v>
      </c>
      <c r="F712" s="327" t="s">
        <v>1133</v>
      </c>
      <c r="G712" s="327" t="s">
        <v>2453</v>
      </c>
      <c r="H712" s="327">
        <v>0</v>
      </c>
      <c r="I712" s="327" t="s">
        <v>2613</v>
      </c>
      <c r="J712" s="327" t="s">
        <v>2614</v>
      </c>
      <c r="K712" s="327"/>
      <c r="L712" s="327"/>
      <c r="M712" s="327"/>
      <c r="N712" s="327"/>
      <c r="O712" s="327"/>
      <c r="P712" s="327"/>
      <c r="Q712" s="327" t="s">
        <v>15553</v>
      </c>
      <c r="R712" s="260" t="str">
        <f ca="1">IF(ISERROR($V712),"",OFFSET('Smelter Look-up'!$C$4,$V712-4,0)&amp;"")</f>
        <v/>
      </c>
      <c r="S712" s="276" t="str">
        <f t="shared" ca="1" si="33"/>
        <v>BE</v>
      </c>
      <c r="T712" s="276" t="str">
        <f ca="1">IF(B712="","",IF(ISERROR(MATCH($J712,SorP!$B$1:$B$6230,0)),"",INDIRECT("'SorP'!$A$"&amp;MATCH($J712,SorP!$B$1:$B$6230,0))))</f>
        <v/>
      </c>
      <c r="U712" s="318"/>
      <c r="V712" s="319" t="e">
        <f>IF(C712="",NA(),MATCH($B712&amp;$C712,'Smelter Look-up'!$J:$J,0))</f>
        <v>#N/A</v>
      </c>
      <c r="W712" s="320"/>
      <c r="X712" s="320">
        <f t="shared" si="34"/>
        <v>0</v>
      </c>
      <c r="Y712" s="320"/>
      <c r="Z712" s="320"/>
      <c r="AB712" s="321" t="str">
        <f t="shared" si="35"/>
        <v>GoldUmicore SA Business Unit Precious Metals Refining</v>
      </c>
    </row>
    <row r="713" spans="1:28" s="321" customFormat="1" ht="20.25">
      <c r="A713" s="259"/>
      <c r="B713" s="327" t="s">
        <v>1827</v>
      </c>
      <c r="C713" s="327" t="s">
        <v>16362</v>
      </c>
      <c r="D713" s="327" t="s">
        <v>16362</v>
      </c>
      <c r="E713" s="327" t="s">
        <v>1676</v>
      </c>
      <c r="F713" s="327" t="s">
        <v>1133</v>
      </c>
      <c r="G713" s="327" t="s">
        <v>2453</v>
      </c>
      <c r="H713" s="327">
        <v>0</v>
      </c>
      <c r="I713" s="327" t="s">
        <v>2613</v>
      </c>
      <c r="J713" s="327" t="s">
        <v>2614</v>
      </c>
      <c r="K713" s="327"/>
      <c r="L713" s="327"/>
      <c r="M713" s="327"/>
      <c r="N713" s="327"/>
      <c r="O713" s="327"/>
      <c r="P713" s="327"/>
      <c r="Q713" s="327" t="s">
        <v>15802</v>
      </c>
      <c r="R713" s="260" t="str">
        <f ca="1">IF(ISERROR($V713),"",OFFSET('Smelter Look-up'!$C$4,$V713-4,0)&amp;"")</f>
        <v/>
      </c>
      <c r="S713" s="276" t="str">
        <f t="shared" ca="1" si="33"/>
        <v>BE</v>
      </c>
      <c r="T713" s="276" t="str">
        <f ca="1">IF(B713="","",IF(ISERROR(MATCH($J713,SorP!$B$1:$B$6230,0)),"",INDIRECT("'SorP'!$A$"&amp;MATCH($J713,SorP!$B$1:$B$6230,0))))</f>
        <v/>
      </c>
      <c r="U713" s="318"/>
      <c r="V713" s="319" t="e">
        <f>IF(C713="",NA(),MATCH($B713&amp;$C713,'Smelter Look-up'!$J:$J,0))</f>
        <v>#N/A</v>
      </c>
      <c r="W713" s="320"/>
      <c r="X713" s="320">
        <f t="shared" si="34"/>
        <v>0</v>
      </c>
      <c r="Y713" s="320"/>
      <c r="Z713" s="320"/>
      <c r="AB713" s="321" t="str">
        <f t="shared" si="35"/>
        <v>GoldUmicore SA Business Unit Precious Metals Refining</v>
      </c>
    </row>
    <row r="714" spans="1:28" s="321" customFormat="1" ht="20.25">
      <c r="A714" s="259"/>
      <c r="B714" s="327" t="s">
        <v>1827</v>
      </c>
      <c r="C714" s="327" t="s">
        <v>16362</v>
      </c>
      <c r="D714" s="327" t="s">
        <v>16362</v>
      </c>
      <c r="E714" s="327" t="s">
        <v>1676</v>
      </c>
      <c r="F714" s="327" t="s">
        <v>1133</v>
      </c>
      <c r="G714" s="327" t="s">
        <v>2453</v>
      </c>
      <c r="H714" s="327" t="s">
        <v>16364</v>
      </c>
      <c r="I714" s="327" t="s">
        <v>2613</v>
      </c>
      <c r="J714" s="327" t="s">
        <v>2614</v>
      </c>
      <c r="K714" s="327" t="s">
        <v>16365</v>
      </c>
      <c r="L714" s="327" t="s">
        <v>16366</v>
      </c>
      <c r="M714" s="327" t="s">
        <v>15572</v>
      </c>
      <c r="N714" s="327" t="s">
        <v>15613</v>
      </c>
      <c r="O714" s="327" t="s">
        <v>15613</v>
      </c>
      <c r="P714" s="327" t="s">
        <v>775</v>
      </c>
      <c r="Q714" s="327"/>
      <c r="R714" s="260" t="str">
        <f ca="1">IF(ISERROR($V714),"",OFFSET('Smelter Look-up'!$C$4,$V714-4,0)&amp;"")</f>
        <v/>
      </c>
      <c r="S714" s="276" t="str">
        <f t="shared" ca="1" si="33"/>
        <v>BE</v>
      </c>
      <c r="T714" s="276" t="str">
        <f ca="1">IF(B714="","",IF(ISERROR(MATCH($J714,SorP!$B$1:$B$6230,0)),"",INDIRECT("'SorP'!$A$"&amp;MATCH($J714,SorP!$B$1:$B$6230,0))))</f>
        <v/>
      </c>
      <c r="U714" s="318"/>
      <c r="V714" s="319" t="e">
        <f>IF(C714="",NA(),MATCH($B714&amp;$C714,'Smelter Look-up'!$J:$J,0))</f>
        <v>#N/A</v>
      </c>
      <c r="W714" s="320"/>
      <c r="X714" s="320">
        <f t="shared" si="34"/>
        <v>0</v>
      </c>
      <c r="Y714" s="320"/>
      <c r="Z714" s="320"/>
      <c r="AB714" s="321" t="str">
        <f t="shared" si="35"/>
        <v>GoldUmicore SA Business Unit Precious Metals Refining</v>
      </c>
    </row>
    <row r="715" spans="1:28" s="321" customFormat="1" ht="20.25">
      <c r="A715" s="259"/>
      <c r="B715" s="327" t="s">
        <v>1827</v>
      </c>
      <c r="C715" s="327" t="s">
        <v>16362</v>
      </c>
      <c r="D715" s="327" t="s">
        <v>16362</v>
      </c>
      <c r="E715" s="327" t="s">
        <v>1676</v>
      </c>
      <c r="F715" s="327" t="s">
        <v>1133</v>
      </c>
      <c r="G715" s="327" t="s">
        <v>2453</v>
      </c>
      <c r="H715" s="327" t="s">
        <v>16367</v>
      </c>
      <c r="I715" s="327" t="s">
        <v>2614</v>
      </c>
      <c r="J715" s="327" t="s">
        <v>16266</v>
      </c>
      <c r="K715" s="327"/>
      <c r="L715" s="327"/>
      <c r="M715" s="327"/>
      <c r="N715" s="327"/>
      <c r="O715" s="327"/>
      <c r="P715" s="327"/>
      <c r="Q715" s="327"/>
      <c r="R715" s="260" t="str">
        <f ca="1">IF(ISERROR($V715),"",OFFSET('Smelter Look-up'!$C$4,$V715-4,0)&amp;"")</f>
        <v/>
      </c>
      <c r="S715" s="276" t="str">
        <f t="shared" ca="1" si="33"/>
        <v>BE</v>
      </c>
      <c r="T715" s="276" t="str">
        <f ca="1">IF(B715="","",IF(ISERROR(MATCH($J715,SorP!$B$1:$B$6230,0)),"",INDIRECT("'SorP'!$A$"&amp;MATCH($J715,SorP!$B$1:$B$6230,0))))</f>
        <v/>
      </c>
      <c r="U715" s="318"/>
      <c r="V715" s="319" t="e">
        <f>IF(C715="",NA(),MATCH($B715&amp;$C715,'Smelter Look-up'!$J:$J,0))</f>
        <v>#N/A</v>
      </c>
      <c r="W715" s="320"/>
      <c r="X715" s="320">
        <f t="shared" si="34"/>
        <v>0</v>
      </c>
      <c r="Y715" s="320"/>
      <c r="Z715" s="320"/>
      <c r="AB715" s="321" t="str">
        <f t="shared" si="35"/>
        <v>GoldUmicore SA Business Unit Precious Metals Refining</v>
      </c>
    </row>
    <row r="716" spans="1:28" s="321" customFormat="1" ht="20.25">
      <c r="A716" s="259"/>
      <c r="B716" s="327" t="s">
        <v>1827</v>
      </c>
      <c r="C716" s="327" t="s">
        <v>16362</v>
      </c>
      <c r="D716" s="327" t="s">
        <v>16362</v>
      </c>
      <c r="E716" s="327" t="s">
        <v>1676</v>
      </c>
      <c r="F716" s="327" t="s">
        <v>1133</v>
      </c>
      <c r="G716" s="327" t="s">
        <v>2453</v>
      </c>
      <c r="H716" s="327" t="s">
        <v>16368</v>
      </c>
      <c r="I716" s="327" t="s">
        <v>2614</v>
      </c>
      <c r="J716" s="327" t="s">
        <v>16266</v>
      </c>
      <c r="K716" s="327" t="s">
        <v>16369</v>
      </c>
      <c r="L716" s="327" t="s">
        <v>16370</v>
      </c>
      <c r="M716" s="327" t="s">
        <v>3881</v>
      </c>
      <c r="N716" s="327" t="s">
        <v>15687</v>
      </c>
      <c r="O716" s="327" t="s">
        <v>16266</v>
      </c>
      <c r="P716" s="327" t="s">
        <v>775</v>
      </c>
      <c r="Q716" s="327"/>
      <c r="R716" s="260" t="str">
        <f ca="1">IF(ISERROR($V716),"",OFFSET('Smelter Look-up'!$C$4,$V716-4,0)&amp;"")</f>
        <v/>
      </c>
      <c r="S716" s="276" t="str">
        <f t="shared" ca="1" si="33"/>
        <v>BE</v>
      </c>
      <c r="T716" s="276" t="str">
        <f ca="1">IF(B716="","",IF(ISERROR(MATCH($J716,SorP!$B$1:$B$6230,0)),"",INDIRECT("'SorP'!$A$"&amp;MATCH($J716,SorP!$B$1:$B$6230,0))))</f>
        <v/>
      </c>
      <c r="U716" s="318"/>
      <c r="V716" s="319" t="e">
        <f>IF(C716="",NA(),MATCH($B716&amp;$C716,'Smelter Look-up'!$J:$J,0))</f>
        <v>#N/A</v>
      </c>
      <c r="W716" s="320"/>
      <c r="X716" s="320">
        <f t="shared" si="34"/>
        <v>0</v>
      </c>
      <c r="Y716" s="320"/>
      <c r="Z716" s="320"/>
      <c r="AB716" s="321" t="str">
        <f t="shared" si="35"/>
        <v>GoldUmicore SA Business Unit Precious Metals Refining</v>
      </c>
    </row>
    <row r="717" spans="1:28" s="321" customFormat="1" ht="20.25">
      <c r="A717" s="259"/>
      <c r="B717" s="327" t="s">
        <v>1827</v>
      </c>
      <c r="C717" s="327" t="s">
        <v>1262</v>
      </c>
      <c r="D717" s="327" t="s">
        <v>1262</v>
      </c>
      <c r="E717" s="327" t="s">
        <v>15620</v>
      </c>
      <c r="F717" s="327" t="s">
        <v>1134</v>
      </c>
      <c r="G717" s="327" t="s">
        <v>2453</v>
      </c>
      <c r="H717" s="327">
        <v>0</v>
      </c>
      <c r="I717" s="327" t="s">
        <v>2615</v>
      </c>
      <c r="J717" s="327" t="s">
        <v>2541</v>
      </c>
      <c r="K717" s="327"/>
      <c r="L717" s="327"/>
      <c r="M717" s="327"/>
      <c r="N717" s="327"/>
      <c r="O717" s="327"/>
      <c r="P717" s="327"/>
      <c r="Q717" s="327" t="s">
        <v>15576</v>
      </c>
      <c r="R717" s="260" t="str">
        <f ca="1">IF(ISERROR($V717),"",OFFSET('Smelter Look-up'!$C$4,$V717-4,0)&amp;"")</f>
        <v>United Precious Metal Refining, Inc.</v>
      </c>
      <c r="S717" s="276" t="str">
        <f t="shared" ca="1" si="33"/>
        <v>Unknown</v>
      </c>
      <c r="T717" s="276" t="str">
        <f ca="1">IF(B717="","",IF(ISERROR(MATCH($J717,SorP!$B$1:$B$6230,0)),"",INDIRECT("'SorP'!$A$"&amp;MATCH($J717,SorP!$B$1:$B$6230,0))))</f>
        <v>US-NY</v>
      </c>
      <c r="U717" s="318"/>
      <c r="V717" s="319">
        <f>IF(C717="",NA(),MATCH($B717&amp;$C717,'Smelter Look-up'!$J:$J,0))</f>
        <v>247</v>
      </c>
      <c r="W717" s="320"/>
      <c r="X717" s="320">
        <f t="shared" si="34"/>
        <v>0</v>
      </c>
      <c r="Y717" s="320"/>
      <c r="Z717" s="320"/>
      <c r="AB717" s="321" t="str">
        <f t="shared" si="35"/>
        <v>GoldUnited Precious Metal Refining, Inc.</v>
      </c>
    </row>
    <row r="718" spans="1:28" s="321" customFormat="1" ht="20.25">
      <c r="A718" s="259"/>
      <c r="B718" s="327" t="s">
        <v>1827</v>
      </c>
      <c r="C718" s="327" t="s">
        <v>1262</v>
      </c>
      <c r="D718" s="327" t="s">
        <v>1262</v>
      </c>
      <c r="E718" s="327" t="s">
        <v>15620</v>
      </c>
      <c r="F718" s="327" t="s">
        <v>1134</v>
      </c>
      <c r="G718" s="327" t="s">
        <v>2453</v>
      </c>
      <c r="H718" s="327" t="s">
        <v>16371</v>
      </c>
      <c r="I718" s="327" t="s">
        <v>2615</v>
      </c>
      <c r="J718" s="327" t="s">
        <v>2541</v>
      </c>
      <c r="K718" s="327" t="s">
        <v>16372</v>
      </c>
      <c r="L718" s="327" t="s">
        <v>16373</v>
      </c>
      <c r="M718" s="327" t="s">
        <v>15577</v>
      </c>
      <c r="N718" s="327" t="s">
        <v>16374</v>
      </c>
      <c r="O718" s="327" t="s">
        <v>16375</v>
      </c>
      <c r="P718" s="327" t="s">
        <v>774</v>
      </c>
      <c r="Q718" s="327" t="s">
        <v>15576</v>
      </c>
      <c r="R718" s="260" t="str">
        <f ca="1">IF(ISERROR($V718),"",OFFSET('Smelter Look-up'!$C$4,$V718-4,0)&amp;"")</f>
        <v>United Precious Metal Refining, Inc.</v>
      </c>
      <c r="S718" s="276" t="str">
        <f t="shared" ca="1" si="33"/>
        <v>Unknown</v>
      </c>
      <c r="T718" s="276" t="str">
        <f ca="1">IF(B718="","",IF(ISERROR(MATCH($J718,SorP!$B$1:$B$6230,0)),"",INDIRECT("'SorP'!$A$"&amp;MATCH($J718,SorP!$B$1:$B$6230,0))))</f>
        <v>US-NY</v>
      </c>
      <c r="U718" s="318"/>
      <c r="V718" s="319">
        <f>IF(C718="",NA(),MATCH($B718&amp;$C718,'Smelter Look-up'!$J:$J,0))</f>
        <v>247</v>
      </c>
      <c r="W718" s="320"/>
      <c r="X718" s="320">
        <f t="shared" si="34"/>
        <v>0</v>
      </c>
      <c r="Y718" s="320"/>
      <c r="Z718" s="320"/>
      <c r="AB718" s="321" t="str">
        <f t="shared" si="35"/>
        <v>GoldUnited Precious Metal Refining, Inc.</v>
      </c>
    </row>
    <row r="719" spans="1:28" s="321" customFormat="1" ht="20.25">
      <c r="A719" s="259"/>
      <c r="B719" s="327" t="s">
        <v>1827</v>
      </c>
      <c r="C719" s="327" t="s">
        <v>1262</v>
      </c>
      <c r="D719" s="327" t="s">
        <v>1262</v>
      </c>
      <c r="E719" s="327" t="s">
        <v>15620</v>
      </c>
      <c r="F719" s="327" t="s">
        <v>1134</v>
      </c>
      <c r="G719" s="327" t="s">
        <v>2453</v>
      </c>
      <c r="H719" s="327">
        <v>0</v>
      </c>
      <c r="I719" s="327" t="s">
        <v>2615</v>
      </c>
      <c r="J719" s="327" t="s">
        <v>2541</v>
      </c>
      <c r="K719" s="327"/>
      <c r="L719" s="327"/>
      <c r="M719" s="327"/>
      <c r="N719" s="327"/>
      <c r="O719" s="327"/>
      <c r="P719" s="327"/>
      <c r="Q719" s="327"/>
      <c r="R719" s="260" t="str">
        <f ca="1">IF(ISERROR($V719),"",OFFSET('Smelter Look-up'!$C$4,$V719-4,0)&amp;"")</f>
        <v>United Precious Metal Refining, Inc.</v>
      </c>
      <c r="S719" s="276" t="str">
        <f t="shared" ca="1" si="33"/>
        <v>Unknown</v>
      </c>
      <c r="T719" s="276" t="str">
        <f ca="1">IF(B719="","",IF(ISERROR(MATCH($J719,SorP!$B$1:$B$6230,0)),"",INDIRECT("'SorP'!$A$"&amp;MATCH($J719,SorP!$B$1:$B$6230,0))))</f>
        <v>US-NY</v>
      </c>
      <c r="U719" s="318"/>
      <c r="V719" s="319">
        <f>IF(C719="",NA(),MATCH($B719&amp;$C719,'Smelter Look-up'!$J:$J,0))</f>
        <v>247</v>
      </c>
      <c r="W719" s="320"/>
      <c r="X719" s="320">
        <f t="shared" si="34"/>
        <v>0</v>
      </c>
      <c r="Y719" s="320"/>
      <c r="Z719" s="320"/>
      <c r="AB719" s="321" t="str">
        <f t="shared" si="35"/>
        <v>GoldUnited Precious Metal Refining, Inc.</v>
      </c>
    </row>
    <row r="720" spans="1:28" s="321" customFormat="1" ht="20.25">
      <c r="A720" s="259"/>
      <c r="B720" s="327" t="s">
        <v>1827</v>
      </c>
      <c r="C720" s="327" t="s">
        <v>1262</v>
      </c>
      <c r="D720" s="327" t="s">
        <v>1262</v>
      </c>
      <c r="E720" s="327" t="s">
        <v>1781</v>
      </c>
      <c r="F720" s="327" t="s">
        <v>1134</v>
      </c>
      <c r="G720" s="327" t="s">
        <v>2453</v>
      </c>
      <c r="H720" s="327"/>
      <c r="I720" s="327"/>
      <c r="J720" s="327"/>
      <c r="K720" s="327"/>
      <c r="L720" s="327"/>
      <c r="M720" s="327"/>
      <c r="N720" s="327"/>
      <c r="O720" s="327"/>
      <c r="P720" s="327"/>
      <c r="Q720" s="327"/>
      <c r="R720" s="260" t="str">
        <f ca="1">IF(ISERROR($V720),"",OFFSET('Smelter Look-up'!$C$4,$V720-4,0)&amp;"")</f>
        <v>United Precious Metal Refining, Inc.</v>
      </c>
      <c r="S720" s="276" t="str">
        <f t="shared" ca="1" si="33"/>
        <v>MX</v>
      </c>
      <c r="T720" s="276" t="str">
        <f ca="1">IF(B720="","",IF(ISERROR(MATCH($J720,SorP!$B$1:$B$6230,0)),"",INDIRECT("'SorP'!$A$"&amp;MATCH($J720,SorP!$B$1:$B$6230,0))))</f>
        <v/>
      </c>
      <c r="U720" s="318"/>
      <c r="V720" s="319">
        <f>IF(C720="",NA(),MATCH($B720&amp;$C720,'Smelter Look-up'!$J:$J,0))</f>
        <v>247</v>
      </c>
      <c r="W720" s="320"/>
      <c r="X720" s="320">
        <f t="shared" si="34"/>
        <v>0</v>
      </c>
      <c r="Y720" s="320"/>
      <c r="Z720" s="320"/>
      <c r="AB720" s="321" t="str">
        <f t="shared" si="35"/>
        <v>GoldUnited Precious Metal Refining, Inc.</v>
      </c>
    </row>
    <row r="721" spans="1:28" s="321" customFormat="1" ht="20.25">
      <c r="A721" s="259"/>
      <c r="B721" s="327" t="s">
        <v>1827</v>
      </c>
      <c r="C721" s="327" t="s">
        <v>1262</v>
      </c>
      <c r="D721" s="327" t="s">
        <v>1262</v>
      </c>
      <c r="E721" s="327" t="s">
        <v>15620</v>
      </c>
      <c r="F721" s="327" t="s">
        <v>1134</v>
      </c>
      <c r="G721" s="327" t="s">
        <v>2453</v>
      </c>
      <c r="H721" s="327" t="s">
        <v>16371</v>
      </c>
      <c r="I721" s="327" t="s">
        <v>2615</v>
      </c>
      <c r="J721" s="327" t="s">
        <v>2541</v>
      </c>
      <c r="K721" s="327" t="s">
        <v>16372</v>
      </c>
      <c r="L721" s="327" t="s">
        <v>16373</v>
      </c>
      <c r="M721" s="327" t="s">
        <v>15577</v>
      </c>
      <c r="N721" s="327" t="s">
        <v>16374</v>
      </c>
      <c r="O721" s="327" t="s">
        <v>16375</v>
      </c>
      <c r="P721" s="327" t="s">
        <v>774</v>
      </c>
      <c r="Q721" s="327" t="s">
        <v>16376</v>
      </c>
      <c r="R721" s="260" t="str">
        <f ca="1">IF(ISERROR($V721),"",OFFSET('Smelter Look-up'!$C$4,$V721-4,0)&amp;"")</f>
        <v>United Precious Metal Refining, Inc.</v>
      </c>
      <c r="S721" s="276" t="str">
        <f t="shared" ca="1" si="33"/>
        <v>Unknown</v>
      </c>
      <c r="T721" s="276" t="str">
        <f ca="1">IF(B721="","",IF(ISERROR(MATCH($J721,SorP!$B$1:$B$6230,0)),"",INDIRECT("'SorP'!$A$"&amp;MATCH($J721,SorP!$B$1:$B$6230,0))))</f>
        <v>US-NY</v>
      </c>
      <c r="U721" s="318"/>
      <c r="V721" s="319">
        <f>IF(C721="",NA(),MATCH($B721&amp;$C721,'Smelter Look-up'!$J:$J,0))</f>
        <v>247</v>
      </c>
      <c r="W721" s="320"/>
      <c r="X721" s="320">
        <f t="shared" si="34"/>
        <v>0</v>
      </c>
      <c r="Y721" s="320"/>
      <c r="Z721" s="320"/>
      <c r="AB721" s="321" t="str">
        <f t="shared" si="35"/>
        <v>GoldUnited Precious Metal Refining, Inc.</v>
      </c>
    </row>
    <row r="722" spans="1:28" s="321" customFormat="1" ht="20.25">
      <c r="A722" s="259"/>
      <c r="B722" s="327" t="s">
        <v>1827</v>
      </c>
      <c r="C722" s="327" t="s">
        <v>1262</v>
      </c>
      <c r="D722" s="327" t="s">
        <v>1262</v>
      </c>
      <c r="E722" s="327" t="s">
        <v>15620</v>
      </c>
      <c r="F722" s="327" t="s">
        <v>1134</v>
      </c>
      <c r="G722" s="327" t="s">
        <v>2453</v>
      </c>
      <c r="H722" s="327">
        <v>0</v>
      </c>
      <c r="I722" s="327" t="s">
        <v>2615</v>
      </c>
      <c r="J722" s="327" t="s">
        <v>2541</v>
      </c>
      <c r="K722" s="327"/>
      <c r="L722" s="327"/>
      <c r="M722" s="327" t="s">
        <v>15548</v>
      </c>
      <c r="N722" s="327"/>
      <c r="O722" s="327" t="s">
        <v>15549</v>
      </c>
      <c r="P722" s="327"/>
      <c r="Q722" s="327"/>
      <c r="R722" s="260" t="str">
        <f ca="1">IF(ISERROR($V722),"",OFFSET('Smelter Look-up'!$C$4,$V722-4,0)&amp;"")</f>
        <v>United Precious Metal Refining, Inc.</v>
      </c>
      <c r="S722" s="276" t="str">
        <f t="shared" ca="1" si="33"/>
        <v>Unknown</v>
      </c>
      <c r="T722" s="276" t="str">
        <f ca="1">IF(B722="","",IF(ISERROR(MATCH($J722,SorP!$B$1:$B$6230,0)),"",INDIRECT("'SorP'!$A$"&amp;MATCH($J722,SorP!$B$1:$B$6230,0))))</f>
        <v>US-NY</v>
      </c>
      <c r="U722" s="318"/>
      <c r="V722" s="319">
        <f>IF(C722="",NA(),MATCH($B722&amp;$C722,'Smelter Look-up'!$J:$J,0))</f>
        <v>247</v>
      </c>
      <c r="W722" s="320"/>
      <c r="X722" s="320">
        <f t="shared" si="34"/>
        <v>0</v>
      </c>
      <c r="Y722" s="320"/>
      <c r="Z722" s="320"/>
      <c r="AB722" s="321" t="str">
        <f t="shared" si="35"/>
        <v>GoldUnited Precious Metal Refining, Inc.</v>
      </c>
    </row>
    <row r="723" spans="1:28" s="321" customFormat="1" ht="20.25">
      <c r="A723" s="259"/>
      <c r="B723" s="327" t="s">
        <v>1827</v>
      </c>
      <c r="C723" s="327" t="s">
        <v>1262</v>
      </c>
      <c r="D723" s="327" t="s">
        <v>1262</v>
      </c>
      <c r="E723" s="327" t="s">
        <v>15620</v>
      </c>
      <c r="F723" s="327" t="s">
        <v>1134</v>
      </c>
      <c r="G723" s="327" t="s">
        <v>2453</v>
      </c>
      <c r="H723" s="327">
        <v>0</v>
      </c>
      <c r="I723" s="327" t="s">
        <v>2615</v>
      </c>
      <c r="J723" s="327" t="s">
        <v>2541</v>
      </c>
      <c r="K723" s="327"/>
      <c r="L723" s="327"/>
      <c r="M723" s="327"/>
      <c r="N723" s="327"/>
      <c r="O723" s="327"/>
      <c r="P723" s="327"/>
      <c r="Q723" s="327" t="s">
        <v>15553</v>
      </c>
      <c r="R723" s="260" t="str">
        <f ca="1">IF(ISERROR($V723),"",OFFSET('Smelter Look-up'!$C$4,$V723-4,0)&amp;"")</f>
        <v>United Precious Metal Refining, Inc.</v>
      </c>
      <c r="S723" s="276" t="str">
        <f t="shared" ca="1" si="33"/>
        <v>Unknown</v>
      </c>
      <c r="T723" s="276" t="str">
        <f ca="1">IF(B723="","",IF(ISERROR(MATCH($J723,SorP!$B$1:$B$6230,0)),"",INDIRECT("'SorP'!$A$"&amp;MATCH($J723,SorP!$B$1:$B$6230,0))))</f>
        <v>US-NY</v>
      </c>
      <c r="U723" s="318"/>
      <c r="V723" s="319">
        <f>IF(C723="",NA(),MATCH($B723&amp;$C723,'Smelter Look-up'!$J:$J,0))</f>
        <v>247</v>
      </c>
      <c r="W723" s="320"/>
      <c r="X723" s="320">
        <f t="shared" si="34"/>
        <v>0</v>
      </c>
      <c r="Y723" s="320"/>
      <c r="Z723" s="320"/>
      <c r="AB723" s="321" t="str">
        <f t="shared" si="35"/>
        <v>GoldUnited Precious Metal Refining, Inc.</v>
      </c>
    </row>
    <row r="724" spans="1:28" s="321" customFormat="1" ht="20.25">
      <c r="A724" s="259"/>
      <c r="B724" s="327" t="s">
        <v>1827</v>
      </c>
      <c r="C724" s="327" t="s">
        <v>1262</v>
      </c>
      <c r="D724" s="327" t="s">
        <v>1262</v>
      </c>
      <c r="E724" s="327" t="s">
        <v>15620</v>
      </c>
      <c r="F724" s="327" t="s">
        <v>1134</v>
      </c>
      <c r="G724" s="327" t="s">
        <v>2453</v>
      </c>
      <c r="H724" s="327" t="s">
        <v>16377</v>
      </c>
      <c r="I724" s="327" t="s">
        <v>2615</v>
      </c>
      <c r="J724" s="327" t="s">
        <v>2541</v>
      </c>
      <c r="K724" s="327" t="s">
        <v>16378</v>
      </c>
      <c r="L724" s="327" t="s">
        <v>16379</v>
      </c>
      <c r="M724" s="327" t="s">
        <v>15572</v>
      </c>
      <c r="N724" s="327" t="s">
        <v>16380</v>
      </c>
      <c r="O724" s="327" t="s">
        <v>15604</v>
      </c>
      <c r="P724" s="327" t="s">
        <v>775</v>
      </c>
      <c r="Q724" s="327"/>
      <c r="R724" s="260" t="str">
        <f ca="1">IF(ISERROR($V724),"",OFFSET('Smelter Look-up'!$C$4,$V724-4,0)&amp;"")</f>
        <v>United Precious Metal Refining, Inc.</v>
      </c>
      <c r="S724" s="276" t="str">
        <f t="shared" ca="1" si="33"/>
        <v>Unknown</v>
      </c>
      <c r="T724" s="276" t="str">
        <f ca="1">IF(B724="","",IF(ISERROR(MATCH($J724,SorP!$B$1:$B$6230,0)),"",INDIRECT("'SorP'!$A$"&amp;MATCH($J724,SorP!$B$1:$B$6230,0))))</f>
        <v>US-NY</v>
      </c>
      <c r="U724" s="318"/>
      <c r="V724" s="319">
        <f>IF(C724="",NA(),MATCH($B724&amp;$C724,'Smelter Look-up'!$J:$J,0))</f>
        <v>247</v>
      </c>
      <c r="W724" s="320"/>
      <c r="X724" s="320">
        <f t="shared" si="34"/>
        <v>0</v>
      </c>
      <c r="Y724" s="320"/>
      <c r="Z724" s="320"/>
      <c r="AB724" s="321" t="str">
        <f t="shared" si="35"/>
        <v>GoldUnited Precious Metal Refining, Inc.</v>
      </c>
    </row>
    <row r="725" spans="1:28" s="321" customFormat="1" ht="20.25">
      <c r="A725" s="259"/>
      <c r="B725" s="327" t="s">
        <v>1827</v>
      </c>
      <c r="C725" s="327" t="s">
        <v>1262</v>
      </c>
      <c r="D725" s="327" t="s">
        <v>1262</v>
      </c>
      <c r="E725" s="327" t="s">
        <v>15620</v>
      </c>
      <c r="F725" s="327" t="s">
        <v>1134</v>
      </c>
      <c r="G725" s="327" t="s">
        <v>2453</v>
      </c>
      <c r="H725" s="327" t="s">
        <v>16381</v>
      </c>
      <c r="I725" s="327" t="s">
        <v>2615</v>
      </c>
      <c r="J725" s="327" t="s">
        <v>2541</v>
      </c>
      <c r="K725" s="327"/>
      <c r="L725" s="327"/>
      <c r="M725" s="327"/>
      <c r="N725" s="327"/>
      <c r="O725" s="327"/>
      <c r="P725" s="327"/>
      <c r="Q725" s="327"/>
      <c r="R725" s="260" t="str">
        <f ca="1">IF(ISERROR($V725),"",OFFSET('Smelter Look-up'!$C$4,$V725-4,0)&amp;"")</f>
        <v>United Precious Metal Refining, Inc.</v>
      </c>
      <c r="S725" s="276" t="str">
        <f t="shared" ca="1" si="33"/>
        <v>Unknown</v>
      </c>
      <c r="T725" s="276" t="str">
        <f ca="1">IF(B725="","",IF(ISERROR(MATCH($J725,SorP!$B$1:$B$6230,0)),"",INDIRECT("'SorP'!$A$"&amp;MATCH($J725,SorP!$B$1:$B$6230,0))))</f>
        <v>US-NY</v>
      </c>
      <c r="U725" s="318"/>
      <c r="V725" s="319">
        <f>IF(C725="",NA(),MATCH($B725&amp;$C725,'Smelter Look-up'!$J:$J,0))</f>
        <v>247</v>
      </c>
      <c r="W725" s="320"/>
      <c r="X725" s="320">
        <f t="shared" si="34"/>
        <v>0</v>
      </c>
      <c r="Y725" s="320"/>
      <c r="Z725" s="320"/>
      <c r="AB725" s="321" t="str">
        <f t="shared" si="35"/>
        <v>GoldUnited Precious Metal Refining, Inc.</v>
      </c>
    </row>
    <row r="726" spans="1:28" s="321" customFormat="1" ht="20.25">
      <c r="A726" s="259"/>
      <c r="B726" s="327" t="s">
        <v>1827</v>
      </c>
      <c r="C726" s="327" t="s">
        <v>1262</v>
      </c>
      <c r="D726" s="327" t="s">
        <v>1262</v>
      </c>
      <c r="E726" s="327" t="s">
        <v>15620</v>
      </c>
      <c r="F726" s="327" t="s">
        <v>1134</v>
      </c>
      <c r="G726" s="327" t="s">
        <v>2453</v>
      </c>
      <c r="H726" s="327" t="s">
        <v>16377</v>
      </c>
      <c r="I726" s="327" t="s">
        <v>2615</v>
      </c>
      <c r="J726" s="327" t="s">
        <v>16382</v>
      </c>
      <c r="K726" s="327" t="s">
        <v>16378</v>
      </c>
      <c r="L726" s="327" t="s">
        <v>16379</v>
      </c>
      <c r="M726" s="327" t="s">
        <v>3881</v>
      </c>
      <c r="N726" s="327" t="s">
        <v>15687</v>
      </c>
      <c r="O726" s="327" t="s">
        <v>15986</v>
      </c>
      <c r="P726" s="327" t="s">
        <v>775</v>
      </c>
      <c r="Q726" s="327"/>
      <c r="R726" s="260" t="str">
        <f ca="1">IF(ISERROR($V726),"",OFFSET('Smelter Look-up'!$C$4,$V726-4,0)&amp;"")</f>
        <v>United Precious Metal Refining, Inc.</v>
      </c>
      <c r="S726" s="276" t="str">
        <f t="shared" ca="1" si="33"/>
        <v>Unknown</v>
      </c>
      <c r="T726" s="276" t="str">
        <f ca="1">IF(B726="","",IF(ISERROR(MATCH($J726,SorP!$B$1:$B$6230,0)),"",INDIRECT("'SorP'!$A$"&amp;MATCH($J726,SorP!$B$1:$B$6230,0))))</f>
        <v/>
      </c>
      <c r="U726" s="318"/>
      <c r="V726" s="319">
        <f>IF(C726="",NA(),MATCH($B726&amp;$C726,'Smelter Look-up'!$J:$J,0))</f>
        <v>247</v>
      </c>
      <c r="W726" s="320"/>
      <c r="X726" s="320">
        <f t="shared" si="34"/>
        <v>0</v>
      </c>
      <c r="Y726" s="320"/>
      <c r="Z726" s="320"/>
      <c r="AB726" s="321" t="str">
        <f t="shared" si="35"/>
        <v>GoldUnited Precious Metal Refining, Inc.</v>
      </c>
    </row>
    <row r="727" spans="1:28" s="321" customFormat="1" ht="20.25">
      <c r="A727" s="259"/>
      <c r="B727" s="327" t="s">
        <v>1827</v>
      </c>
      <c r="C727" s="327" t="s">
        <v>16383</v>
      </c>
      <c r="D727" s="327" t="s">
        <v>16383</v>
      </c>
      <c r="E727" s="327" t="s">
        <v>1696</v>
      </c>
      <c r="F727" s="327" t="s">
        <v>1135</v>
      </c>
      <c r="G727" s="327" t="s">
        <v>2453</v>
      </c>
      <c r="H727" s="327">
        <v>0</v>
      </c>
      <c r="I727" s="327" t="s">
        <v>2616</v>
      </c>
      <c r="J727" s="327" t="s">
        <v>2465</v>
      </c>
      <c r="K727" s="327"/>
      <c r="L727" s="327"/>
      <c r="M727" s="327" t="s">
        <v>15548</v>
      </c>
      <c r="N727" s="327"/>
      <c r="O727" s="327" t="s">
        <v>15613</v>
      </c>
      <c r="P727" s="327"/>
      <c r="Q727" s="327"/>
      <c r="R727" s="260" t="str">
        <f ca="1">IF(ISERROR($V727),"",OFFSET('Smelter Look-up'!$C$4,$V727-4,0)&amp;"")</f>
        <v/>
      </c>
      <c r="S727" s="276" t="str">
        <f t="shared" ca="1" si="33"/>
        <v>CH</v>
      </c>
      <c r="T727" s="276" t="str">
        <f ca="1">IF(B727="","",IF(ISERROR(MATCH($J727,SorP!$B$1:$B$6230,0)),"",INDIRECT("'SorP'!$A$"&amp;MATCH($J727,SorP!$B$1:$B$6230,0))))</f>
        <v>CH-TI</v>
      </c>
      <c r="U727" s="318"/>
      <c r="V727" s="319" t="e">
        <f>IF(C727="",NA(),MATCH($B727&amp;$C727,'Smelter Look-up'!$J:$J,0))</f>
        <v>#N/A</v>
      </c>
      <c r="W727" s="320"/>
      <c r="X727" s="320">
        <f t="shared" si="34"/>
        <v>0</v>
      </c>
      <c r="Y727" s="320"/>
      <c r="Z727" s="320"/>
      <c r="AB727" s="321" t="str">
        <f t="shared" si="35"/>
        <v>GoldValcambi SA</v>
      </c>
    </row>
    <row r="728" spans="1:28" s="321" customFormat="1" ht="20.25">
      <c r="A728" s="259"/>
      <c r="B728" s="327" t="s">
        <v>1827</v>
      </c>
      <c r="C728" s="327" t="s">
        <v>16383</v>
      </c>
      <c r="D728" s="327" t="s">
        <v>16383</v>
      </c>
      <c r="E728" s="327" t="s">
        <v>1696</v>
      </c>
      <c r="F728" s="327" t="s">
        <v>1135</v>
      </c>
      <c r="G728" s="327" t="s">
        <v>2453</v>
      </c>
      <c r="H728" s="327">
        <v>0</v>
      </c>
      <c r="I728" s="327" t="s">
        <v>2616</v>
      </c>
      <c r="J728" s="327" t="s">
        <v>2465</v>
      </c>
      <c r="K728" s="327" t="s">
        <v>16384</v>
      </c>
      <c r="L728" s="327" t="s">
        <v>16385</v>
      </c>
      <c r="M728" s="327"/>
      <c r="N728" s="327"/>
      <c r="O728" s="327"/>
      <c r="P728" s="327"/>
      <c r="Q728" s="327" t="s">
        <v>15553</v>
      </c>
      <c r="R728" s="260" t="str">
        <f ca="1">IF(ISERROR($V728),"",OFFSET('Smelter Look-up'!$C$4,$V728-4,0)&amp;"")</f>
        <v/>
      </c>
      <c r="S728" s="276" t="str">
        <f t="shared" ca="1" si="33"/>
        <v>CH</v>
      </c>
      <c r="T728" s="276" t="str">
        <f ca="1">IF(B728="","",IF(ISERROR(MATCH($J728,SorP!$B$1:$B$6230,0)),"",INDIRECT("'SorP'!$A$"&amp;MATCH($J728,SorP!$B$1:$B$6230,0))))</f>
        <v>CH-TI</v>
      </c>
      <c r="U728" s="318"/>
      <c r="V728" s="319" t="e">
        <f>IF(C728="",NA(),MATCH($B728&amp;$C728,'Smelter Look-up'!$J:$J,0))</f>
        <v>#N/A</v>
      </c>
      <c r="W728" s="320"/>
      <c r="X728" s="320">
        <f t="shared" si="34"/>
        <v>0</v>
      </c>
      <c r="Y728" s="320"/>
      <c r="Z728" s="320"/>
      <c r="AB728" s="321" t="str">
        <f t="shared" si="35"/>
        <v>GoldValcambi SA</v>
      </c>
    </row>
    <row r="729" spans="1:28" s="321" customFormat="1" ht="20.25">
      <c r="A729" s="259"/>
      <c r="B729" s="327" t="s">
        <v>1827</v>
      </c>
      <c r="C729" s="327" t="s">
        <v>16383</v>
      </c>
      <c r="D729" s="327" t="s">
        <v>16383</v>
      </c>
      <c r="E729" s="327" t="s">
        <v>1696</v>
      </c>
      <c r="F729" s="327" t="s">
        <v>1135</v>
      </c>
      <c r="G729" s="327" t="s">
        <v>2453</v>
      </c>
      <c r="H729" s="327" t="s">
        <v>16386</v>
      </c>
      <c r="I729" s="327" t="s">
        <v>2616</v>
      </c>
      <c r="J729" s="327" t="s">
        <v>2465</v>
      </c>
      <c r="K729" s="327" t="s">
        <v>16387</v>
      </c>
      <c r="L729" s="327" t="s">
        <v>16388</v>
      </c>
      <c r="M729" s="327" t="s">
        <v>15572</v>
      </c>
      <c r="N729" s="327" t="s">
        <v>15613</v>
      </c>
      <c r="O729" s="327" t="s">
        <v>15613</v>
      </c>
      <c r="P729" s="327" t="s">
        <v>775</v>
      </c>
      <c r="Q729" s="327"/>
      <c r="R729" s="260" t="str">
        <f ca="1">IF(ISERROR($V729),"",OFFSET('Smelter Look-up'!$C$4,$V729-4,0)&amp;"")</f>
        <v/>
      </c>
      <c r="S729" s="276" t="str">
        <f t="shared" ca="1" si="33"/>
        <v>CH</v>
      </c>
      <c r="T729" s="276" t="str">
        <f ca="1">IF(B729="","",IF(ISERROR(MATCH($J729,SorP!$B$1:$B$6230,0)),"",INDIRECT("'SorP'!$A$"&amp;MATCH($J729,SorP!$B$1:$B$6230,0))))</f>
        <v>CH-TI</v>
      </c>
      <c r="U729" s="318"/>
      <c r="V729" s="319" t="e">
        <f>IF(C729="",NA(),MATCH($B729&amp;$C729,'Smelter Look-up'!$J:$J,0))</f>
        <v>#N/A</v>
      </c>
      <c r="W729" s="320"/>
      <c r="X729" s="320">
        <f t="shared" si="34"/>
        <v>0</v>
      </c>
      <c r="Y729" s="320"/>
      <c r="Z729" s="320"/>
      <c r="AB729" s="321" t="str">
        <f t="shared" si="35"/>
        <v>GoldValcambi SA</v>
      </c>
    </row>
    <row r="730" spans="1:28" s="321" customFormat="1" ht="20.25">
      <c r="A730" s="259"/>
      <c r="B730" s="327" t="s">
        <v>1827</v>
      </c>
      <c r="C730" s="327" t="s">
        <v>16383</v>
      </c>
      <c r="D730" s="327" t="s">
        <v>16383</v>
      </c>
      <c r="E730" s="327" t="s">
        <v>1696</v>
      </c>
      <c r="F730" s="327" t="s">
        <v>1135</v>
      </c>
      <c r="G730" s="327" t="s">
        <v>2453</v>
      </c>
      <c r="H730" s="327"/>
      <c r="I730" s="327"/>
      <c r="J730" s="327"/>
      <c r="K730" s="327"/>
      <c r="L730" s="327"/>
      <c r="M730" s="327"/>
      <c r="N730" s="327"/>
      <c r="O730" s="327"/>
      <c r="P730" s="327"/>
      <c r="Q730" s="327"/>
      <c r="R730" s="260" t="str">
        <f ca="1">IF(ISERROR($V730),"",OFFSET('Smelter Look-up'!$C$4,$V730-4,0)&amp;"")</f>
        <v/>
      </c>
      <c r="S730" s="276" t="str">
        <f t="shared" ca="1" si="33"/>
        <v>CH</v>
      </c>
      <c r="T730" s="276" t="str">
        <f ca="1">IF(B730="","",IF(ISERROR(MATCH($J730,SorP!$B$1:$B$6230,0)),"",INDIRECT("'SorP'!$A$"&amp;MATCH($J730,SorP!$B$1:$B$6230,0))))</f>
        <v/>
      </c>
      <c r="U730" s="318"/>
      <c r="V730" s="319" t="e">
        <f>IF(C730="",NA(),MATCH($B730&amp;$C730,'Smelter Look-up'!$J:$J,0))</f>
        <v>#N/A</v>
      </c>
      <c r="W730" s="320"/>
      <c r="X730" s="320">
        <f t="shared" si="34"/>
        <v>0</v>
      </c>
      <c r="Y730" s="320"/>
      <c r="Z730" s="320"/>
      <c r="AB730" s="321" t="str">
        <f t="shared" si="35"/>
        <v>GoldValcambi SA</v>
      </c>
    </row>
    <row r="731" spans="1:28" s="321" customFormat="1" ht="25.5">
      <c r="A731" s="259"/>
      <c r="B731" s="327" t="s">
        <v>1830</v>
      </c>
      <c r="C731" s="327" t="s">
        <v>3377</v>
      </c>
      <c r="D731" s="327" t="s">
        <v>3377</v>
      </c>
      <c r="E731" s="327" t="s">
        <v>1395</v>
      </c>
      <c r="F731" s="327" t="s">
        <v>2059</v>
      </c>
      <c r="G731" s="327" t="s">
        <v>2453</v>
      </c>
      <c r="H731" s="327">
        <v>0</v>
      </c>
      <c r="I731" s="327" t="s">
        <v>2816</v>
      </c>
      <c r="J731" s="327" t="s">
        <v>16389</v>
      </c>
      <c r="K731" s="327"/>
      <c r="L731" s="327"/>
      <c r="M731" s="327" t="s">
        <v>15548</v>
      </c>
      <c r="N731" s="327"/>
      <c r="O731" s="327" t="s">
        <v>16390</v>
      </c>
      <c r="P731" s="327"/>
      <c r="Q731" s="327" t="s">
        <v>15683</v>
      </c>
      <c r="R731" s="260" t="str">
        <f ca="1">IF(ISERROR($V731),"",OFFSET('Smelter Look-up'!$C$4,$V731-4,0)&amp;"")</f>
        <v>Vietnam Youngsun Tungsten Industry Co., Ltd.</v>
      </c>
      <c r="S731" s="276" t="str">
        <f t="shared" ca="1" si="33"/>
        <v>VN</v>
      </c>
      <c r="T731" s="276" t="str">
        <f ca="1">IF(B731="","",IF(ISERROR(MATCH($J731,SorP!$B$1:$B$6230,0)),"",INDIRECT("'SorP'!$A$"&amp;MATCH($J731,SorP!$B$1:$B$6230,0))))</f>
        <v/>
      </c>
      <c r="U731" s="318"/>
      <c r="V731" s="319">
        <f>IF(C731="",NA(),MATCH($B731&amp;$C731,'Smelter Look-up'!$J:$J,0))</f>
        <v>559</v>
      </c>
      <c r="W731" s="320"/>
      <c r="X731" s="320">
        <f t="shared" si="34"/>
        <v>0</v>
      </c>
      <c r="Y731" s="320"/>
      <c r="Z731" s="320"/>
      <c r="AB731" s="321" t="str">
        <f t="shared" si="35"/>
        <v>TungstenVietnam Youngsun Tungsten Industry Co., Ltd.</v>
      </c>
    </row>
    <row r="732" spans="1:28" s="321" customFormat="1" ht="25.5">
      <c r="A732" s="259"/>
      <c r="B732" s="327" t="s">
        <v>1827</v>
      </c>
      <c r="C732" s="327" t="s">
        <v>3476</v>
      </c>
      <c r="D732" s="327" t="s">
        <v>16391</v>
      </c>
      <c r="E732" s="327" t="s">
        <v>1672</v>
      </c>
      <c r="F732" s="327" t="s">
        <v>1136</v>
      </c>
      <c r="G732" s="327" t="s">
        <v>2453</v>
      </c>
      <c r="H732" s="327">
        <v>0</v>
      </c>
      <c r="I732" s="327" t="s">
        <v>2617</v>
      </c>
      <c r="J732" s="327" t="s">
        <v>2618</v>
      </c>
      <c r="K732" s="327"/>
      <c r="L732" s="327"/>
      <c r="M732" s="327"/>
      <c r="N732" s="327"/>
      <c r="O732" s="327"/>
      <c r="P732" s="327"/>
      <c r="Q732" s="327" t="s">
        <v>15576</v>
      </c>
      <c r="R732" s="260" t="str">
        <f ca="1">IF(ISERROR($V732),"",OFFSET('Smelter Look-up'!$C$4,$V732-4,0)&amp;"")</f>
        <v>Western Australian Mint (T/a The Perth Mint)</v>
      </c>
      <c r="S732" s="276" t="str">
        <f t="shared" ca="1" si="33"/>
        <v>AU</v>
      </c>
      <c r="T732" s="276" t="str">
        <f ca="1">IF(B732="","",IF(ISERROR(MATCH($J732,SorP!$B$1:$B$6230,0)),"",INDIRECT("'SorP'!$A$"&amp;MATCH($J732,SorP!$B$1:$B$6230,0))))</f>
        <v>AU-WA</v>
      </c>
      <c r="U732" s="318"/>
      <c r="V732" s="319">
        <f>IF(C732="",NA(),MATCH($B732&amp;$C732,'Smelter Look-up'!$J:$J,0))</f>
        <v>173</v>
      </c>
      <c r="W732" s="320"/>
      <c r="X732" s="320">
        <f t="shared" si="34"/>
        <v>0</v>
      </c>
      <c r="Y732" s="320"/>
      <c r="Z732" s="320"/>
      <c r="AB732" s="321" t="str">
        <f t="shared" si="35"/>
        <v>GoldPerth Mint</v>
      </c>
    </row>
    <row r="733" spans="1:28" s="321" customFormat="1" ht="25.5">
      <c r="A733" s="259"/>
      <c r="B733" s="327" t="s">
        <v>1827</v>
      </c>
      <c r="C733" s="327" t="s">
        <v>3476</v>
      </c>
      <c r="D733" s="327" t="s">
        <v>16391</v>
      </c>
      <c r="E733" s="327" t="s">
        <v>1672</v>
      </c>
      <c r="F733" s="327" t="s">
        <v>1136</v>
      </c>
      <c r="G733" s="327" t="s">
        <v>2453</v>
      </c>
      <c r="H733" s="327">
        <v>0</v>
      </c>
      <c r="I733" s="327" t="s">
        <v>2617</v>
      </c>
      <c r="J733" s="327" t="s">
        <v>2618</v>
      </c>
      <c r="K733" s="327"/>
      <c r="L733" s="327"/>
      <c r="M733" s="327" t="s">
        <v>15577</v>
      </c>
      <c r="N733" s="327"/>
      <c r="O733" s="327"/>
      <c r="P733" s="327"/>
      <c r="Q733" s="327" t="s">
        <v>15578</v>
      </c>
      <c r="R733" s="260" t="str">
        <f ca="1">IF(ISERROR($V733),"",OFFSET('Smelter Look-up'!$C$4,$V733-4,0)&amp;"")</f>
        <v>Western Australian Mint (T/a The Perth Mint)</v>
      </c>
      <c r="S733" s="276" t="str">
        <f t="shared" ca="1" si="33"/>
        <v>AU</v>
      </c>
      <c r="T733" s="276" t="str">
        <f ca="1">IF(B733="","",IF(ISERROR(MATCH($J733,SorP!$B$1:$B$6230,0)),"",INDIRECT("'SorP'!$A$"&amp;MATCH($J733,SorP!$B$1:$B$6230,0))))</f>
        <v>AU-WA</v>
      </c>
      <c r="U733" s="318"/>
      <c r="V733" s="319">
        <f>IF(C733="",NA(),MATCH($B733&amp;$C733,'Smelter Look-up'!$J:$J,0))</f>
        <v>173</v>
      </c>
      <c r="W733" s="320"/>
      <c r="X733" s="320">
        <f t="shared" si="34"/>
        <v>0</v>
      </c>
      <c r="Y733" s="320"/>
      <c r="Z733" s="320"/>
      <c r="AB733" s="321" t="str">
        <f t="shared" si="35"/>
        <v>GoldPerth Mint</v>
      </c>
    </row>
    <row r="734" spans="1:28" s="321" customFormat="1" ht="25.5">
      <c r="A734" s="259"/>
      <c r="B734" s="327" t="s">
        <v>1827</v>
      </c>
      <c r="C734" s="327" t="s">
        <v>3476</v>
      </c>
      <c r="D734" s="327" t="s">
        <v>16391</v>
      </c>
      <c r="E734" s="327" t="s">
        <v>1672</v>
      </c>
      <c r="F734" s="327" t="s">
        <v>1136</v>
      </c>
      <c r="G734" s="327" t="s">
        <v>2453</v>
      </c>
      <c r="H734" s="327">
        <v>0</v>
      </c>
      <c r="I734" s="327" t="s">
        <v>2617</v>
      </c>
      <c r="J734" s="327" t="s">
        <v>2618</v>
      </c>
      <c r="K734" s="327"/>
      <c r="L734" s="327"/>
      <c r="M734" s="327"/>
      <c r="N734" s="327"/>
      <c r="O734" s="327"/>
      <c r="P734" s="327"/>
      <c r="Q734" s="327"/>
      <c r="R734" s="260" t="str">
        <f ca="1">IF(ISERROR($V734),"",OFFSET('Smelter Look-up'!$C$4,$V734-4,0)&amp;"")</f>
        <v>Western Australian Mint (T/a The Perth Mint)</v>
      </c>
      <c r="S734" s="276" t="str">
        <f t="shared" ca="1" si="33"/>
        <v>AU</v>
      </c>
      <c r="T734" s="276" t="str">
        <f ca="1">IF(B734="","",IF(ISERROR(MATCH($J734,SorP!$B$1:$B$6230,0)),"",INDIRECT("'SorP'!$A$"&amp;MATCH($J734,SorP!$B$1:$B$6230,0))))</f>
        <v>AU-WA</v>
      </c>
      <c r="U734" s="318"/>
      <c r="V734" s="319">
        <f>IF(C734="",NA(),MATCH($B734&amp;$C734,'Smelter Look-up'!$J:$J,0))</f>
        <v>173</v>
      </c>
      <c r="W734" s="320"/>
      <c r="X734" s="320">
        <f t="shared" si="34"/>
        <v>0</v>
      </c>
      <c r="Y734" s="320"/>
      <c r="Z734" s="320"/>
      <c r="AB734" s="321" t="str">
        <f t="shared" si="35"/>
        <v>GoldPerth Mint</v>
      </c>
    </row>
    <row r="735" spans="1:28" s="321" customFormat="1" ht="25.5">
      <c r="A735" s="259"/>
      <c r="B735" s="327" t="s">
        <v>1827</v>
      </c>
      <c r="C735" s="327" t="s">
        <v>2621</v>
      </c>
      <c r="D735" s="327" t="s">
        <v>16391</v>
      </c>
      <c r="E735" s="327" t="s">
        <v>1672</v>
      </c>
      <c r="F735" s="327" t="s">
        <v>1136</v>
      </c>
      <c r="G735" s="327" t="s">
        <v>2453</v>
      </c>
      <c r="H735" s="327">
        <v>0</v>
      </c>
      <c r="I735" s="327" t="s">
        <v>2617</v>
      </c>
      <c r="J735" s="327" t="s">
        <v>2618</v>
      </c>
      <c r="K735" s="327"/>
      <c r="L735" s="327"/>
      <c r="M735" s="327"/>
      <c r="N735" s="327"/>
      <c r="O735" s="327"/>
      <c r="P735" s="327"/>
      <c r="Q735" s="327"/>
      <c r="R735" s="260" t="str">
        <f ca="1">IF(ISERROR($V735),"",OFFSET('Smelter Look-up'!$C$4,$V735-4,0)&amp;"")</f>
        <v>Western Australian Mint (T/a The Perth Mint)</v>
      </c>
      <c r="S735" s="276" t="str">
        <f t="shared" ca="1" si="33"/>
        <v>AU</v>
      </c>
      <c r="T735" s="276" t="str">
        <f ca="1">IF(B735="","",IF(ISERROR(MATCH($J735,SorP!$B$1:$B$6230,0)),"",INDIRECT("'SorP'!$A$"&amp;MATCH($J735,SorP!$B$1:$B$6230,0))))</f>
        <v>AU-WA</v>
      </c>
      <c r="U735" s="318"/>
      <c r="V735" s="319">
        <f>IF(C735="",NA(),MATCH($B735&amp;$C735,'Smelter Look-up'!$J:$J,0))</f>
        <v>174</v>
      </c>
      <c r="W735" s="320"/>
      <c r="X735" s="320">
        <f t="shared" si="34"/>
        <v>0</v>
      </c>
      <c r="Y735" s="320"/>
      <c r="Z735" s="320"/>
      <c r="AB735" s="321" t="str">
        <f t="shared" si="35"/>
        <v>GoldPerth Mint (ANZ)</v>
      </c>
    </row>
    <row r="736" spans="1:28" s="321" customFormat="1" ht="20.25">
      <c r="A736" s="259"/>
      <c r="B736" s="327" t="s">
        <v>1827</v>
      </c>
      <c r="C736" s="327" t="s">
        <v>16391</v>
      </c>
      <c r="D736" s="327" t="s">
        <v>16391</v>
      </c>
      <c r="E736" s="327" t="s">
        <v>1672</v>
      </c>
      <c r="F736" s="327" t="s">
        <v>1136</v>
      </c>
      <c r="G736" s="327" t="s">
        <v>2453</v>
      </c>
      <c r="H736" s="327">
        <v>0</v>
      </c>
      <c r="I736" s="327" t="s">
        <v>2617</v>
      </c>
      <c r="J736" s="327" t="s">
        <v>2618</v>
      </c>
      <c r="K736" s="327"/>
      <c r="L736" s="327"/>
      <c r="M736" s="327" t="s">
        <v>15548</v>
      </c>
      <c r="N736" s="327"/>
      <c r="O736" s="327" t="s">
        <v>15613</v>
      </c>
      <c r="P736" s="327"/>
      <c r="Q736" s="327"/>
      <c r="R736" s="260" t="str">
        <f ca="1">IF(ISERROR($V736),"",OFFSET('Smelter Look-up'!$C$4,$V736-4,0)&amp;"")</f>
        <v/>
      </c>
      <c r="S736" s="276" t="str">
        <f t="shared" ca="1" si="33"/>
        <v>AU</v>
      </c>
      <c r="T736" s="276" t="str">
        <f ca="1">IF(B736="","",IF(ISERROR(MATCH($J736,SorP!$B$1:$B$6230,0)),"",INDIRECT("'SorP'!$A$"&amp;MATCH($J736,SorP!$B$1:$B$6230,0))))</f>
        <v>AU-WA</v>
      </c>
      <c r="U736" s="318"/>
      <c r="V736" s="319" t="e">
        <f>IF(C736="",NA(),MATCH($B736&amp;$C736,'Smelter Look-up'!$J:$J,0))</f>
        <v>#N/A</v>
      </c>
      <c r="W736" s="320"/>
      <c r="X736" s="320">
        <f t="shared" si="34"/>
        <v>0</v>
      </c>
      <c r="Y736" s="320"/>
      <c r="Z736" s="320"/>
      <c r="AB736" s="321" t="str">
        <f t="shared" si="35"/>
        <v>GoldWestern Australian Mint trading as The Perth Mint</v>
      </c>
    </row>
    <row r="737" spans="1:28" s="321" customFormat="1" ht="20.25">
      <c r="A737" s="259"/>
      <c r="B737" s="327" t="s">
        <v>1827</v>
      </c>
      <c r="C737" s="327" t="s">
        <v>16391</v>
      </c>
      <c r="D737" s="327" t="s">
        <v>16391</v>
      </c>
      <c r="E737" s="327" t="s">
        <v>1672</v>
      </c>
      <c r="F737" s="327" t="s">
        <v>1136</v>
      </c>
      <c r="G737" s="327" t="s">
        <v>2453</v>
      </c>
      <c r="H737" s="327">
        <v>0</v>
      </c>
      <c r="I737" s="327" t="s">
        <v>2617</v>
      </c>
      <c r="J737" s="327" t="s">
        <v>2618</v>
      </c>
      <c r="K737" s="327"/>
      <c r="L737" s="327"/>
      <c r="M737" s="327"/>
      <c r="N737" s="327"/>
      <c r="O737" s="327"/>
      <c r="P737" s="327"/>
      <c r="Q737" s="327" t="s">
        <v>15553</v>
      </c>
      <c r="R737" s="260" t="str">
        <f ca="1">IF(ISERROR($V737),"",OFFSET('Smelter Look-up'!$C$4,$V737-4,0)&amp;"")</f>
        <v/>
      </c>
      <c r="S737" s="276" t="str">
        <f t="shared" ca="1" si="33"/>
        <v>AU</v>
      </c>
      <c r="T737" s="276" t="str">
        <f ca="1">IF(B737="","",IF(ISERROR(MATCH($J737,SorP!$B$1:$B$6230,0)),"",INDIRECT("'SorP'!$A$"&amp;MATCH($J737,SorP!$B$1:$B$6230,0))))</f>
        <v>AU-WA</v>
      </c>
      <c r="U737" s="318"/>
      <c r="V737" s="319" t="e">
        <f>IF(C737="",NA(),MATCH($B737&amp;$C737,'Smelter Look-up'!$J:$J,0))</f>
        <v>#N/A</v>
      </c>
      <c r="W737" s="320"/>
      <c r="X737" s="320">
        <f t="shared" si="34"/>
        <v>0</v>
      </c>
      <c r="Y737" s="320"/>
      <c r="Z737" s="320"/>
      <c r="AB737" s="321" t="str">
        <f t="shared" si="35"/>
        <v>GoldWestern Australian Mint trading as The Perth Mint</v>
      </c>
    </row>
    <row r="738" spans="1:28" s="321" customFormat="1" ht="20.25">
      <c r="A738" s="259"/>
      <c r="B738" s="327" t="s">
        <v>1827</v>
      </c>
      <c r="C738" s="327" t="s">
        <v>16391</v>
      </c>
      <c r="D738" s="327" t="s">
        <v>16391</v>
      </c>
      <c r="E738" s="327" t="s">
        <v>1672</v>
      </c>
      <c r="F738" s="327" t="s">
        <v>1136</v>
      </c>
      <c r="G738" s="327" t="s">
        <v>2453</v>
      </c>
      <c r="H738" s="327" t="s">
        <v>16392</v>
      </c>
      <c r="I738" s="327" t="s">
        <v>16393</v>
      </c>
      <c r="J738" s="327" t="s">
        <v>2618</v>
      </c>
      <c r="K738" s="327" t="s">
        <v>16394</v>
      </c>
      <c r="L738" s="327" t="s">
        <v>16395</v>
      </c>
      <c r="M738" s="327" t="s">
        <v>15572</v>
      </c>
      <c r="N738" s="327" t="s">
        <v>15628</v>
      </c>
      <c r="O738" s="327" t="s">
        <v>15628</v>
      </c>
      <c r="P738" s="327" t="s">
        <v>775</v>
      </c>
      <c r="Q738" s="327"/>
      <c r="R738" s="260" t="str">
        <f ca="1">IF(ISERROR($V738),"",OFFSET('Smelter Look-up'!$C$4,$V738-4,0)&amp;"")</f>
        <v/>
      </c>
      <c r="S738" s="276" t="str">
        <f t="shared" ca="1" si="33"/>
        <v>AU</v>
      </c>
      <c r="T738" s="276" t="str">
        <f ca="1">IF(B738="","",IF(ISERROR(MATCH($J738,SorP!$B$1:$B$6230,0)),"",INDIRECT("'SorP'!$A$"&amp;MATCH($J738,SorP!$B$1:$B$6230,0))))</f>
        <v>AU-WA</v>
      </c>
      <c r="U738" s="318"/>
      <c r="V738" s="319" t="e">
        <f>IF(C738="",NA(),MATCH($B738&amp;$C738,'Smelter Look-up'!$J:$J,0))</f>
        <v>#N/A</v>
      </c>
      <c r="W738" s="320"/>
      <c r="X738" s="320">
        <f t="shared" si="34"/>
        <v>0</v>
      </c>
      <c r="Y738" s="320"/>
      <c r="Z738" s="320"/>
      <c r="AB738" s="321" t="str">
        <f t="shared" si="35"/>
        <v>GoldWestern Australian Mint trading as The Perth Mint</v>
      </c>
    </row>
    <row r="739" spans="1:28" s="321" customFormat="1" ht="25.5">
      <c r="A739" s="259"/>
      <c r="B739" s="327" t="s">
        <v>1827</v>
      </c>
      <c r="C739" s="327" t="s">
        <v>3476</v>
      </c>
      <c r="D739" s="327" t="s">
        <v>16391</v>
      </c>
      <c r="E739" s="327" t="s">
        <v>1672</v>
      </c>
      <c r="F739" s="327" t="s">
        <v>1136</v>
      </c>
      <c r="G739" s="327" t="s">
        <v>2453</v>
      </c>
      <c r="H739" s="327"/>
      <c r="I739" s="327"/>
      <c r="J739" s="327"/>
      <c r="K739" s="327"/>
      <c r="L739" s="327"/>
      <c r="M739" s="327"/>
      <c r="N739" s="327"/>
      <c r="O739" s="327"/>
      <c r="P739" s="327"/>
      <c r="Q739" s="327"/>
      <c r="R739" s="260" t="str">
        <f ca="1">IF(ISERROR($V739),"",OFFSET('Smelter Look-up'!$C$4,$V739-4,0)&amp;"")</f>
        <v>Western Australian Mint (T/a The Perth Mint)</v>
      </c>
      <c r="S739" s="276" t="str">
        <f t="shared" ca="1" si="33"/>
        <v>AU</v>
      </c>
      <c r="T739" s="276" t="str">
        <f ca="1">IF(B739="","",IF(ISERROR(MATCH($J739,SorP!$B$1:$B$6230,0)),"",INDIRECT("'SorP'!$A$"&amp;MATCH($J739,SorP!$B$1:$B$6230,0))))</f>
        <v/>
      </c>
      <c r="U739" s="318"/>
      <c r="V739" s="319">
        <f>IF(C739="",NA(),MATCH($B739&amp;$C739,'Smelter Look-up'!$J:$J,0))</f>
        <v>173</v>
      </c>
      <c r="W739" s="320"/>
      <c r="X739" s="320">
        <f t="shared" si="34"/>
        <v>0</v>
      </c>
      <c r="Y739" s="320"/>
      <c r="Z739" s="320"/>
      <c r="AB739" s="321" t="str">
        <f t="shared" si="35"/>
        <v>GoldPerth Mint</v>
      </c>
    </row>
    <row r="740" spans="1:28" s="321" customFormat="1" ht="25.5">
      <c r="A740" s="259"/>
      <c r="B740" s="327" t="s">
        <v>1827</v>
      </c>
      <c r="C740" s="327" t="s">
        <v>2619</v>
      </c>
      <c r="D740" s="327" t="s">
        <v>16391</v>
      </c>
      <c r="E740" s="327" t="s">
        <v>1672</v>
      </c>
      <c r="F740" s="327" t="s">
        <v>1136</v>
      </c>
      <c r="G740" s="327" t="s">
        <v>2453</v>
      </c>
      <c r="H740" s="327"/>
      <c r="I740" s="327"/>
      <c r="J740" s="327"/>
      <c r="K740" s="327"/>
      <c r="L740" s="327"/>
      <c r="M740" s="327"/>
      <c r="N740" s="327"/>
      <c r="O740" s="327"/>
      <c r="P740" s="327"/>
      <c r="Q740" s="327"/>
      <c r="R740" s="260" t="str">
        <f ca="1">IF(ISERROR($V740),"",OFFSET('Smelter Look-up'!$C$4,$V740-4,0)&amp;"")</f>
        <v>Western Australian Mint (T/a The Perth Mint)</v>
      </c>
      <c r="S740" s="276" t="str">
        <f t="shared" ca="1" si="33"/>
        <v>AU</v>
      </c>
      <c r="T740" s="276" t="str">
        <f ca="1">IF(B740="","",IF(ISERROR(MATCH($J740,SorP!$B$1:$B$6230,0)),"",INDIRECT("'SorP'!$A$"&amp;MATCH($J740,SorP!$B$1:$B$6230,0))))</f>
        <v/>
      </c>
      <c r="U740" s="318"/>
      <c r="V740" s="319">
        <f>IF(C740="",NA(),MATCH($B740&amp;$C740,'Smelter Look-up'!$J:$J,0))</f>
        <v>9</v>
      </c>
      <c r="W740" s="320"/>
      <c r="X740" s="320">
        <f t="shared" si="34"/>
        <v>0</v>
      </c>
      <c r="Y740" s="320"/>
      <c r="Z740" s="320"/>
      <c r="AB740" s="321" t="str">
        <f t="shared" si="35"/>
        <v>GoldAGR Mathey</v>
      </c>
    </row>
    <row r="741" spans="1:28" s="321" customFormat="1" ht="25.5">
      <c r="A741" s="259"/>
      <c r="B741" s="327" t="s">
        <v>1827</v>
      </c>
      <c r="C741" s="327" t="s">
        <v>3476</v>
      </c>
      <c r="D741" s="327" t="s">
        <v>16391</v>
      </c>
      <c r="E741" s="327" t="s">
        <v>1672</v>
      </c>
      <c r="F741" s="327" t="s">
        <v>1136</v>
      </c>
      <c r="G741" s="327" t="s">
        <v>2453</v>
      </c>
      <c r="H741" s="327" t="s">
        <v>16392</v>
      </c>
      <c r="I741" s="327" t="s">
        <v>2617</v>
      </c>
      <c r="J741" s="327" t="s">
        <v>2618</v>
      </c>
      <c r="K741" s="327" t="s">
        <v>16396</v>
      </c>
      <c r="L741" s="327" t="s">
        <v>16395</v>
      </c>
      <c r="M741" s="327"/>
      <c r="N741" s="327"/>
      <c r="O741" s="327"/>
      <c r="P741" s="327"/>
      <c r="Q741" s="327"/>
      <c r="R741" s="260" t="str">
        <f ca="1">IF(ISERROR($V741),"",OFFSET('Smelter Look-up'!$C$4,$V741-4,0)&amp;"")</f>
        <v>Western Australian Mint (T/a The Perth Mint)</v>
      </c>
      <c r="S741" s="276" t="str">
        <f t="shared" ca="1" si="33"/>
        <v>AU</v>
      </c>
      <c r="T741" s="276" t="str">
        <f ca="1">IF(B741="","",IF(ISERROR(MATCH($J741,SorP!$B$1:$B$6230,0)),"",INDIRECT("'SorP'!$A$"&amp;MATCH($J741,SorP!$B$1:$B$6230,0))))</f>
        <v>AU-WA</v>
      </c>
      <c r="U741" s="318"/>
      <c r="V741" s="319">
        <f>IF(C741="",NA(),MATCH($B741&amp;$C741,'Smelter Look-up'!$J:$J,0))</f>
        <v>173</v>
      </c>
      <c r="W741" s="320"/>
      <c r="X741" s="320">
        <f t="shared" si="34"/>
        <v>0</v>
      </c>
      <c r="Y741" s="320"/>
      <c r="Z741" s="320"/>
      <c r="AB741" s="321" t="str">
        <f t="shared" si="35"/>
        <v>GoldPerth Mint</v>
      </c>
    </row>
    <row r="742" spans="1:28" s="321" customFormat="1" ht="25.5">
      <c r="A742" s="259"/>
      <c r="B742" s="327" t="s">
        <v>1828</v>
      </c>
      <c r="C742" s="327" t="s">
        <v>2781</v>
      </c>
      <c r="D742" s="327" t="s">
        <v>59</v>
      </c>
      <c r="E742" s="327" t="s">
        <v>1687</v>
      </c>
      <c r="F742" s="327" t="s">
        <v>1207</v>
      </c>
      <c r="G742" s="327" t="s">
        <v>2453</v>
      </c>
      <c r="H742" s="327" t="s">
        <v>16397</v>
      </c>
      <c r="I742" s="327" t="s">
        <v>2730</v>
      </c>
      <c r="J742" s="327" t="s">
        <v>15696</v>
      </c>
      <c r="K742" s="327" t="s">
        <v>16398</v>
      </c>
      <c r="L742" s="327" t="s">
        <v>16399</v>
      </c>
      <c r="M742" s="327" t="s">
        <v>15577</v>
      </c>
      <c r="N742" s="327" t="s">
        <v>16400</v>
      </c>
      <c r="O742" s="327" t="s">
        <v>15583</v>
      </c>
      <c r="P742" s="327" t="s">
        <v>775</v>
      </c>
      <c r="Q742" s="327" t="s">
        <v>16401</v>
      </c>
      <c r="R742" s="260" t="str">
        <f ca="1">IF(ISERROR($V742),"",OFFSET('Smelter Look-up'!$C$4,$V742-4,0)&amp;"")</f>
        <v>White Solder Metalurgia e Mineracao Ltda.</v>
      </c>
      <c r="S742" s="276" t="str">
        <f t="shared" ca="1" si="33"/>
        <v>BR</v>
      </c>
      <c r="T742" s="276" t="str">
        <f ca="1">IF(B742="","",IF(ISERROR(MATCH($J742,SorP!$B$1:$B$6230,0)),"",INDIRECT("'SorP'!$A$"&amp;MATCH($J742,SorP!$B$1:$B$6230,0))))</f>
        <v/>
      </c>
      <c r="U742" s="318"/>
      <c r="V742" s="319">
        <f>IF(C742="",NA(),MATCH($B742&amp;$C742,'Smelter Look-up'!$J:$J,0))</f>
        <v>487</v>
      </c>
      <c r="W742" s="320"/>
      <c r="X742" s="320">
        <f t="shared" si="34"/>
        <v>0</v>
      </c>
      <c r="Y742" s="320"/>
      <c r="Z742" s="320"/>
      <c r="AB742" s="321" t="str">
        <f t="shared" si="35"/>
        <v>TinWhite Solder Metalurgica</v>
      </c>
    </row>
    <row r="743" spans="1:28" s="321" customFormat="1" ht="25.5">
      <c r="A743" s="259"/>
      <c r="B743" s="327" t="s">
        <v>1828</v>
      </c>
      <c r="C743" s="327" t="s">
        <v>59</v>
      </c>
      <c r="D743" s="327" t="s">
        <v>59</v>
      </c>
      <c r="E743" s="327" t="s">
        <v>1687</v>
      </c>
      <c r="F743" s="327" t="s">
        <v>1207</v>
      </c>
      <c r="G743" s="327" t="s">
        <v>2453</v>
      </c>
      <c r="H743" s="327">
        <v>0</v>
      </c>
      <c r="I743" s="327" t="s">
        <v>2730</v>
      </c>
      <c r="J743" s="327" t="s">
        <v>15696</v>
      </c>
      <c r="K743" s="327"/>
      <c r="L743" s="327"/>
      <c r="M743" s="327" t="s">
        <v>15548</v>
      </c>
      <c r="N743" s="327"/>
      <c r="O743" s="327" t="s">
        <v>15652</v>
      </c>
      <c r="P743" s="327"/>
      <c r="Q743" s="327"/>
      <c r="R743" s="260" t="str">
        <f ca="1">IF(ISERROR($V743),"",OFFSET('Smelter Look-up'!$C$4,$V743-4,0)&amp;"")</f>
        <v>White Solder Metalurgia e Mineracao Ltda.</v>
      </c>
      <c r="S743" s="276" t="str">
        <f t="shared" ca="1" si="33"/>
        <v>BR</v>
      </c>
      <c r="T743" s="276" t="str">
        <f ca="1">IF(B743="","",IF(ISERROR(MATCH($J743,SorP!$B$1:$B$6230,0)),"",INDIRECT("'SorP'!$A$"&amp;MATCH($J743,SorP!$B$1:$B$6230,0))))</f>
        <v/>
      </c>
      <c r="U743" s="318"/>
      <c r="V743" s="319">
        <f>IF(C743="",NA(),MATCH($B743&amp;$C743,'Smelter Look-up'!$J:$J,0))</f>
        <v>486</v>
      </c>
      <c r="W743" s="320"/>
      <c r="X743" s="320">
        <f t="shared" si="34"/>
        <v>0</v>
      </c>
      <c r="Y743" s="320"/>
      <c r="Z743" s="320"/>
      <c r="AB743" s="321" t="str">
        <f t="shared" si="35"/>
        <v>TinWhite Solder Metalurgia e Mineração Ltda.</v>
      </c>
    </row>
    <row r="744" spans="1:28" s="321" customFormat="1" ht="25.5">
      <c r="A744" s="259"/>
      <c r="B744" s="327" t="s">
        <v>1828</v>
      </c>
      <c r="C744" s="327" t="s">
        <v>59</v>
      </c>
      <c r="D744" s="327" t="s">
        <v>59</v>
      </c>
      <c r="E744" s="327" t="s">
        <v>1687</v>
      </c>
      <c r="F744" s="327" t="s">
        <v>1207</v>
      </c>
      <c r="G744" s="327" t="s">
        <v>2453</v>
      </c>
      <c r="H744" s="327">
        <v>0</v>
      </c>
      <c r="I744" s="327" t="s">
        <v>2730</v>
      </c>
      <c r="J744" s="327" t="s">
        <v>15696</v>
      </c>
      <c r="K744" s="327"/>
      <c r="L744" s="327"/>
      <c r="M744" s="327"/>
      <c r="N744" s="327"/>
      <c r="O744" s="327"/>
      <c r="P744" s="327" t="s">
        <v>775</v>
      </c>
      <c r="Q744" s="327" t="s">
        <v>15553</v>
      </c>
      <c r="R744" s="260" t="str">
        <f ca="1">IF(ISERROR($V744),"",OFFSET('Smelter Look-up'!$C$4,$V744-4,0)&amp;"")</f>
        <v>White Solder Metalurgia e Mineracao Ltda.</v>
      </c>
      <c r="S744" s="276" t="str">
        <f t="shared" ca="1" si="33"/>
        <v>BR</v>
      </c>
      <c r="T744" s="276" t="str">
        <f ca="1">IF(B744="","",IF(ISERROR(MATCH($J744,SorP!$B$1:$B$6230,0)),"",INDIRECT("'SorP'!$A$"&amp;MATCH($J744,SorP!$B$1:$B$6230,0))))</f>
        <v/>
      </c>
      <c r="U744" s="318"/>
      <c r="V744" s="319">
        <f>IF(C744="",NA(),MATCH($B744&amp;$C744,'Smelter Look-up'!$J:$J,0))</f>
        <v>486</v>
      </c>
      <c r="W744" s="320"/>
      <c r="X744" s="320">
        <f t="shared" si="34"/>
        <v>0</v>
      </c>
      <c r="Y744" s="320"/>
      <c r="Z744" s="320"/>
      <c r="AB744" s="321" t="str">
        <f t="shared" si="35"/>
        <v>TinWhite Solder Metalurgia e Mineração Ltda.</v>
      </c>
    </row>
    <row r="745" spans="1:28" s="321" customFormat="1" ht="25.5">
      <c r="A745" s="259"/>
      <c r="B745" s="327" t="s">
        <v>1828</v>
      </c>
      <c r="C745" s="327" t="s">
        <v>2781</v>
      </c>
      <c r="D745" s="327" t="s">
        <v>59</v>
      </c>
      <c r="E745" s="327" t="s">
        <v>1687</v>
      </c>
      <c r="F745" s="327" t="s">
        <v>1207</v>
      </c>
      <c r="G745" s="327" t="s">
        <v>2453</v>
      </c>
      <c r="H745" s="327" t="s">
        <v>16402</v>
      </c>
      <c r="I745" s="327" t="s">
        <v>2730</v>
      </c>
      <c r="J745" s="327" t="s">
        <v>15696</v>
      </c>
      <c r="K745" s="327" t="s">
        <v>16403</v>
      </c>
      <c r="L745" s="327" t="s">
        <v>16404</v>
      </c>
      <c r="M745" s="327" t="s">
        <v>15692</v>
      </c>
      <c r="N745" s="327" t="s">
        <v>16405</v>
      </c>
      <c r="O745" s="327" t="s">
        <v>16406</v>
      </c>
      <c r="P745" s="327"/>
      <c r="Q745" s="327"/>
      <c r="R745" s="260" t="str">
        <f ca="1">IF(ISERROR($V745),"",OFFSET('Smelter Look-up'!$C$4,$V745-4,0)&amp;"")</f>
        <v>White Solder Metalurgia e Mineracao Ltda.</v>
      </c>
      <c r="S745" s="276" t="str">
        <f t="shared" ca="1" si="33"/>
        <v>BR</v>
      </c>
      <c r="T745" s="276" t="str">
        <f ca="1">IF(B745="","",IF(ISERROR(MATCH($J745,SorP!$B$1:$B$6230,0)),"",INDIRECT("'SorP'!$A$"&amp;MATCH($J745,SorP!$B$1:$B$6230,0))))</f>
        <v/>
      </c>
      <c r="U745" s="318"/>
      <c r="V745" s="319">
        <f>IF(C745="",NA(),MATCH($B745&amp;$C745,'Smelter Look-up'!$J:$J,0))</f>
        <v>487</v>
      </c>
      <c r="W745" s="320"/>
      <c r="X745" s="320">
        <f t="shared" si="34"/>
        <v>0</v>
      </c>
      <c r="Y745" s="320"/>
      <c r="Z745" s="320"/>
      <c r="AB745" s="321" t="str">
        <f t="shared" si="35"/>
        <v>TinWhite Solder Metalurgica</v>
      </c>
    </row>
    <row r="746" spans="1:28" s="321" customFormat="1" ht="25.5">
      <c r="A746" s="259"/>
      <c r="B746" s="327" t="s">
        <v>1828</v>
      </c>
      <c r="C746" s="327" t="s">
        <v>59</v>
      </c>
      <c r="D746" s="327" t="s">
        <v>59</v>
      </c>
      <c r="E746" s="327" t="s">
        <v>1687</v>
      </c>
      <c r="F746" s="327" t="s">
        <v>1207</v>
      </c>
      <c r="G746" s="327" t="s">
        <v>2453</v>
      </c>
      <c r="H746" s="327" t="s">
        <v>16402</v>
      </c>
      <c r="I746" s="327" t="s">
        <v>2730</v>
      </c>
      <c r="J746" s="327" t="s">
        <v>16407</v>
      </c>
      <c r="K746" s="327" t="s">
        <v>16403</v>
      </c>
      <c r="L746" s="327" t="s">
        <v>16404</v>
      </c>
      <c r="M746" s="327" t="s">
        <v>15572</v>
      </c>
      <c r="N746" s="327" t="s">
        <v>15637</v>
      </c>
      <c r="O746" s="327" t="s">
        <v>16408</v>
      </c>
      <c r="P746" s="327" t="s">
        <v>775</v>
      </c>
      <c r="Q746" s="327"/>
      <c r="R746" s="260" t="str">
        <f ca="1">IF(ISERROR($V746),"",OFFSET('Smelter Look-up'!$C$4,$V746-4,0)&amp;"")</f>
        <v>White Solder Metalurgia e Mineracao Ltda.</v>
      </c>
      <c r="S746" s="276" t="str">
        <f t="shared" ca="1" si="33"/>
        <v>BR</v>
      </c>
      <c r="T746" s="276" t="str">
        <f ca="1">IF(B746="","",IF(ISERROR(MATCH($J746,SorP!$B$1:$B$6230,0)),"",INDIRECT("'SorP'!$A$"&amp;MATCH($J746,SorP!$B$1:$B$6230,0))))</f>
        <v/>
      </c>
      <c r="U746" s="318"/>
      <c r="V746" s="319">
        <f>IF(C746="",NA(),MATCH($B746&amp;$C746,'Smelter Look-up'!$J:$J,0))</f>
        <v>486</v>
      </c>
      <c r="W746" s="320"/>
      <c r="X746" s="320">
        <f t="shared" si="34"/>
        <v>0</v>
      </c>
      <c r="Y746" s="320"/>
      <c r="Z746" s="320"/>
      <c r="AB746" s="321" t="str">
        <f t="shared" si="35"/>
        <v>TinWhite Solder Metalurgia e Mineração Ltda.</v>
      </c>
    </row>
    <row r="747" spans="1:28" s="321" customFormat="1" ht="25.5">
      <c r="A747" s="259"/>
      <c r="B747" s="327" t="s">
        <v>1828</v>
      </c>
      <c r="C747" s="327" t="s">
        <v>59</v>
      </c>
      <c r="D747" s="327" t="s">
        <v>59</v>
      </c>
      <c r="E747" s="327" t="s">
        <v>1687</v>
      </c>
      <c r="F747" s="327" t="s">
        <v>1207</v>
      </c>
      <c r="G747" s="327" t="s">
        <v>2453</v>
      </c>
      <c r="H747" s="327">
        <v>0</v>
      </c>
      <c r="I747" s="327" t="s">
        <v>2730</v>
      </c>
      <c r="J747" s="327" t="s">
        <v>15696</v>
      </c>
      <c r="K747" s="327"/>
      <c r="L747" s="327"/>
      <c r="M747" s="327"/>
      <c r="N747" s="327"/>
      <c r="O747" s="327"/>
      <c r="P747" s="327"/>
      <c r="Q747" s="327"/>
      <c r="R747" s="260" t="str">
        <f ca="1">IF(ISERROR($V747),"",OFFSET('Smelter Look-up'!$C$4,$V747-4,0)&amp;"")</f>
        <v>White Solder Metalurgia e Mineracao Ltda.</v>
      </c>
      <c r="S747" s="276" t="str">
        <f t="shared" ca="1" si="33"/>
        <v>BR</v>
      </c>
      <c r="T747" s="276" t="str">
        <f ca="1">IF(B747="","",IF(ISERROR(MATCH($J747,SorP!$B$1:$B$6230,0)),"",INDIRECT("'SorP'!$A$"&amp;MATCH($J747,SorP!$B$1:$B$6230,0))))</f>
        <v/>
      </c>
      <c r="U747" s="318"/>
      <c r="V747" s="319">
        <f>IF(C747="",NA(),MATCH($B747&amp;$C747,'Smelter Look-up'!$J:$J,0))</f>
        <v>486</v>
      </c>
      <c r="W747" s="320"/>
      <c r="X747" s="320">
        <f t="shared" si="34"/>
        <v>0</v>
      </c>
      <c r="Y747" s="320"/>
      <c r="Z747" s="320"/>
      <c r="AB747" s="321" t="str">
        <f t="shared" si="35"/>
        <v>TinWhite Solder Metalurgia e Mineração Ltda.</v>
      </c>
    </row>
    <row r="748" spans="1:28" s="321" customFormat="1" ht="20.25">
      <c r="A748" s="259"/>
      <c r="B748" s="327" t="s">
        <v>1830</v>
      </c>
      <c r="C748" s="327" t="s">
        <v>1411</v>
      </c>
      <c r="D748" s="327" t="s">
        <v>1411</v>
      </c>
      <c r="E748" s="327" t="s">
        <v>1673</v>
      </c>
      <c r="F748" s="327" t="s">
        <v>1223</v>
      </c>
      <c r="G748" s="327" t="s">
        <v>2453</v>
      </c>
      <c r="H748" s="327">
        <v>0</v>
      </c>
      <c r="I748" s="327" t="s">
        <v>2817</v>
      </c>
      <c r="J748" s="327" t="s">
        <v>16409</v>
      </c>
      <c r="K748" s="327"/>
      <c r="L748" s="327"/>
      <c r="M748" s="327"/>
      <c r="N748" s="327"/>
      <c r="O748" s="327"/>
      <c r="P748" s="327"/>
      <c r="Q748" s="327" t="s">
        <v>15576</v>
      </c>
      <c r="R748" s="260" t="str">
        <f ca="1">IF(ISERROR($V748),"",OFFSET('Smelter Look-up'!$C$4,$V748-4,0)&amp;"")</f>
        <v>Wolfram Bergbau und Hutten AG</v>
      </c>
      <c r="S748" s="276" t="str">
        <f t="shared" ca="1" si="33"/>
        <v>AT</v>
      </c>
      <c r="T748" s="276" t="str">
        <f ca="1">IF(B748="","",IF(ISERROR(MATCH($J748,SorP!$B$1:$B$6230,0)),"",INDIRECT("'SorP'!$A$"&amp;MATCH($J748,SorP!$B$1:$B$6230,0))))</f>
        <v/>
      </c>
      <c r="U748" s="318"/>
      <c r="V748" s="319">
        <f>IF(C748="",NA(),MATCH($B748&amp;$C748,'Smelter Look-up'!$J:$J,0))</f>
        <v>563</v>
      </c>
      <c r="W748" s="320"/>
      <c r="X748" s="320">
        <f t="shared" si="34"/>
        <v>0</v>
      </c>
      <c r="Y748" s="320"/>
      <c r="Z748" s="320"/>
      <c r="AB748" s="321" t="str">
        <f t="shared" si="35"/>
        <v>TungstenWolfram Bergbau und Hütten AG</v>
      </c>
    </row>
    <row r="749" spans="1:28" s="321" customFormat="1" ht="20.25">
      <c r="A749" s="259"/>
      <c r="B749" s="327" t="s">
        <v>1830</v>
      </c>
      <c r="C749" s="327" t="s">
        <v>1411</v>
      </c>
      <c r="D749" s="327" t="s">
        <v>1411</v>
      </c>
      <c r="E749" s="327" t="s">
        <v>1673</v>
      </c>
      <c r="F749" s="327" t="s">
        <v>1223</v>
      </c>
      <c r="G749" s="327" t="s">
        <v>2453</v>
      </c>
      <c r="H749" s="327">
        <v>0</v>
      </c>
      <c r="I749" s="327" t="s">
        <v>2817</v>
      </c>
      <c r="J749" s="327" t="s">
        <v>16409</v>
      </c>
      <c r="K749" s="327"/>
      <c r="L749" s="327"/>
      <c r="M749" s="327" t="s">
        <v>15548</v>
      </c>
      <c r="N749" s="327"/>
      <c r="O749" s="327" t="s">
        <v>16325</v>
      </c>
      <c r="P749" s="327"/>
      <c r="Q749" s="327" t="s">
        <v>15683</v>
      </c>
      <c r="R749" s="260" t="str">
        <f ca="1">IF(ISERROR($V749),"",OFFSET('Smelter Look-up'!$C$4,$V749-4,0)&amp;"")</f>
        <v>Wolfram Bergbau und Hutten AG</v>
      </c>
      <c r="S749" s="276" t="str">
        <f t="shared" ca="1" si="33"/>
        <v>AT</v>
      </c>
      <c r="T749" s="276" t="str">
        <f ca="1">IF(B749="","",IF(ISERROR(MATCH($J749,SorP!$B$1:$B$6230,0)),"",INDIRECT("'SorP'!$A$"&amp;MATCH($J749,SorP!$B$1:$B$6230,0))))</f>
        <v/>
      </c>
      <c r="U749" s="318"/>
      <c r="V749" s="319">
        <f>IF(C749="",NA(),MATCH($B749&amp;$C749,'Smelter Look-up'!$J:$J,0))</f>
        <v>563</v>
      </c>
      <c r="W749" s="320"/>
      <c r="X749" s="320">
        <f t="shared" si="34"/>
        <v>0</v>
      </c>
      <c r="Y749" s="320"/>
      <c r="Z749" s="320"/>
      <c r="AB749" s="321" t="str">
        <f t="shared" si="35"/>
        <v>TungstenWolfram Bergbau und Hütten AG</v>
      </c>
    </row>
    <row r="750" spans="1:28" s="321" customFormat="1" ht="20.25">
      <c r="A750" s="259"/>
      <c r="B750" s="327" t="s">
        <v>1830</v>
      </c>
      <c r="C750" s="327" t="s">
        <v>1411</v>
      </c>
      <c r="D750" s="327" t="s">
        <v>1411</v>
      </c>
      <c r="E750" s="327" t="s">
        <v>1673</v>
      </c>
      <c r="F750" s="327" t="s">
        <v>1223</v>
      </c>
      <c r="G750" s="327" t="s">
        <v>2453</v>
      </c>
      <c r="H750" s="327">
        <v>0</v>
      </c>
      <c r="I750" s="327" t="s">
        <v>2817</v>
      </c>
      <c r="J750" s="327" t="s">
        <v>16409</v>
      </c>
      <c r="K750" s="327"/>
      <c r="L750" s="327"/>
      <c r="M750" s="327"/>
      <c r="N750" s="327" t="s">
        <v>16328</v>
      </c>
      <c r="O750" s="327" t="s">
        <v>16328</v>
      </c>
      <c r="P750" s="327" t="s">
        <v>775</v>
      </c>
      <c r="Q750" s="327" t="s">
        <v>15553</v>
      </c>
      <c r="R750" s="260" t="str">
        <f ca="1">IF(ISERROR($V750),"",OFFSET('Smelter Look-up'!$C$4,$V750-4,0)&amp;"")</f>
        <v>Wolfram Bergbau und Hutten AG</v>
      </c>
      <c r="S750" s="276" t="str">
        <f t="shared" ca="1" si="33"/>
        <v>AT</v>
      </c>
      <c r="T750" s="276" t="str">
        <f ca="1">IF(B750="","",IF(ISERROR(MATCH($J750,SorP!$B$1:$B$6230,0)),"",INDIRECT("'SorP'!$A$"&amp;MATCH($J750,SorP!$B$1:$B$6230,0))))</f>
        <v/>
      </c>
      <c r="U750" s="318"/>
      <c r="V750" s="319">
        <f>IF(C750="",NA(),MATCH($B750&amp;$C750,'Smelter Look-up'!$J:$J,0))</f>
        <v>563</v>
      </c>
      <c r="W750" s="320"/>
      <c r="X750" s="320">
        <f t="shared" si="34"/>
        <v>0</v>
      </c>
      <c r="Y750" s="320"/>
      <c r="Z750" s="320"/>
      <c r="AB750" s="321" t="str">
        <f t="shared" si="35"/>
        <v>TungstenWolfram Bergbau und Hütten AG</v>
      </c>
    </row>
    <row r="751" spans="1:28" s="321" customFormat="1" ht="20.25">
      <c r="A751" s="259"/>
      <c r="B751" s="327" t="s">
        <v>1830</v>
      </c>
      <c r="C751" s="327" t="s">
        <v>2135</v>
      </c>
      <c r="D751" s="327" t="s">
        <v>2135</v>
      </c>
      <c r="E751" s="327" t="s">
        <v>1698</v>
      </c>
      <c r="F751" s="327" t="s">
        <v>1224</v>
      </c>
      <c r="G751" s="327" t="s">
        <v>2453</v>
      </c>
      <c r="H751" s="327" t="s">
        <v>16410</v>
      </c>
      <c r="I751" s="327" t="s">
        <v>2820</v>
      </c>
      <c r="J751" s="327" t="s">
        <v>2630</v>
      </c>
      <c r="K751" s="327" t="s">
        <v>16411</v>
      </c>
      <c r="L751" s="327" t="s">
        <v>16412</v>
      </c>
      <c r="M751" s="327" t="s">
        <v>15829</v>
      </c>
      <c r="N751" s="327" t="s">
        <v>16413</v>
      </c>
      <c r="O751" s="327" t="s">
        <v>15664</v>
      </c>
      <c r="P751" s="327" t="s">
        <v>775</v>
      </c>
      <c r="Q751" s="327" t="s">
        <v>15831</v>
      </c>
      <c r="R751" s="260" t="str">
        <f ca="1">IF(ISERROR($V751),"",OFFSET('Smelter Look-up'!$C$4,$V751-4,0)&amp;"")</f>
        <v>Xiamen Tungsten Co., Ltd.</v>
      </c>
      <c r="S751" s="276" t="str">
        <f t="shared" ca="1" si="33"/>
        <v>CN</v>
      </c>
      <c r="T751" s="276" t="str">
        <f ca="1">IF(B751="","",IF(ISERROR(MATCH($J751,SorP!$B$1:$B$6230,0)),"",INDIRECT("'SorP'!$A$"&amp;MATCH($J751,SorP!$B$1:$B$6230,0))))</f>
        <v>CN-35</v>
      </c>
      <c r="U751" s="318"/>
      <c r="V751" s="319">
        <f>IF(C751="",NA(),MATCH($B751&amp;$C751,'Smelter Look-up'!$J:$J,0))</f>
        <v>567</v>
      </c>
      <c r="W751" s="320"/>
      <c r="X751" s="320">
        <f t="shared" si="34"/>
        <v>0</v>
      </c>
      <c r="Y751" s="320"/>
      <c r="Z751" s="320"/>
      <c r="AB751" s="321" t="str">
        <f t="shared" si="35"/>
        <v>TungstenXiamen Tungsten Co., Ltd.</v>
      </c>
    </row>
    <row r="752" spans="1:28" s="321" customFormat="1" ht="20.25">
      <c r="A752" s="259"/>
      <c r="B752" s="327" t="s">
        <v>1830</v>
      </c>
      <c r="C752" s="327" t="s">
        <v>2135</v>
      </c>
      <c r="D752" s="327" t="s">
        <v>16414</v>
      </c>
      <c r="E752" s="327" t="s">
        <v>1698</v>
      </c>
      <c r="F752" s="327" t="s">
        <v>1224</v>
      </c>
      <c r="G752" s="327" t="s">
        <v>2453</v>
      </c>
      <c r="H752" s="327"/>
      <c r="I752" s="327" t="s">
        <v>2820</v>
      </c>
      <c r="J752" s="327" t="s">
        <v>2630</v>
      </c>
      <c r="K752" s="327"/>
      <c r="L752" s="327"/>
      <c r="M752" s="327"/>
      <c r="N752" s="327"/>
      <c r="O752" s="327"/>
      <c r="P752" s="327"/>
      <c r="Q752" s="327"/>
      <c r="R752" s="260" t="str">
        <f ca="1">IF(ISERROR($V752),"",OFFSET('Smelter Look-up'!$C$4,$V752-4,0)&amp;"")</f>
        <v>Xiamen Tungsten Co., Ltd.</v>
      </c>
      <c r="S752" s="276" t="str">
        <f t="shared" ca="1" si="33"/>
        <v>CN</v>
      </c>
      <c r="T752" s="276" t="str">
        <f ca="1">IF(B752="","",IF(ISERROR(MATCH($J752,SorP!$B$1:$B$6230,0)),"",INDIRECT("'SorP'!$A$"&amp;MATCH($J752,SorP!$B$1:$B$6230,0))))</f>
        <v>CN-35</v>
      </c>
      <c r="U752" s="318"/>
      <c r="V752" s="319">
        <f>IF(C752="",NA(),MATCH($B752&amp;$C752,'Smelter Look-up'!$J:$J,0))</f>
        <v>567</v>
      </c>
      <c r="W752" s="320"/>
      <c r="X752" s="320">
        <f t="shared" si="34"/>
        <v>0</v>
      </c>
      <c r="Y752" s="320"/>
      <c r="Z752" s="320"/>
      <c r="AB752" s="321" t="str">
        <f t="shared" si="35"/>
        <v>TungstenXiamen Tungsten Co., Ltd.</v>
      </c>
    </row>
    <row r="753" spans="1:28" s="321" customFormat="1" ht="20.25">
      <c r="A753" s="259"/>
      <c r="B753" s="327" t="s">
        <v>1830</v>
      </c>
      <c r="C753" s="327" t="s">
        <v>2135</v>
      </c>
      <c r="D753" s="327" t="s">
        <v>2135</v>
      </c>
      <c r="E753" s="327" t="s">
        <v>1698</v>
      </c>
      <c r="F753" s="327" t="s">
        <v>1224</v>
      </c>
      <c r="G753" s="327" t="s">
        <v>2453</v>
      </c>
      <c r="H753" s="327" t="s">
        <v>16415</v>
      </c>
      <c r="I753" s="327" t="s">
        <v>16416</v>
      </c>
      <c r="J753" s="327" t="s">
        <v>2820</v>
      </c>
      <c r="K753" s="327" t="s">
        <v>16417</v>
      </c>
      <c r="L753" s="327" t="s">
        <v>16418</v>
      </c>
      <c r="M753" s="327" t="s">
        <v>15597</v>
      </c>
      <c r="N753" s="327" t="s">
        <v>16419</v>
      </c>
      <c r="O753" s="327" t="s">
        <v>15664</v>
      </c>
      <c r="P753" s="327" t="s">
        <v>775</v>
      </c>
      <c r="Q753" s="327" t="s">
        <v>15665</v>
      </c>
      <c r="R753" s="260" t="str">
        <f ca="1">IF(ISERROR($V753),"",OFFSET('Smelter Look-up'!$C$4,$V753-4,0)&amp;"")</f>
        <v>Xiamen Tungsten Co., Ltd.</v>
      </c>
      <c r="S753" s="276" t="str">
        <f t="shared" ca="1" si="33"/>
        <v>CN</v>
      </c>
      <c r="T753" s="276" t="str">
        <f ca="1">IF(B753="","",IF(ISERROR(MATCH($J753,SorP!$B$1:$B$6230,0)),"",INDIRECT("'SorP'!$A$"&amp;MATCH($J753,SorP!$B$1:$B$6230,0))))</f>
        <v/>
      </c>
      <c r="U753" s="318"/>
      <c r="V753" s="319">
        <f>IF(C753="",NA(),MATCH($B753&amp;$C753,'Smelter Look-up'!$J:$J,0))</f>
        <v>567</v>
      </c>
      <c r="W753" s="320"/>
      <c r="X753" s="320">
        <f t="shared" si="34"/>
        <v>0</v>
      </c>
      <c r="Y753" s="320"/>
      <c r="Z753" s="320"/>
      <c r="AB753" s="321" t="str">
        <f t="shared" si="35"/>
        <v>TungstenXiamen Tungsten Co., Ltd.</v>
      </c>
    </row>
    <row r="754" spans="1:28" s="321" customFormat="1" ht="20.25">
      <c r="A754" s="259"/>
      <c r="B754" s="327" t="s">
        <v>1830</v>
      </c>
      <c r="C754" s="327" t="s">
        <v>2135</v>
      </c>
      <c r="D754" s="327" t="s">
        <v>2135</v>
      </c>
      <c r="E754" s="327" t="s">
        <v>1698</v>
      </c>
      <c r="F754" s="327" t="s">
        <v>1224</v>
      </c>
      <c r="G754" s="327" t="s">
        <v>2453</v>
      </c>
      <c r="H754" s="327">
        <v>0</v>
      </c>
      <c r="I754" s="327" t="s">
        <v>16416</v>
      </c>
      <c r="J754" s="327" t="s">
        <v>2820</v>
      </c>
      <c r="K754" s="327"/>
      <c r="L754" s="327"/>
      <c r="M754" s="327" t="s">
        <v>15548</v>
      </c>
      <c r="N754" s="327"/>
      <c r="O754" s="327" t="s">
        <v>15549</v>
      </c>
      <c r="P754" s="327"/>
      <c r="Q754" s="327"/>
      <c r="R754" s="260" t="str">
        <f ca="1">IF(ISERROR($V754),"",OFFSET('Smelter Look-up'!$C$4,$V754-4,0)&amp;"")</f>
        <v>Xiamen Tungsten Co., Ltd.</v>
      </c>
      <c r="S754" s="276" t="str">
        <f t="shared" ca="1" si="33"/>
        <v>CN</v>
      </c>
      <c r="T754" s="276" t="str">
        <f ca="1">IF(B754="","",IF(ISERROR(MATCH($J754,SorP!$B$1:$B$6230,0)),"",INDIRECT("'SorP'!$A$"&amp;MATCH($J754,SorP!$B$1:$B$6230,0))))</f>
        <v/>
      </c>
      <c r="U754" s="318"/>
      <c r="V754" s="319">
        <f>IF(C754="",NA(),MATCH($B754&amp;$C754,'Smelter Look-up'!$J:$J,0))</f>
        <v>567</v>
      </c>
      <c r="W754" s="320"/>
      <c r="X754" s="320">
        <f t="shared" si="34"/>
        <v>0</v>
      </c>
      <c r="Y754" s="320"/>
      <c r="Z754" s="320"/>
      <c r="AB754" s="321" t="str">
        <f t="shared" si="35"/>
        <v>TungstenXiamen Tungsten Co., Ltd.</v>
      </c>
    </row>
    <row r="755" spans="1:28" s="321" customFormat="1" ht="20.25">
      <c r="A755" s="259"/>
      <c r="B755" s="327" t="s">
        <v>1830</v>
      </c>
      <c r="C755" s="327" t="s">
        <v>2135</v>
      </c>
      <c r="D755" s="327" t="s">
        <v>2135</v>
      </c>
      <c r="E755" s="327" t="s">
        <v>1698</v>
      </c>
      <c r="F755" s="327" t="s">
        <v>1224</v>
      </c>
      <c r="G755" s="327" t="s">
        <v>2453</v>
      </c>
      <c r="H755" s="327">
        <v>0</v>
      </c>
      <c r="I755" s="327" t="s">
        <v>16416</v>
      </c>
      <c r="J755" s="327" t="s">
        <v>2820</v>
      </c>
      <c r="K755" s="327"/>
      <c r="L755" s="327"/>
      <c r="M755" s="327"/>
      <c r="N755" s="327" t="s">
        <v>15552</v>
      </c>
      <c r="O755" s="327" t="s">
        <v>15552</v>
      </c>
      <c r="P755" s="327" t="s">
        <v>775</v>
      </c>
      <c r="Q755" s="327" t="s">
        <v>15553</v>
      </c>
      <c r="R755" s="260" t="str">
        <f ca="1">IF(ISERROR($V755),"",OFFSET('Smelter Look-up'!$C$4,$V755-4,0)&amp;"")</f>
        <v>Xiamen Tungsten Co., Ltd.</v>
      </c>
      <c r="S755" s="276" t="str">
        <f t="shared" ca="1" si="33"/>
        <v>CN</v>
      </c>
      <c r="T755" s="276" t="str">
        <f ca="1">IF(B755="","",IF(ISERROR(MATCH($J755,SorP!$B$1:$B$6230,0)),"",INDIRECT("'SorP'!$A$"&amp;MATCH($J755,SorP!$B$1:$B$6230,0))))</f>
        <v/>
      </c>
      <c r="U755" s="318"/>
      <c r="V755" s="319">
        <f>IF(C755="",NA(),MATCH($B755&amp;$C755,'Smelter Look-up'!$J:$J,0))</f>
        <v>567</v>
      </c>
      <c r="W755" s="320"/>
      <c r="X755" s="320">
        <f t="shared" si="34"/>
        <v>0</v>
      </c>
      <c r="Y755" s="320"/>
      <c r="Z755" s="320"/>
      <c r="AB755" s="321" t="str">
        <f t="shared" si="35"/>
        <v>TungstenXiamen Tungsten Co., Ltd.</v>
      </c>
    </row>
    <row r="756" spans="1:28" s="321" customFormat="1" ht="20.25">
      <c r="A756" s="259"/>
      <c r="B756" s="327" t="s">
        <v>1830</v>
      </c>
      <c r="C756" s="327" t="s">
        <v>2135</v>
      </c>
      <c r="D756" s="327" t="s">
        <v>2135</v>
      </c>
      <c r="E756" s="327" t="s">
        <v>1698</v>
      </c>
      <c r="F756" s="327" t="s">
        <v>1224</v>
      </c>
      <c r="G756" s="327" t="s">
        <v>2453</v>
      </c>
      <c r="H756" s="327" t="s">
        <v>16415</v>
      </c>
      <c r="I756" s="327" t="s">
        <v>16416</v>
      </c>
      <c r="J756" s="327" t="s">
        <v>2820</v>
      </c>
      <c r="K756" s="327" t="s">
        <v>16420</v>
      </c>
      <c r="L756" s="327" t="s">
        <v>16418</v>
      </c>
      <c r="M756" s="327"/>
      <c r="N756" s="327" t="s">
        <v>16421</v>
      </c>
      <c r="O756" s="327" t="s">
        <v>15664</v>
      </c>
      <c r="P756" s="327" t="s">
        <v>775</v>
      </c>
      <c r="Q756" s="327"/>
      <c r="R756" s="260" t="str">
        <f ca="1">IF(ISERROR($V756),"",OFFSET('Smelter Look-up'!$C$4,$V756-4,0)&amp;"")</f>
        <v>Xiamen Tungsten Co., Ltd.</v>
      </c>
      <c r="S756" s="276" t="str">
        <f t="shared" ca="1" si="33"/>
        <v>CN</v>
      </c>
      <c r="T756" s="276" t="str">
        <f ca="1">IF(B756="","",IF(ISERROR(MATCH($J756,SorP!$B$1:$B$6230,0)),"",INDIRECT("'SorP'!$A$"&amp;MATCH($J756,SorP!$B$1:$B$6230,0))))</f>
        <v/>
      </c>
      <c r="U756" s="318"/>
      <c r="V756" s="319">
        <f>IF(C756="",NA(),MATCH($B756&amp;$C756,'Smelter Look-up'!$J:$J,0))</f>
        <v>567</v>
      </c>
      <c r="W756" s="320"/>
      <c r="X756" s="320">
        <f t="shared" si="34"/>
        <v>0</v>
      </c>
      <c r="Y756" s="320"/>
      <c r="Z756" s="320"/>
      <c r="AB756" s="321" t="str">
        <f t="shared" si="35"/>
        <v>TungstenXiamen Tungsten Co., Ltd.</v>
      </c>
    </row>
    <row r="757" spans="1:28" s="321" customFormat="1" ht="20.25">
      <c r="A757" s="259"/>
      <c r="B757" s="327" t="s">
        <v>1830</v>
      </c>
      <c r="C757" s="327" t="s">
        <v>2135</v>
      </c>
      <c r="D757" s="327" t="s">
        <v>2135</v>
      </c>
      <c r="E757" s="327" t="s">
        <v>1698</v>
      </c>
      <c r="F757" s="327" t="s">
        <v>1224</v>
      </c>
      <c r="G757" s="327" t="s">
        <v>2453</v>
      </c>
      <c r="H757" s="327">
        <v>0</v>
      </c>
      <c r="I757" s="327" t="s">
        <v>16416</v>
      </c>
      <c r="J757" s="327" t="s">
        <v>2820</v>
      </c>
      <c r="K757" s="327"/>
      <c r="L757" s="327"/>
      <c r="M757" s="327"/>
      <c r="N757" s="327"/>
      <c r="O757" s="327"/>
      <c r="P757" s="327"/>
      <c r="Q757" s="327"/>
      <c r="R757" s="260" t="str">
        <f ca="1">IF(ISERROR($V757),"",OFFSET('Smelter Look-up'!$C$4,$V757-4,0)&amp;"")</f>
        <v>Xiamen Tungsten Co., Ltd.</v>
      </c>
      <c r="S757" s="276" t="str">
        <f t="shared" ca="1" si="33"/>
        <v>CN</v>
      </c>
      <c r="T757" s="276" t="str">
        <f ca="1">IF(B757="","",IF(ISERROR(MATCH($J757,SorP!$B$1:$B$6230,0)),"",INDIRECT("'SorP'!$A$"&amp;MATCH($J757,SorP!$B$1:$B$6230,0))))</f>
        <v/>
      </c>
      <c r="U757" s="318"/>
      <c r="V757" s="319">
        <f>IF(C757="",NA(),MATCH($B757&amp;$C757,'Smelter Look-up'!$J:$J,0))</f>
        <v>567</v>
      </c>
      <c r="W757" s="320"/>
      <c r="X757" s="320">
        <f t="shared" si="34"/>
        <v>0</v>
      </c>
      <c r="Y757" s="320"/>
      <c r="Z757" s="320"/>
      <c r="AB757" s="321" t="str">
        <f t="shared" si="35"/>
        <v>TungstenXiamen Tungsten Co., Ltd.</v>
      </c>
    </row>
    <row r="758" spans="1:28" s="321" customFormat="1" ht="20.25">
      <c r="A758" s="259"/>
      <c r="B758" s="327" t="s">
        <v>1827</v>
      </c>
      <c r="C758" s="327" t="s">
        <v>3378</v>
      </c>
      <c r="D758" s="327" t="s">
        <v>3378</v>
      </c>
      <c r="E758" s="327" t="s">
        <v>1758</v>
      </c>
      <c r="F758" s="327" t="s">
        <v>1137</v>
      </c>
      <c r="G758" s="327" t="s">
        <v>2453</v>
      </c>
      <c r="H758" s="327">
        <v>0</v>
      </c>
      <c r="I758" s="327" t="s">
        <v>2518</v>
      </c>
      <c r="J758" s="327" t="s">
        <v>16422</v>
      </c>
      <c r="K758" s="327"/>
      <c r="L758" s="327"/>
      <c r="M758" s="327" t="s">
        <v>15548</v>
      </c>
      <c r="N758" s="327"/>
      <c r="O758" s="327" t="s">
        <v>15554</v>
      </c>
      <c r="P758" s="327"/>
      <c r="Q758" s="327"/>
      <c r="R758" s="260" t="str">
        <f ca="1">IF(ISERROR($V758),"",OFFSET('Smelter Look-up'!$C$4,$V758-4,0)&amp;"")</f>
        <v>Yamamoto Precious Metal Co., Ltd.</v>
      </c>
      <c r="S758" s="276" t="str">
        <f t="shared" ca="1" si="33"/>
        <v>JP</v>
      </c>
      <c r="T758" s="276" t="str">
        <f ca="1">IF(B758="","",IF(ISERROR(MATCH($J758,SorP!$B$1:$B$6230,0)),"",INDIRECT("'SorP'!$A$"&amp;MATCH($J758,SorP!$B$1:$B$6230,0))))</f>
        <v/>
      </c>
      <c r="U758" s="318"/>
      <c r="V758" s="319">
        <f>IF(C758="",NA(),MATCH($B758&amp;$C758,'Smelter Look-up'!$J:$J,0))</f>
        <v>254</v>
      </c>
      <c r="W758" s="320"/>
      <c r="X758" s="320">
        <f t="shared" si="34"/>
        <v>0</v>
      </c>
      <c r="Y758" s="320"/>
      <c r="Z758" s="320"/>
      <c r="AB758" s="321" t="str">
        <f t="shared" si="35"/>
        <v>GoldYamamoto Precious Metal Co., Ltd.</v>
      </c>
    </row>
    <row r="759" spans="1:28" s="321" customFormat="1" ht="20.25">
      <c r="A759" s="259"/>
      <c r="B759" s="327" t="s">
        <v>1827</v>
      </c>
      <c r="C759" s="327" t="s">
        <v>3378</v>
      </c>
      <c r="D759" s="327" t="s">
        <v>3378</v>
      </c>
      <c r="E759" s="327" t="s">
        <v>1758</v>
      </c>
      <c r="F759" s="327" t="s">
        <v>1137</v>
      </c>
      <c r="G759" s="327" t="s">
        <v>2453</v>
      </c>
      <c r="H759" s="327">
        <v>0</v>
      </c>
      <c r="I759" s="327" t="s">
        <v>2518</v>
      </c>
      <c r="J759" s="327" t="s">
        <v>16422</v>
      </c>
      <c r="K759" s="327"/>
      <c r="L759" s="327"/>
      <c r="M759" s="327"/>
      <c r="N759" s="327" t="s">
        <v>15555</v>
      </c>
      <c r="O759" s="327" t="s">
        <v>15555</v>
      </c>
      <c r="P759" s="327" t="s">
        <v>774</v>
      </c>
      <c r="Q759" s="327" t="s">
        <v>15553</v>
      </c>
      <c r="R759" s="260" t="str">
        <f ca="1">IF(ISERROR($V759),"",OFFSET('Smelter Look-up'!$C$4,$V759-4,0)&amp;"")</f>
        <v>Yamamoto Precious Metal Co., Ltd.</v>
      </c>
      <c r="S759" s="276" t="str">
        <f t="shared" ca="1" si="33"/>
        <v>JP</v>
      </c>
      <c r="T759" s="276" t="str">
        <f ca="1">IF(B759="","",IF(ISERROR(MATCH($J759,SorP!$B$1:$B$6230,0)),"",INDIRECT("'SorP'!$A$"&amp;MATCH($J759,SorP!$B$1:$B$6230,0))))</f>
        <v/>
      </c>
      <c r="U759" s="318"/>
      <c r="V759" s="319">
        <f>IF(C759="",NA(),MATCH($B759&amp;$C759,'Smelter Look-up'!$J:$J,0))</f>
        <v>254</v>
      </c>
      <c r="W759" s="320"/>
      <c r="X759" s="320">
        <f t="shared" si="34"/>
        <v>0</v>
      </c>
      <c r="Y759" s="320"/>
      <c r="Z759" s="320"/>
      <c r="AB759" s="321" t="str">
        <f t="shared" si="35"/>
        <v>GoldYamamoto Precious Metal Co., Ltd.</v>
      </c>
    </row>
    <row r="760" spans="1:28" s="321" customFormat="1" ht="20.25">
      <c r="A760" s="259"/>
      <c r="B760" s="327" t="s">
        <v>1827</v>
      </c>
      <c r="C760" s="327" t="s">
        <v>3378</v>
      </c>
      <c r="D760" s="327" t="s">
        <v>16423</v>
      </c>
      <c r="E760" s="327" t="s">
        <v>1758</v>
      </c>
      <c r="F760" s="327" t="s">
        <v>1137</v>
      </c>
      <c r="G760" s="327" t="s">
        <v>2453</v>
      </c>
      <c r="H760" s="327" t="s">
        <v>16424</v>
      </c>
      <c r="I760" s="327" t="s">
        <v>16425</v>
      </c>
      <c r="J760" s="327" t="s">
        <v>16426</v>
      </c>
      <c r="K760" s="327"/>
      <c r="L760" s="327" t="s">
        <v>16427</v>
      </c>
      <c r="M760" s="327" t="s">
        <v>15611</v>
      </c>
      <c r="N760" s="327" t="s">
        <v>15863</v>
      </c>
      <c r="O760" s="327" t="s">
        <v>15650</v>
      </c>
      <c r="P760" s="327" t="s">
        <v>775</v>
      </c>
      <c r="Q760" s="327"/>
      <c r="R760" s="260" t="str">
        <f ca="1">IF(ISERROR($V760),"",OFFSET('Smelter Look-up'!$C$4,$V760-4,0)&amp;"")</f>
        <v>Yamamoto Precious Metal Co., Ltd.</v>
      </c>
      <c r="S760" s="276" t="str">
        <f t="shared" ca="1" si="33"/>
        <v>JP</v>
      </c>
      <c r="T760" s="276" t="str">
        <f ca="1">IF(B760="","",IF(ISERROR(MATCH($J760,SorP!$B$1:$B$6230,0)),"",INDIRECT("'SorP'!$A$"&amp;MATCH($J760,SorP!$B$1:$B$6230,0))))</f>
        <v/>
      </c>
      <c r="U760" s="318"/>
      <c r="V760" s="319">
        <f>IF(C760="",NA(),MATCH($B760&amp;$C760,'Smelter Look-up'!$J:$J,0))</f>
        <v>254</v>
      </c>
      <c r="W760" s="320"/>
      <c r="X760" s="320">
        <f t="shared" si="34"/>
        <v>0</v>
      </c>
      <c r="Y760" s="320"/>
      <c r="Z760" s="320"/>
      <c r="AB760" s="321" t="str">
        <f t="shared" si="35"/>
        <v>GoldYamamoto Precious Metal Co., Ltd.</v>
      </c>
    </row>
    <row r="761" spans="1:28" s="321" customFormat="1" ht="20.25">
      <c r="A761" s="259"/>
      <c r="B761" s="327" t="s">
        <v>1827</v>
      </c>
      <c r="C761" s="327" t="s">
        <v>3379</v>
      </c>
      <c r="D761" s="327" t="s">
        <v>3379</v>
      </c>
      <c r="E761" s="327" t="s">
        <v>1758</v>
      </c>
      <c r="F761" s="327" t="s">
        <v>1138</v>
      </c>
      <c r="G761" s="327" t="s">
        <v>2453</v>
      </c>
      <c r="H761" s="327">
        <v>0</v>
      </c>
      <c r="I761" s="327" t="s">
        <v>2623</v>
      </c>
      <c r="J761" s="327" t="s">
        <v>2600</v>
      </c>
      <c r="K761" s="327"/>
      <c r="L761" s="327"/>
      <c r="M761" s="327" t="s">
        <v>15720</v>
      </c>
      <c r="N761" s="327"/>
      <c r="O761" s="327" t="s">
        <v>15637</v>
      </c>
      <c r="P761" s="327"/>
      <c r="Q761" s="327"/>
      <c r="R761" s="260" t="str">
        <f ca="1">IF(ISERROR($V761),"",OFFSET('Smelter Look-up'!$C$4,$V761-4,0)&amp;"")</f>
        <v>Yokohama Metal Co., Ltd.</v>
      </c>
      <c r="S761" s="276" t="str">
        <f t="shared" ca="1" si="33"/>
        <v>JP</v>
      </c>
      <c r="T761" s="276" t="str">
        <f ca="1">IF(B761="","",IF(ISERROR(MATCH($J761,SorP!$B$1:$B$6230,0)),"",INDIRECT("'SorP'!$A$"&amp;MATCH($J761,SorP!$B$1:$B$6230,0))))</f>
        <v>JP-14</v>
      </c>
      <c r="U761" s="318"/>
      <c r="V761" s="319">
        <f>IF(C761="",NA(),MATCH($B761&amp;$C761,'Smelter Look-up'!$J:$J,0))</f>
        <v>257</v>
      </c>
      <c r="W761" s="320"/>
      <c r="X761" s="320">
        <f t="shared" si="34"/>
        <v>0</v>
      </c>
      <c r="Y761" s="320"/>
      <c r="Z761" s="320"/>
      <c r="AB761" s="321" t="str">
        <f t="shared" si="35"/>
        <v>GoldYokohama Metal Co., Ltd.</v>
      </c>
    </row>
    <row r="762" spans="1:28" s="321" customFormat="1" ht="20.25">
      <c r="A762" s="259"/>
      <c r="B762" s="327" t="s">
        <v>1827</v>
      </c>
      <c r="C762" s="327" t="s">
        <v>3379</v>
      </c>
      <c r="D762" s="327" t="s">
        <v>3379</v>
      </c>
      <c r="E762" s="327" t="s">
        <v>1758</v>
      </c>
      <c r="F762" s="327" t="s">
        <v>1138</v>
      </c>
      <c r="G762" s="327" t="s">
        <v>2453</v>
      </c>
      <c r="H762" s="327">
        <v>0</v>
      </c>
      <c r="I762" s="327" t="s">
        <v>2623</v>
      </c>
      <c r="J762" s="327" t="s">
        <v>2600</v>
      </c>
      <c r="K762" s="327"/>
      <c r="L762" s="327"/>
      <c r="M762" s="327"/>
      <c r="N762" s="327"/>
      <c r="O762" s="327"/>
      <c r="P762" s="327"/>
      <c r="Q762" s="327" t="s">
        <v>15622</v>
      </c>
      <c r="R762" s="260" t="str">
        <f ca="1">IF(ISERROR($V762),"",OFFSET('Smelter Look-up'!$C$4,$V762-4,0)&amp;"")</f>
        <v>Yokohama Metal Co., Ltd.</v>
      </c>
      <c r="S762" s="276" t="str">
        <f t="shared" ca="1" si="33"/>
        <v>JP</v>
      </c>
      <c r="T762" s="276" t="str">
        <f ca="1">IF(B762="","",IF(ISERROR(MATCH($J762,SorP!$B$1:$B$6230,0)),"",INDIRECT("'SorP'!$A$"&amp;MATCH($J762,SorP!$B$1:$B$6230,0))))</f>
        <v>JP-14</v>
      </c>
      <c r="U762" s="318"/>
      <c r="V762" s="319">
        <f>IF(C762="",NA(),MATCH($B762&amp;$C762,'Smelter Look-up'!$J:$J,0))</f>
        <v>257</v>
      </c>
      <c r="W762" s="320"/>
      <c r="X762" s="320">
        <f t="shared" si="34"/>
        <v>0</v>
      </c>
      <c r="Y762" s="320"/>
      <c r="Z762" s="320"/>
      <c r="AB762" s="321" t="str">
        <f t="shared" si="35"/>
        <v>GoldYokohama Metal Co., Ltd.</v>
      </c>
    </row>
    <row r="763" spans="1:28" s="321" customFormat="1" ht="20.25">
      <c r="A763" s="259"/>
      <c r="B763" s="327" t="s">
        <v>1827</v>
      </c>
      <c r="C763" s="327" t="s">
        <v>3379</v>
      </c>
      <c r="D763" s="327" t="s">
        <v>16428</v>
      </c>
      <c r="E763" s="327" t="s">
        <v>1758</v>
      </c>
      <c r="F763" s="327" t="s">
        <v>1138</v>
      </c>
      <c r="G763" s="327" t="s">
        <v>2453</v>
      </c>
      <c r="H763" s="327" t="s">
        <v>16429</v>
      </c>
      <c r="I763" s="327" t="s">
        <v>16430</v>
      </c>
      <c r="J763" s="327" t="s">
        <v>16431</v>
      </c>
      <c r="K763" s="327" t="s">
        <v>16432</v>
      </c>
      <c r="L763" s="327" t="s">
        <v>16433</v>
      </c>
      <c r="M763" s="327" t="s">
        <v>15611</v>
      </c>
      <c r="N763" s="327" t="s">
        <v>15863</v>
      </c>
      <c r="O763" s="327" t="s">
        <v>16434</v>
      </c>
      <c r="P763" s="327" t="s">
        <v>775</v>
      </c>
      <c r="Q763" s="327"/>
      <c r="R763" s="260" t="str">
        <f ca="1">IF(ISERROR($V763),"",OFFSET('Smelter Look-up'!$C$4,$V763-4,0)&amp;"")</f>
        <v>Yokohama Metal Co., Ltd.</v>
      </c>
      <c r="S763" s="276" t="str">
        <f t="shared" ca="1" si="33"/>
        <v>JP</v>
      </c>
      <c r="T763" s="276" t="str">
        <f ca="1">IF(B763="","",IF(ISERROR(MATCH($J763,SorP!$B$1:$B$6230,0)),"",INDIRECT("'SorP'!$A$"&amp;MATCH($J763,SorP!$B$1:$B$6230,0))))</f>
        <v/>
      </c>
      <c r="U763" s="318"/>
      <c r="V763" s="319">
        <f>IF(C763="",NA(),MATCH($B763&amp;$C763,'Smelter Look-up'!$J:$J,0))</f>
        <v>257</v>
      </c>
      <c r="W763" s="320"/>
      <c r="X763" s="320">
        <f t="shared" si="34"/>
        <v>0</v>
      </c>
      <c r="Y763" s="320"/>
      <c r="Z763" s="320"/>
      <c r="AB763" s="321" t="str">
        <f t="shared" si="35"/>
        <v>GoldYokohama Metal Co., Ltd.</v>
      </c>
    </row>
    <row r="764" spans="1:28" s="321" customFormat="1" ht="20.25">
      <c r="A764" s="259"/>
      <c r="B764" s="327" t="s">
        <v>1827</v>
      </c>
      <c r="C764" s="327" t="s">
        <v>3379</v>
      </c>
      <c r="D764" s="327" t="s">
        <v>16428</v>
      </c>
      <c r="E764" s="327" t="s">
        <v>1758</v>
      </c>
      <c r="F764" s="327" t="s">
        <v>1138</v>
      </c>
      <c r="G764" s="327" t="s">
        <v>2453</v>
      </c>
      <c r="H764" s="327"/>
      <c r="I764" s="327"/>
      <c r="J764" s="327"/>
      <c r="K764" s="327"/>
      <c r="L764" s="327"/>
      <c r="M764" s="327"/>
      <c r="N764" s="327"/>
      <c r="O764" s="327"/>
      <c r="P764" s="327"/>
      <c r="Q764" s="327"/>
      <c r="R764" s="260" t="str">
        <f ca="1">IF(ISERROR($V764),"",OFFSET('Smelter Look-up'!$C$4,$V764-4,0)&amp;"")</f>
        <v>Yokohama Metal Co., Ltd.</v>
      </c>
      <c r="S764" s="276" t="str">
        <f t="shared" ca="1" si="33"/>
        <v>JP</v>
      </c>
      <c r="T764" s="276" t="str">
        <f ca="1">IF(B764="","",IF(ISERROR(MATCH($J764,SorP!$B$1:$B$6230,0)),"",INDIRECT("'SorP'!$A$"&amp;MATCH($J764,SorP!$B$1:$B$6230,0))))</f>
        <v/>
      </c>
      <c r="U764" s="318"/>
      <c r="V764" s="319">
        <f>IF(C764="",NA(),MATCH($B764&amp;$C764,'Smelter Look-up'!$J:$J,0))</f>
        <v>257</v>
      </c>
      <c r="W764" s="320"/>
      <c r="X764" s="320">
        <f t="shared" si="34"/>
        <v>0</v>
      </c>
      <c r="Y764" s="320"/>
      <c r="Z764" s="320"/>
      <c r="AB764" s="321" t="str">
        <f t="shared" si="35"/>
        <v>GoldYokohama Metal Co., Ltd.</v>
      </c>
    </row>
    <row r="765" spans="1:28" s="321" customFormat="1" ht="25.5">
      <c r="A765" s="259"/>
      <c r="B765" s="327" t="s">
        <v>1828</v>
      </c>
      <c r="C765" s="327" t="s">
        <v>3380</v>
      </c>
      <c r="D765" s="327" t="s">
        <v>3380</v>
      </c>
      <c r="E765" s="327" t="s">
        <v>1698</v>
      </c>
      <c r="F765" s="327" t="s">
        <v>1208</v>
      </c>
      <c r="G765" s="327" t="s">
        <v>2453</v>
      </c>
      <c r="H765" s="327">
        <v>0</v>
      </c>
      <c r="I765" s="327" t="s">
        <v>4066</v>
      </c>
      <c r="J765" s="327" t="s">
        <v>2484</v>
      </c>
      <c r="K765" s="327"/>
      <c r="L765" s="327"/>
      <c r="M765" s="327"/>
      <c r="N765" s="327"/>
      <c r="O765" s="327"/>
      <c r="P765" s="327"/>
      <c r="Q765" s="327"/>
      <c r="R765" s="260" t="str">
        <f ca="1">IF(ISERROR($V765),"",OFFSET('Smelter Look-up'!$C$4,$V765-4,0)&amp;"")</f>
        <v>Yunnan Chengfeng Non-ferrous Metals Co., Ltd.</v>
      </c>
      <c r="S765" s="276" t="str">
        <f t="shared" ca="1" si="33"/>
        <v>CN</v>
      </c>
      <c r="T765" s="276" t="str">
        <f ca="1">IF(B765="","",IF(ISERROR(MATCH($J765,SorP!$B$1:$B$6230,0)),"",INDIRECT("'SorP'!$A$"&amp;MATCH($J765,SorP!$B$1:$B$6230,0))))</f>
        <v>CN-53</v>
      </c>
      <c r="U765" s="318"/>
      <c r="V765" s="319">
        <f>IF(C765="",NA(),MATCH($B765&amp;$C765,'Smelter Look-up'!$J:$J,0))</f>
        <v>493</v>
      </c>
      <c r="W765" s="320"/>
      <c r="X765" s="320">
        <f t="shared" si="34"/>
        <v>0</v>
      </c>
      <c r="Y765" s="320"/>
      <c r="Z765" s="320"/>
      <c r="AB765" s="321" t="str">
        <f t="shared" si="35"/>
        <v>TinYunnan Chengfeng Non-ferrous Metals Co., Ltd.</v>
      </c>
    </row>
    <row r="766" spans="1:28" s="321" customFormat="1" ht="25.5">
      <c r="A766" s="259"/>
      <c r="B766" s="327" t="s">
        <v>1828</v>
      </c>
      <c r="C766" s="327" t="s">
        <v>3380</v>
      </c>
      <c r="D766" s="327" t="s">
        <v>3380</v>
      </c>
      <c r="E766" s="327" t="s">
        <v>1698</v>
      </c>
      <c r="F766" s="327" t="s">
        <v>1208</v>
      </c>
      <c r="G766" s="327" t="s">
        <v>2453</v>
      </c>
      <c r="H766" s="327">
        <v>0</v>
      </c>
      <c r="I766" s="327" t="s">
        <v>15777</v>
      </c>
      <c r="J766" s="327" t="s">
        <v>2484</v>
      </c>
      <c r="K766" s="327"/>
      <c r="L766" s="327"/>
      <c r="M766" s="327" t="s">
        <v>15720</v>
      </c>
      <c r="N766" s="327"/>
      <c r="O766" s="327" t="s">
        <v>15637</v>
      </c>
      <c r="P766" s="327"/>
      <c r="Q766" s="327"/>
      <c r="R766" s="260" t="str">
        <f ca="1">IF(ISERROR($V766),"",OFFSET('Smelter Look-up'!$C$4,$V766-4,0)&amp;"")</f>
        <v>Yunnan Chengfeng Non-ferrous Metals Co., Ltd.</v>
      </c>
      <c r="S766" s="276" t="str">
        <f t="shared" ca="1" si="33"/>
        <v>CN</v>
      </c>
      <c r="T766" s="276" t="str">
        <f ca="1">IF(B766="","",IF(ISERROR(MATCH($J766,SorP!$B$1:$B$6230,0)),"",INDIRECT("'SorP'!$A$"&amp;MATCH($J766,SorP!$B$1:$B$6230,0))))</f>
        <v>CN-53</v>
      </c>
      <c r="U766" s="318"/>
      <c r="V766" s="319">
        <f>IF(C766="",NA(),MATCH($B766&amp;$C766,'Smelter Look-up'!$J:$J,0))</f>
        <v>493</v>
      </c>
      <c r="W766" s="320"/>
      <c r="X766" s="320">
        <f t="shared" si="34"/>
        <v>0</v>
      </c>
      <c r="Y766" s="320"/>
      <c r="Z766" s="320"/>
      <c r="AB766" s="321" t="str">
        <f t="shared" si="35"/>
        <v>TinYunnan Chengfeng Non-ferrous Metals Co., Ltd.</v>
      </c>
    </row>
    <row r="767" spans="1:28" s="321" customFormat="1" ht="25.5">
      <c r="A767" s="259"/>
      <c r="B767" s="327" t="s">
        <v>1828</v>
      </c>
      <c r="C767" s="327" t="s">
        <v>3380</v>
      </c>
      <c r="D767" s="327" t="s">
        <v>3380</v>
      </c>
      <c r="E767" s="327" t="s">
        <v>1698</v>
      </c>
      <c r="F767" s="327" t="s">
        <v>1208</v>
      </c>
      <c r="G767" s="327" t="s">
        <v>2453</v>
      </c>
      <c r="H767" s="327">
        <v>0</v>
      </c>
      <c r="I767" s="327" t="s">
        <v>4066</v>
      </c>
      <c r="J767" s="327" t="s">
        <v>2484</v>
      </c>
      <c r="K767" s="327"/>
      <c r="L767" s="327"/>
      <c r="M767" s="327"/>
      <c r="N767" s="327"/>
      <c r="O767" s="327"/>
      <c r="P767" s="327"/>
      <c r="Q767" s="327" t="s">
        <v>15622</v>
      </c>
      <c r="R767" s="260" t="str">
        <f ca="1">IF(ISERROR($V767),"",OFFSET('Smelter Look-up'!$C$4,$V767-4,0)&amp;"")</f>
        <v>Yunnan Chengfeng Non-ferrous Metals Co., Ltd.</v>
      </c>
      <c r="S767" s="276" t="str">
        <f t="shared" ca="1" si="33"/>
        <v>CN</v>
      </c>
      <c r="T767" s="276" t="str">
        <f ca="1">IF(B767="","",IF(ISERROR(MATCH($J767,SorP!$B$1:$B$6230,0)),"",INDIRECT("'SorP'!$A$"&amp;MATCH($J767,SorP!$B$1:$B$6230,0))))</f>
        <v>CN-53</v>
      </c>
      <c r="U767" s="318"/>
      <c r="V767" s="319">
        <f>IF(C767="",NA(),MATCH($B767&amp;$C767,'Smelter Look-up'!$J:$J,0))</f>
        <v>493</v>
      </c>
      <c r="W767" s="320"/>
      <c r="X767" s="320">
        <f t="shared" si="34"/>
        <v>0</v>
      </c>
      <c r="Y767" s="320"/>
      <c r="Z767" s="320"/>
      <c r="AB767" s="321" t="str">
        <f t="shared" si="35"/>
        <v>TinYunnan Chengfeng Non-ferrous Metals Co., Ltd.</v>
      </c>
    </row>
    <row r="768" spans="1:28" s="321" customFormat="1" ht="25.5">
      <c r="A768" s="259"/>
      <c r="B768" s="327" t="s">
        <v>1828</v>
      </c>
      <c r="C768" s="327" t="s">
        <v>3380</v>
      </c>
      <c r="D768" s="327" t="s">
        <v>16435</v>
      </c>
      <c r="E768" s="327" t="s">
        <v>1698</v>
      </c>
      <c r="F768" s="327" t="s">
        <v>1208</v>
      </c>
      <c r="G768" s="327" t="s">
        <v>2453</v>
      </c>
      <c r="H768" s="327"/>
      <c r="I768" s="327"/>
      <c r="J768" s="327"/>
      <c r="K768" s="327"/>
      <c r="L768" s="327"/>
      <c r="M768" s="327"/>
      <c r="N768" s="327"/>
      <c r="O768" s="327"/>
      <c r="P768" s="327"/>
      <c r="Q768" s="327"/>
      <c r="R768" s="260" t="str">
        <f ca="1">IF(ISERROR($V768),"",OFFSET('Smelter Look-up'!$C$4,$V768-4,0)&amp;"")</f>
        <v>Yunnan Chengfeng Non-ferrous Metals Co., Ltd.</v>
      </c>
      <c r="S768" s="276" t="str">
        <f t="shared" ca="1" si="33"/>
        <v>CN</v>
      </c>
      <c r="T768" s="276" t="str">
        <f ca="1">IF(B768="","",IF(ISERROR(MATCH($J768,SorP!$B$1:$B$6230,0)),"",INDIRECT("'SorP'!$A$"&amp;MATCH($J768,SorP!$B$1:$B$6230,0))))</f>
        <v/>
      </c>
      <c r="U768" s="318"/>
      <c r="V768" s="319">
        <f>IF(C768="",NA(),MATCH($B768&amp;$C768,'Smelter Look-up'!$J:$J,0))</f>
        <v>493</v>
      </c>
      <c r="W768" s="320"/>
      <c r="X768" s="320">
        <f t="shared" si="34"/>
        <v>0</v>
      </c>
      <c r="Y768" s="320"/>
      <c r="Z768" s="320"/>
      <c r="AB768" s="321" t="str">
        <f t="shared" si="35"/>
        <v>TinYunnan Chengfeng Non-ferrous Metals Co., Ltd.</v>
      </c>
    </row>
    <row r="769" spans="1:28" s="321" customFormat="1" ht="25.5">
      <c r="A769" s="259"/>
      <c r="B769" s="327" t="s">
        <v>1828</v>
      </c>
      <c r="C769" s="327" t="s">
        <v>3380</v>
      </c>
      <c r="D769" s="327" t="s">
        <v>16435</v>
      </c>
      <c r="E769" s="327" t="s">
        <v>1698</v>
      </c>
      <c r="F769" s="327" t="s">
        <v>1208</v>
      </c>
      <c r="G769" s="327" t="s">
        <v>2453</v>
      </c>
      <c r="H769" s="327" t="s">
        <v>15776</v>
      </c>
      <c r="I769" s="327" t="s">
        <v>16436</v>
      </c>
      <c r="J769" s="327" t="s">
        <v>16437</v>
      </c>
      <c r="K769" s="327" t="s">
        <v>15778</v>
      </c>
      <c r="L769" s="327" t="s">
        <v>16438</v>
      </c>
      <c r="M769" s="327" t="s">
        <v>15611</v>
      </c>
      <c r="N769" s="327" t="s">
        <v>15637</v>
      </c>
      <c r="O769" s="327" t="s">
        <v>15637</v>
      </c>
      <c r="P769" s="327"/>
      <c r="Q769" s="327"/>
      <c r="R769" s="260" t="str">
        <f ca="1">IF(ISERROR($V769),"",OFFSET('Smelter Look-up'!$C$4,$V769-4,0)&amp;"")</f>
        <v>Yunnan Chengfeng Non-ferrous Metals Co., Ltd.</v>
      </c>
      <c r="S769" s="276" t="str">
        <f t="shared" ca="1" si="33"/>
        <v>CN</v>
      </c>
      <c r="T769" s="276" t="str">
        <f ca="1">IF(B769="","",IF(ISERROR(MATCH($J769,SorP!$B$1:$B$6230,0)),"",INDIRECT("'SorP'!$A$"&amp;MATCH($J769,SorP!$B$1:$B$6230,0))))</f>
        <v/>
      </c>
      <c r="U769" s="318"/>
      <c r="V769" s="319">
        <f>IF(C769="",NA(),MATCH($B769&amp;$C769,'Smelter Look-up'!$J:$J,0))</f>
        <v>493</v>
      </c>
      <c r="W769" s="320"/>
      <c r="X769" s="320">
        <f t="shared" si="34"/>
        <v>0</v>
      </c>
      <c r="Y769" s="320"/>
      <c r="Z769" s="320"/>
      <c r="AB769" s="321" t="str">
        <f t="shared" si="35"/>
        <v>TinYunnan Chengfeng Non-ferrous Metals Co., Ltd.</v>
      </c>
    </row>
    <row r="770" spans="1:28" s="321" customFormat="1" ht="20.25">
      <c r="A770" s="259"/>
      <c r="B770" s="327" t="s">
        <v>1828</v>
      </c>
      <c r="C770" s="327" t="s">
        <v>60</v>
      </c>
      <c r="D770" s="327" t="s">
        <v>16439</v>
      </c>
      <c r="E770" s="327" t="s">
        <v>1698</v>
      </c>
      <c r="F770" s="327" t="s">
        <v>1209</v>
      </c>
      <c r="G770" s="327" t="s">
        <v>2453</v>
      </c>
      <c r="H770" s="327">
        <v>0</v>
      </c>
      <c r="I770" s="327" t="s">
        <v>15777</v>
      </c>
      <c r="J770" s="327" t="s">
        <v>2484</v>
      </c>
      <c r="K770" s="327"/>
      <c r="L770" s="327"/>
      <c r="M770" s="327"/>
      <c r="N770" s="327"/>
      <c r="O770" s="327"/>
      <c r="P770" s="327"/>
      <c r="Q770" s="327"/>
      <c r="R770" s="260" t="str">
        <f ca="1">IF(ISERROR($V770),"",OFFSET('Smelter Look-up'!$C$4,$V770-4,0)&amp;"")</f>
        <v>Yunnan Tin Company Limited</v>
      </c>
      <c r="S770" s="276" t="str">
        <f t="shared" ca="1" si="33"/>
        <v>CN</v>
      </c>
      <c r="T770" s="276" t="str">
        <f ca="1">IF(B770="","",IF(ISERROR(MATCH($J770,SorP!$B$1:$B$6230,0)),"",INDIRECT("'SorP'!$A$"&amp;MATCH($J770,SorP!$B$1:$B$6230,0))))</f>
        <v>CN-53</v>
      </c>
      <c r="U770" s="318"/>
      <c r="V770" s="319">
        <f>IF(C770="",NA(),MATCH($B770&amp;$C770,'Smelter Look-up'!$J:$J,0))</f>
        <v>498</v>
      </c>
      <c r="W770" s="320"/>
      <c r="X770" s="320">
        <f t="shared" si="34"/>
        <v>0</v>
      </c>
      <c r="Y770" s="320"/>
      <c r="Z770" s="320"/>
      <c r="AB770" s="321" t="str">
        <f t="shared" si="35"/>
        <v>TinYunnan Tin Company, Ltd.</v>
      </c>
    </row>
    <row r="771" spans="1:28" s="321" customFormat="1" ht="20.25">
      <c r="A771" s="259"/>
      <c r="B771" s="327" t="s">
        <v>1828</v>
      </c>
      <c r="C771" s="327" t="s">
        <v>60</v>
      </c>
      <c r="D771" s="327" t="s">
        <v>3866</v>
      </c>
      <c r="E771" s="327" t="s">
        <v>1698</v>
      </c>
      <c r="F771" s="327" t="s">
        <v>1209</v>
      </c>
      <c r="G771" s="327" t="s">
        <v>15938</v>
      </c>
      <c r="H771" s="327"/>
      <c r="I771" s="327"/>
      <c r="J771" s="327"/>
      <c r="K771" s="327"/>
      <c r="L771" s="327"/>
      <c r="M771" s="327"/>
      <c r="N771" s="327"/>
      <c r="O771" s="327"/>
      <c r="P771" s="327"/>
      <c r="Q771" s="327"/>
      <c r="R771" s="260" t="str">
        <f ca="1">IF(ISERROR($V771),"",OFFSET('Smelter Look-up'!$C$4,$V771-4,0)&amp;"")</f>
        <v>Yunnan Tin Company Limited</v>
      </c>
      <c r="S771" s="276" t="str">
        <f t="shared" ca="1" si="33"/>
        <v>CN</v>
      </c>
      <c r="T771" s="276" t="str">
        <f ca="1">IF(B771="","",IF(ISERROR(MATCH($J771,SorP!$B$1:$B$6230,0)),"",INDIRECT("'SorP'!$A$"&amp;MATCH($J771,SorP!$B$1:$B$6230,0))))</f>
        <v/>
      </c>
      <c r="U771" s="318"/>
      <c r="V771" s="319">
        <f>IF(C771="",NA(),MATCH($B771&amp;$C771,'Smelter Look-up'!$J:$J,0))</f>
        <v>498</v>
      </c>
      <c r="W771" s="320"/>
      <c r="X771" s="320">
        <f t="shared" si="34"/>
        <v>0</v>
      </c>
      <c r="Y771" s="320"/>
      <c r="Z771" s="320"/>
      <c r="AB771" s="321" t="str">
        <f t="shared" si="35"/>
        <v>TinYunnan Tin Company, Ltd.</v>
      </c>
    </row>
    <row r="772" spans="1:28" s="321" customFormat="1" ht="20.25">
      <c r="A772" s="259"/>
      <c r="B772" s="327" t="s">
        <v>1828</v>
      </c>
      <c r="C772" s="327" t="s">
        <v>16439</v>
      </c>
      <c r="D772" s="327" t="s">
        <v>16439</v>
      </c>
      <c r="E772" s="327" t="s">
        <v>1698</v>
      </c>
      <c r="F772" s="327" t="s">
        <v>1209</v>
      </c>
      <c r="G772" s="327" t="s">
        <v>2453</v>
      </c>
      <c r="H772" s="327">
        <v>0</v>
      </c>
      <c r="I772" s="327" t="s">
        <v>15777</v>
      </c>
      <c r="J772" s="327" t="s">
        <v>2484</v>
      </c>
      <c r="K772" s="327"/>
      <c r="L772" s="327"/>
      <c r="M772" s="327" t="s">
        <v>16440</v>
      </c>
      <c r="N772" s="327"/>
      <c r="O772" s="327" t="s">
        <v>15652</v>
      </c>
      <c r="P772" s="327"/>
      <c r="Q772" s="327"/>
      <c r="R772" s="260" t="str">
        <f ca="1">IF(ISERROR($V772),"",OFFSET('Smelter Look-up'!$C$4,$V772-4,0)&amp;"")</f>
        <v/>
      </c>
      <c r="S772" s="276" t="str">
        <f t="shared" ca="1" si="33"/>
        <v>CN</v>
      </c>
      <c r="T772" s="276" t="str">
        <f ca="1">IF(B772="","",IF(ISERROR(MATCH($J772,SorP!$B$1:$B$6230,0)),"",INDIRECT("'SorP'!$A$"&amp;MATCH($J772,SorP!$B$1:$B$6230,0))))</f>
        <v>CN-53</v>
      </c>
      <c r="U772" s="318"/>
      <c r="V772" s="319" t="e">
        <f>IF(C772="",NA(),MATCH($B772&amp;$C772,'Smelter Look-up'!$J:$J,0))</f>
        <v>#N/A</v>
      </c>
      <c r="W772" s="320"/>
      <c r="X772" s="320">
        <f t="shared" si="34"/>
        <v>0</v>
      </c>
      <c r="Y772" s="320"/>
      <c r="Z772" s="320"/>
      <c r="AB772" s="321" t="str">
        <f t="shared" si="35"/>
        <v>TinYunnan Tin Group (Holding) Company Limited</v>
      </c>
    </row>
    <row r="773" spans="1:28" s="321" customFormat="1" ht="20.25">
      <c r="A773" s="259"/>
      <c r="B773" s="327" t="s">
        <v>1828</v>
      </c>
      <c r="C773" s="327" t="s">
        <v>60</v>
      </c>
      <c r="D773" s="327" t="s">
        <v>16439</v>
      </c>
      <c r="E773" s="327" t="s">
        <v>1698</v>
      </c>
      <c r="F773" s="327" t="s">
        <v>1209</v>
      </c>
      <c r="G773" s="327" t="s">
        <v>2453</v>
      </c>
      <c r="H773" s="327">
        <v>0</v>
      </c>
      <c r="I773" s="327" t="s">
        <v>15777</v>
      </c>
      <c r="J773" s="327" t="s">
        <v>2484</v>
      </c>
      <c r="K773" s="327" t="s">
        <v>16441</v>
      </c>
      <c r="L773" s="327" t="s">
        <v>16442</v>
      </c>
      <c r="M773" s="327"/>
      <c r="N773" s="327"/>
      <c r="O773" s="327" t="s">
        <v>15664</v>
      </c>
      <c r="P773" s="327" t="s">
        <v>775</v>
      </c>
      <c r="Q773" s="327" t="s">
        <v>16443</v>
      </c>
      <c r="R773" s="260" t="str">
        <f ca="1">IF(ISERROR($V773),"",OFFSET('Smelter Look-up'!$C$4,$V773-4,0)&amp;"")</f>
        <v>Yunnan Tin Company Limited</v>
      </c>
      <c r="S773" s="276" t="str">
        <f t="shared" ref="S773:S836" ca="1" si="36">IF(B773="","",IF(ISERROR(MATCH($E773,CL,0)),"Unknown",INDIRECT("'C'!$B$"&amp;MATCH($E773,CL,0)+1)))</f>
        <v>CN</v>
      </c>
      <c r="T773" s="276" t="str">
        <f ca="1">IF(B773="","",IF(ISERROR(MATCH($J773,SorP!$B$1:$B$6230,0)),"",INDIRECT("'SorP'!$A$"&amp;MATCH($J773,SorP!$B$1:$B$6230,0))))</f>
        <v>CN-53</v>
      </c>
      <c r="U773" s="318"/>
      <c r="V773" s="319">
        <f>IF(C773="",NA(),MATCH($B773&amp;$C773,'Smelter Look-up'!$J:$J,0))</f>
        <v>498</v>
      </c>
      <c r="W773" s="320"/>
      <c r="X773" s="320">
        <f t="shared" si="34"/>
        <v>0</v>
      </c>
      <c r="Y773" s="320"/>
      <c r="Z773" s="320"/>
      <c r="AB773" s="321" t="str">
        <f t="shared" si="35"/>
        <v>TinYunnan Tin Company, Ltd.</v>
      </c>
    </row>
    <row r="774" spans="1:28" s="321" customFormat="1" ht="20.25">
      <c r="A774" s="259"/>
      <c r="B774" s="327" t="s">
        <v>1828</v>
      </c>
      <c r="C774" s="327" t="s">
        <v>60</v>
      </c>
      <c r="D774" s="327" t="s">
        <v>3866</v>
      </c>
      <c r="E774" s="327" t="s">
        <v>1698</v>
      </c>
      <c r="F774" s="327" t="s">
        <v>1209</v>
      </c>
      <c r="G774" s="327" t="s">
        <v>2453</v>
      </c>
      <c r="H774" s="327" t="s">
        <v>16444</v>
      </c>
      <c r="I774" s="327" t="s">
        <v>2483</v>
      </c>
      <c r="J774" s="327" t="s">
        <v>2484</v>
      </c>
      <c r="K774" s="327"/>
      <c r="L774" s="327"/>
      <c r="M774" s="327"/>
      <c r="N774" s="327"/>
      <c r="O774" s="327"/>
      <c r="P774" s="327"/>
      <c r="Q774" s="327"/>
      <c r="R774" s="260" t="str">
        <f ca="1">IF(ISERROR($V774),"",OFFSET('Smelter Look-up'!$C$4,$V774-4,0)&amp;"")</f>
        <v>Yunnan Tin Company Limited</v>
      </c>
      <c r="S774" s="276" t="str">
        <f t="shared" ca="1" si="36"/>
        <v>CN</v>
      </c>
      <c r="T774" s="276" t="str">
        <f ca="1">IF(B774="","",IF(ISERROR(MATCH($J774,SorP!$B$1:$B$6230,0)),"",INDIRECT("'SorP'!$A$"&amp;MATCH($J774,SorP!$B$1:$B$6230,0))))</f>
        <v>CN-53</v>
      </c>
      <c r="U774" s="318"/>
      <c r="V774" s="319">
        <f>IF(C774="",NA(),MATCH($B774&amp;$C774,'Smelter Look-up'!$J:$J,0))</f>
        <v>498</v>
      </c>
      <c r="W774" s="320"/>
      <c r="X774" s="320">
        <f t="shared" ref="X774:X837" si="37">IF(AND(C774="Smelter not listed",OR(LEN(D774)=0,LEN(E774)=0)),1,0)</f>
        <v>0</v>
      </c>
      <c r="Y774" s="320"/>
      <c r="Z774" s="320"/>
      <c r="AB774" s="321" t="str">
        <f t="shared" ref="AB774:AB837" si="38">B774&amp;C774</f>
        <v>TinYunnan Tin Company, Ltd.</v>
      </c>
    </row>
    <row r="775" spans="1:28" s="321" customFormat="1" ht="20.25">
      <c r="A775" s="259"/>
      <c r="B775" s="327" t="s">
        <v>1828</v>
      </c>
      <c r="C775" s="327" t="s">
        <v>60</v>
      </c>
      <c r="D775" s="327" t="s">
        <v>16439</v>
      </c>
      <c r="E775" s="327" t="s">
        <v>1698</v>
      </c>
      <c r="F775" s="327" t="s">
        <v>1209</v>
      </c>
      <c r="G775" s="327" t="s">
        <v>2453</v>
      </c>
      <c r="H775" s="327" t="s">
        <v>16445</v>
      </c>
      <c r="I775" s="327" t="s">
        <v>15777</v>
      </c>
      <c r="J775" s="327" t="s">
        <v>2484</v>
      </c>
      <c r="K775" s="327" t="s">
        <v>16446</v>
      </c>
      <c r="L775" s="327" t="s">
        <v>16447</v>
      </c>
      <c r="M775" s="327" t="s">
        <v>15692</v>
      </c>
      <c r="N775" s="327" t="s">
        <v>16448</v>
      </c>
      <c r="O775" s="327" t="s">
        <v>15664</v>
      </c>
      <c r="P775" s="327" t="s">
        <v>775</v>
      </c>
      <c r="Q775" s="327"/>
      <c r="R775" s="260" t="str">
        <f ca="1">IF(ISERROR($V775),"",OFFSET('Smelter Look-up'!$C$4,$V775-4,0)&amp;"")</f>
        <v>Yunnan Tin Company Limited</v>
      </c>
      <c r="S775" s="276" t="str">
        <f t="shared" ca="1" si="36"/>
        <v>CN</v>
      </c>
      <c r="T775" s="276" t="str">
        <f ca="1">IF(B775="","",IF(ISERROR(MATCH($J775,SorP!$B$1:$B$6230,0)),"",INDIRECT("'SorP'!$A$"&amp;MATCH($J775,SorP!$B$1:$B$6230,0))))</f>
        <v>CN-53</v>
      </c>
      <c r="U775" s="318"/>
      <c r="V775" s="319">
        <f>IF(C775="",NA(),MATCH($B775&amp;$C775,'Smelter Look-up'!$J:$J,0))</f>
        <v>498</v>
      </c>
      <c r="W775" s="320"/>
      <c r="X775" s="320">
        <f t="shared" si="37"/>
        <v>0</v>
      </c>
      <c r="Y775" s="320"/>
      <c r="Z775" s="320"/>
      <c r="AB775" s="321" t="str">
        <f t="shared" si="38"/>
        <v>TinYunnan Tin Company, Ltd.</v>
      </c>
    </row>
    <row r="776" spans="1:28" s="321" customFormat="1" ht="20.25">
      <c r="A776" s="259"/>
      <c r="B776" s="327" t="s">
        <v>1828</v>
      </c>
      <c r="C776" s="327" t="s">
        <v>60</v>
      </c>
      <c r="D776" s="327" t="s">
        <v>60</v>
      </c>
      <c r="E776" s="327" t="s">
        <v>1698</v>
      </c>
      <c r="F776" s="327" t="s">
        <v>1209</v>
      </c>
      <c r="G776" s="327" t="s">
        <v>2453</v>
      </c>
      <c r="H776" s="327"/>
      <c r="I776" s="327"/>
      <c r="J776" s="327"/>
      <c r="K776" s="327"/>
      <c r="L776" s="327"/>
      <c r="M776" s="327"/>
      <c r="N776" s="327"/>
      <c r="O776" s="327"/>
      <c r="P776" s="327"/>
      <c r="Q776" s="327"/>
      <c r="R776" s="260" t="str">
        <f ca="1">IF(ISERROR($V776),"",OFFSET('Smelter Look-up'!$C$4,$V776-4,0)&amp;"")</f>
        <v>Yunnan Tin Company Limited</v>
      </c>
      <c r="S776" s="276" t="str">
        <f t="shared" ca="1" si="36"/>
        <v>CN</v>
      </c>
      <c r="T776" s="276" t="str">
        <f ca="1">IF(B776="","",IF(ISERROR(MATCH($J776,SorP!$B$1:$B$6230,0)),"",INDIRECT("'SorP'!$A$"&amp;MATCH($J776,SorP!$B$1:$B$6230,0))))</f>
        <v/>
      </c>
      <c r="U776" s="318"/>
      <c r="V776" s="319">
        <f>IF(C776="",NA(),MATCH($B776&amp;$C776,'Smelter Look-up'!$J:$J,0))</f>
        <v>498</v>
      </c>
      <c r="W776" s="320"/>
      <c r="X776" s="320">
        <f t="shared" si="37"/>
        <v>0</v>
      </c>
      <c r="Y776" s="320"/>
      <c r="Z776" s="320"/>
      <c r="AB776" s="321" t="str">
        <f t="shared" si="38"/>
        <v>TinYunnan Tin Company, Ltd.</v>
      </c>
    </row>
    <row r="777" spans="1:28" s="321" customFormat="1" ht="25.5">
      <c r="A777" s="259"/>
      <c r="B777" s="327" t="s">
        <v>1827</v>
      </c>
      <c r="C777" s="327" t="s">
        <v>2057</v>
      </c>
      <c r="D777" s="327" t="s">
        <v>2057</v>
      </c>
      <c r="E777" s="327" t="s">
        <v>1698</v>
      </c>
      <c r="F777" s="327" t="s">
        <v>1140</v>
      </c>
      <c r="G777" s="327" t="s">
        <v>2453</v>
      </c>
      <c r="H777" s="327">
        <v>0</v>
      </c>
      <c r="I777" s="327" t="s">
        <v>2624</v>
      </c>
      <c r="J777" s="327" t="s">
        <v>2536</v>
      </c>
      <c r="K777" s="327"/>
      <c r="L777" s="327"/>
      <c r="M777" s="327" t="s">
        <v>15548</v>
      </c>
      <c r="N777" s="327"/>
      <c r="O777" s="327" t="s">
        <v>15613</v>
      </c>
      <c r="P777" s="327"/>
      <c r="Q777" s="327"/>
      <c r="R777" s="260" t="str">
        <f ca="1">IF(ISERROR($V777),"",OFFSET('Smelter Look-up'!$C$4,$V777-4,0)&amp;"")</f>
        <v>Zhongyuan Gold Smelter of Zhongjin Gold Corporation</v>
      </c>
      <c r="S777" s="276" t="str">
        <f t="shared" ca="1" si="36"/>
        <v>CN</v>
      </c>
      <c r="T777" s="276" t="str">
        <f ca="1">IF(B777="","",IF(ISERROR(MATCH($J777,SorP!$B$1:$B$6230,0)),"",INDIRECT("'SorP'!$A$"&amp;MATCH($J777,SorP!$B$1:$B$6230,0))))</f>
        <v>CN-41</v>
      </c>
      <c r="U777" s="318"/>
      <c r="V777" s="319">
        <f>IF(C777="",NA(),MATCH($B777&amp;$C777,'Smelter Look-up'!$J:$J,0))</f>
        <v>267</v>
      </c>
      <c r="W777" s="320"/>
      <c r="X777" s="320">
        <f t="shared" si="37"/>
        <v>0</v>
      </c>
      <c r="Y777" s="320"/>
      <c r="Z777" s="320"/>
      <c r="AB777" s="321" t="str">
        <f t="shared" si="38"/>
        <v>GoldZhongyuan Gold Smelter of Zhongjin Gold Corporation</v>
      </c>
    </row>
    <row r="778" spans="1:28" s="321" customFormat="1" ht="25.5">
      <c r="A778" s="259"/>
      <c r="B778" s="327" t="s">
        <v>1827</v>
      </c>
      <c r="C778" s="327" t="s">
        <v>2057</v>
      </c>
      <c r="D778" s="327" t="s">
        <v>2057</v>
      </c>
      <c r="E778" s="327" t="s">
        <v>1698</v>
      </c>
      <c r="F778" s="327" t="s">
        <v>1140</v>
      </c>
      <c r="G778" s="327" t="s">
        <v>2453</v>
      </c>
      <c r="H778" s="327">
        <v>0</v>
      </c>
      <c r="I778" s="327" t="s">
        <v>2624</v>
      </c>
      <c r="J778" s="327" t="s">
        <v>2536</v>
      </c>
      <c r="K778" s="327" t="s">
        <v>16449</v>
      </c>
      <c r="L778" s="327" t="s">
        <v>16450</v>
      </c>
      <c r="M778" s="327"/>
      <c r="N778" s="327"/>
      <c r="O778" s="327"/>
      <c r="P778" s="327"/>
      <c r="Q778" s="327" t="s">
        <v>15553</v>
      </c>
      <c r="R778" s="260" t="str">
        <f ca="1">IF(ISERROR($V778),"",OFFSET('Smelter Look-up'!$C$4,$V778-4,0)&amp;"")</f>
        <v>Zhongyuan Gold Smelter of Zhongjin Gold Corporation</v>
      </c>
      <c r="S778" s="276" t="str">
        <f t="shared" ca="1" si="36"/>
        <v>CN</v>
      </c>
      <c r="T778" s="276" t="str">
        <f ca="1">IF(B778="","",IF(ISERROR(MATCH($J778,SorP!$B$1:$B$6230,0)),"",INDIRECT("'SorP'!$A$"&amp;MATCH($J778,SorP!$B$1:$B$6230,0))))</f>
        <v>CN-41</v>
      </c>
      <c r="U778" s="318"/>
      <c r="V778" s="319">
        <f>IF(C778="",NA(),MATCH($B778&amp;$C778,'Smelter Look-up'!$J:$J,0))</f>
        <v>267</v>
      </c>
      <c r="W778" s="320"/>
      <c r="X778" s="320">
        <f t="shared" si="37"/>
        <v>0</v>
      </c>
      <c r="Y778" s="320"/>
      <c r="Z778" s="320"/>
      <c r="AB778" s="321" t="str">
        <f t="shared" si="38"/>
        <v>GoldZhongyuan Gold Smelter of Zhongjin Gold Corporation</v>
      </c>
    </row>
    <row r="779" spans="1:28" s="321" customFormat="1" ht="25.5">
      <c r="A779" s="259"/>
      <c r="B779" s="327" t="s">
        <v>1827</v>
      </c>
      <c r="C779" s="327" t="s">
        <v>2057</v>
      </c>
      <c r="D779" s="327" t="s">
        <v>2057</v>
      </c>
      <c r="E779" s="327" t="s">
        <v>1698</v>
      </c>
      <c r="F779" s="327" t="s">
        <v>1140</v>
      </c>
      <c r="G779" s="327" t="s">
        <v>2453</v>
      </c>
      <c r="H779" s="327" t="s">
        <v>16451</v>
      </c>
      <c r="I779" s="327" t="s">
        <v>16452</v>
      </c>
      <c r="J779" s="327" t="s">
        <v>2536</v>
      </c>
      <c r="K779" s="327" t="s">
        <v>16453</v>
      </c>
      <c r="L779" s="327" t="s">
        <v>16454</v>
      </c>
      <c r="M779" s="327" t="s">
        <v>15618</v>
      </c>
      <c r="N779" s="327" t="s">
        <v>15637</v>
      </c>
      <c r="O779" s="327" t="s">
        <v>15664</v>
      </c>
      <c r="P779" s="327" t="s">
        <v>775</v>
      </c>
      <c r="Q779" s="327" t="s">
        <v>15566</v>
      </c>
      <c r="R779" s="260" t="str">
        <f ca="1">IF(ISERROR($V779),"",OFFSET('Smelter Look-up'!$C$4,$V779-4,0)&amp;"")</f>
        <v>Zhongyuan Gold Smelter of Zhongjin Gold Corporation</v>
      </c>
      <c r="S779" s="276" t="str">
        <f t="shared" ca="1" si="36"/>
        <v>CN</v>
      </c>
      <c r="T779" s="276" t="str">
        <f ca="1">IF(B779="","",IF(ISERROR(MATCH($J779,SorP!$B$1:$B$6230,0)),"",INDIRECT("'SorP'!$A$"&amp;MATCH($J779,SorP!$B$1:$B$6230,0))))</f>
        <v>CN-41</v>
      </c>
      <c r="U779" s="318"/>
      <c r="V779" s="319">
        <f>IF(C779="",NA(),MATCH($B779&amp;$C779,'Smelter Look-up'!$J:$J,0))</f>
        <v>267</v>
      </c>
      <c r="W779" s="320"/>
      <c r="X779" s="320">
        <f t="shared" si="37"/>
        <v>0</v>
      </c>
      <c r="Y779" s="320"/>
      <c r="Z779" s="320"/>
      <c r="AB779" s="321" t="str">
        <f t="shared" si="38"/>
        <v>GoldZhongyuan Gold Smelter of Zhongjin Gold Corporation</v>
      </c>
    </row>
    <row r="780" spans="1:28" s="321" customFormat="1" ht="25.5">
      <c r="A780" s="259"/>
      <c r="B780" s="327" t="s">
        <v>1827</v>
      </c>
      <c r="C780" s="327" t="s">
        <v>2057</v>
      </c>
      <c r="D780" s="327" t="s">
        <v>2057</v>
      </c>
      <c r="E780" s="327" t="s">
        <v>1698</v>
      </c>
      <c r="F780" s="327" t="s">
        <v>1140</v>
      </c>
      <c r="G780" s="327" t="s">
        <v>2453</v>
      </c>
      <c r="H780" s="327"/>
      <c r="I780" s="327"/>
      <c r="J780" s="327"/>
      <c r="K780" s="327"/>
      <c r="L780" s="327"/>
      <c r="M780" s="327"/>
      <c r="N780" s="327"/>
      <c r="O780" s="327"/>
      <c r="P780" s="327"/>
      <c r="Q780" s="327"/>
      <c r="R780" s="260" t="str">
        <f ca="1">IF(ISERROR($V780),"",OFFSET('Smelter Look-up'!$C$4,$V780-4,0)&amp;"")</f>
        <v>Zhongyuan Gold Smelter of Zhongjin Gold Corporation</v>
      </c>
      <c r="S780" s="276" t="str">
        <f t="shared" ca="1" si="36"/>
        <v>CN</v>
      </c>
      <c r="T780" s="276" t="str">
        <f ca="1">IF(B780="","",IF(ISERROR(MATCH($J780,SorP!$B$1:$B$6230,0)),"",INDIRECT("'SorP'!$A$"&amp;MATCH($J780,SorP!$B$1:$B$6230,0))))</f>
        <v/>
      </c>
      <c r="U780" s="318"/>
      <c r="V780" s="319">
        <f>IF(C780="",NA(),MATCH($B780&amp;$C780,'Smelter Look-up'!$J:$J,0))</f>
        <v>267</v>
      </c>
      <c r="W780" s="320"/>
      <c r="X780" s="320">
        <f t="shared" si="37"/>
        <v>0</v>
      </c>
      <c r="Y780" s="320"/>
      <c r="Z780" s="320"/>
      <c r="AB780" s="321" t="str">
        <f t="shared" si="38"/>
        <v>GoldZhongyuan Gold Smelter of Zhongjin Gold Corporation</v>
      </c>
    </row>
    <row r="781" spans="1:28" s="321" customFormat="1" ht="20.25">
      <c r="A781" s="259"/>
      <c r="B781" s="327" t="s">
        <v>1829</v>
      </c>
      <c r="C781" s="327" t="s">
        <v>16455</v>
      </c>
      <c r="D781" s="327" t="s">
        <v>16455</v>
      </c>
      <c r="E781" s="327" t="s">
        <v>1698</v>
      </c>
      <c r="F781" s="327" t="s">
        <v>1165</v>
      </c>
      <c r="G781" s="327" t="s">
        <v>2453</v>
      </c>
      <c r="H781" s="327">
        <v>0</v>
      </c>
      <c r="I781" s="327" t="s">
        <v>2685</v>
      </c>
      <c r="J781" s="327" t="s">
        <v>2505</v>
      </c>
      <c r="K781" s="327"/>
      <c r="L781" s="327"/>
      <c r="M781" s="327"/>
      <c r="N781" s="327"/>
      <c r="O781" s="327"/>
      <c r="P781" s="327"/>
      <c r="Q781" s="327"/>
      <c r="R781" s="260" t="str">
        <f ca="1">IF(ISERROR($V781),"",OFFSET('Smelter Look-up'!$C$4,$V781-4,0)&amp;"")</f>
        <v/>
      </c>
      <c r="S781" s="276" t="str">
        <f t="shared" ca="1" si="36"/>
        <v>CN</v>
      </c>
      <c r="T781" s="276" t="str">
        <f ca="1">IF(B781="","",IF(ISERROR(MATCH($J781,SorP!$B$1:$B$6230,0)),"",INDIRECT("'SorP'!$A$"&amp;MATCH($J781,SorP!$B$1:$B$6230,0))))</f>
        <v>CN-43</v>
      </c>
      <c r="U781" s="318"/>
      <c r="V781" s="319" t="e">
        <f>IF(C781="",NA(),MATCH($B781&amp;$C781,'Smelter Look-up'!$J:$J,0))</f>
        <v>#N/A</v>
      </c>
      <c r="W781" s="320"/>
      <c r="X781" s="320">
        <f t="shared" si="37"/>
        <v>0</v>
      </c>
      <c r="Y781" s="320"/>
      <c r="Z781" s="320"/>
      <c r="AB781" s="321" t="str">
        <f t="shared" si="38"/>
        <v>TantalumZhuzhou Cemented Carbide</v>
      </c>
    </row>
    <row r="782" spans="1:28" s="321" customFormat="1" ht="20.25">
      <c r="A782" s="259"/>
      <c r="B782" s="327" t="s">
        <v>1829</v>
      </c>
      <c r="C782" s="327" t="s">
        <v>16455</v>
      </c>
      <c r="D782" s="327" t="s">
        <v>16455</v>
      </c>
      <c r="E782" s="327" t="s">
        <v>1698</v>
      </c>
      <c r="F782" s="327" t="s">
        <v>1165</v>
      </c>
      <c r="G782" s="327" t="s">
        <v>2453</v>
      </c>
      <c r="H782" s="327">
        <v>0</v>
      </c>
      <c r="I782" s="327" t="s">
        <v>2685</v>
      </c>
      <c r="J782" s="327" t="s">
        <v>2505</v>
      </c>
      <c r="K782" s="327"/>
      <c r="L782" s="327"/>
      <c r="M782" s="327" t="s">
        <v>15548</v>
      </c>
      <c r="N782" s="327"/>
      <c r="O782" s="327" t="s">
        <v>15762</v>
      </c>
      <c r="P782" s="327"/>
      <c r="Q782" s="327" t="s">
        <v>15683</v>
      </c>
      <c r="R782" s="260" t="str">
        <f ca="1">IF(ISERROR($V782),"",OFFSET('Smelter Look-up'!$C$4,$V782-4,0)&amp;"")</f>
        <v/>
      </c>
      <c r="S782" s="276" t="str">
        <f t="shared" ca="1" si="36"/>
        <v>CN</v>
      </c>
      <c r="T782" s="276" t="str">
        <f ca="1">IF(B782="","",IF(ISERROR(MATCH($J782,SorP!$B$1:$B$6230,0)),"",INDIRECT("'SorP'!$A$"&amp;MATCH($J782,SorP!$B$1:$B$6230,0))))</f>
        <v>CN-43</v>
      </c>
      <c r="U782" s="318"/>
      <c r="V782" s="319" t="e">
        <f>IF(C782="",NA(),MATCH($B782&amp;$C782,'Smelter Look-up'!$J:$J,0))</f>
        <v>#N/A</v>
      </c>
      <c r="W782" s="320"/>
      <c r="X782" s="320">
        <f t="shared" si="37"/>
        <v>0</v>
      </c>
      <c r="Y782" s="320"/>
      <c r="Z782" s="320"/>
      <c r="AB782" s="321" t="str">
        <f t="shared" si="38"/>
        <v>TantalumZhuzhou Cemented Carbide</v>
      </c>
    </row>
    <row r="783" spans="1:28" s="321" customFormat="1" ht="25.5">
      <c r="A783" s="259"/>
      <c r="B783" s="327" t="s">
        <v>1827</v>
      </c>
      <c r="C783" s="327" t="s">
        <v>15397</v>
      </c>
      <c r="D783" s="327" t="s">
        <v>15397</v>
      </c>
      <c r="E783" s="327" t="s">
        <v>1698</v>
      </c>
      <c r="F783" s="327" t="s">
        <v>1141</v>
      </c>
      <c r="G783" s="327" t="s">
        <v>2453</v>
      </c>
      <c r="H783" s="327">
        <v>0</v>
      </c>
      <c r="I783" s="327" t="s">
        <v>2629</v>
      </c>
      <c r="J783" s="327" t="s">
        <v>2630</v>
      </c>
      <c r="K783" s="327"/>
      <c r="L783" s="327"/>
      <c r="M783" s="327" t="s">
        <v>15548</v>
      </c>
      <c r="N783" s="327"/>
      <c r="O783" s="327" t="s">
        <v>15613</v>
      </c>
      <c r="P783" s="327"/>
      <c r="Q783" s="327"/>
      <c r="R783" s="260" t="str">
        <f ca="1">IF(ISERROR($V783),"",OFFSET('Smelter Look-up'!$C$4,$V783-4,0)&amp;"")</f>
        <v>Gold Refinery of Zijin Mining Group Co., Ltd.</v>
      </c>
      <c r="S783" s="276" t="str">
        <f t="shared" ca="1" si="36"/>
        <v>CN</v>
      </c>
      <c r="T783" s="276" t="str">
        <f ca="1">IF(B783="","",IF(ISERROR(MATCH($J783,SorP!$B$1:$B$6230,0)),"",INDIRECT("'SorP'!$A$"&amp;MATCH($J783,SorP!$B$1:$B$6230,0))))</f>
        <v>CN-35</v>
      </c>
      <c r="U783" s="318"/>
      <c r="V783" s="319">
        <f>IF(C783="",NA(),MATCH($B783&amp;$C783,'Smelter Look-up'!$J:$J,0))</f>
        <v>270</v>
      </c>
      <c r="W783" s="320"/>
      <c r="X783" s="320">
        <f t="shared" si="37"/>
        <v>0</v>
      </c>
      <c r="Y783" s="320"/>
      <c r="Z783" s="320"/>
      <c r="AB783" s="321" t="str">
        <f t="shared" si="38"/>
        <v>GoldZijin Mining Group Co., Ltd. Gold Refinery</v>
      </c>
    </row>
    <row r="784" spans="1:28" s="321" customFormat="1" ht="25.5">
      <c r="A784" s="259"/>
      <c r="B784" s="327" t="s">
        <v>1827</v>
      </c>
      <c r="C784" s="327" t="s">
        <v>15397</v>
      </c>
      <c r="D784" s="327" t="s">
        <v>16456</v>
      </c>
      <c r="E784" s="327" t="s">
        <v>1698</v>
      </c>
      <c r="F784" s="327" t="s">
        <v>1141</v>
      </c>
      <c r="G784" s="327" t="s">
        <v>2453</v>
      </c>
      <c r="H784" s="327" t="s">
        <v>15639</v>
      </c>
      <c r="I784" s="327" t="s">
        <v>15639</v>
      </c>
      <c r="J784" s="327" t="s">
        <v>15639</v>
      </c>
      <c r="K784" s="327"/>
      <c r="L784" s="327"/>
      <c r="M784" s="327"/>
      <c r="N784" s="327"/>
      <c r="O784" s="327"/>
      <c r="P784" s="327"/>
      <c r="Q784" s="327"/>
      <c r="R784" s="260" t="str">
        <f ca="1">IF(ISERROR($V784),"",OFFSET('Smelter Look-up'!$C$4,$V784-4,0)&amp;"")</f>
        <v>Gold Refinery of Zijin Mining Group Co., Ltd.</v>
      </c>
      <c r="S784" s="276" t="str">
        <f t="shared" ca="1" si="36"/>
        <v>CN</v>
      </c>
      <c r="T784" s="276" t="str">
        <f ca="1">IF(B784="","",IF(ISERROR(MATCH($J784,SorP!$B$1:$B$6230,0)),"",INDIRECT("'SorP'!$A$"&amp;MATCH($J784,SorP!$B$1:$B$6230,0))))</f>
        <v/>
      </c>
      <c r="U784" s="318"/>
      <c r="V784" s="319">
        <f>IF(C784="",NA(),MATCH($B784&amp;$C784,'Smelter Look-up'!$J:$J,0))</f>
        <v>270</v>
      </c>
      <c r="W784" s="320"/>
      <c r="X784" s="320">
        <f t="shared" si="37"/>
        <v>0</v>
      </c>
      <c r="Y784" s="320"/>
      <c r="Z784" s="320"/>
      <c r="AB784" s="321" t="str">
        <f t="shared" si="38"/>
        <v>GoldZijin Mining Group Co., Ltd. Gold Refinery</v>
      </c>
    </row>
    <row r="785" spans="1:28" s="321" customFormat="1" ht="25.5">
      <c r="A785" s="259"/>
      <c r="B785" s="327" t="s">
        <v>1827</v>
      </c>
      <c r="C785" s="327" t="s">
        <v>15397</v>
      </c>
      <c r="D785" s="327" t="s">
        <v>16456</v>
      </c>
      <c r="E785" s="327" t="s">
        <v>1698</v>
      </c>
      <c r="F785" s="327" t="s">
        <v>1141</v>
      </c>
      <c r="G785" s="327" t="s">
        <v>2453</v>
      </c>
      <c r="H785" s="327" t="s">
        <v>15815</v>
      </c>
      <c r="I785" s="327" t="s">
        <v>16457</v>
      </c>
      <c r="J785" s="327"/>
      <c r="K785" s="327" t="s">
        <v>15816</v>
      </c>
      <c r="L785" s="327" t="s">
        <v>15817</v>
      </c>
      <c r="M785" s="327" t="s">
        <v>15618</v>
      </c>
      <c r="N785" s="327" t="s">
        <v>15637</v>
      </c>
      <c r="O785" s="327" t="s">
        <v>15637</v>
      </c>
      <c r="P785" s="327"/>
      <c r="Q785" s="327" t="s">
        <v>15566</v>
      </c>
      <c r="R785" s="260" t="str">
        <f ca="1">IF(ISERROR($V785),"",OFFSET('Smelter Look-up'!$C$4,$V785-4,0)&amp;"")</f>
        <v>Gold Refinery of Zijin Mining Group Co., Ltd.</v>
      </c>
      <c r="S785" s="276" t="str">
        <f t="shared" ca="1" si="36"/>
        <v>CN</v>
      </c>
      <c r="T785" s="276" t="str">
        <f ca="1">IF(B785="","",IF(ISERROR(MATCH($J785,SorP!$B$1:$B$6230,0)),"",INDIRECT("'SorP'!$A$"&amp;MATCH($J785,SorP!$B$1:$B$6230,0))))</f>
        <v/>
      </c>
      <c r="U785" s="318"/>
      <c r="V785" s="319">
        <f>IF(C785="",NA(),MATCH($B785&amp;$C785,'Smelter Look-up'!$J:$J,0))</f>
        <v>270</v>
      </c>
      <c r="W785" s="320"/>
      <c r="X785" s="320">
        <f t="shared" si="37"/>
        <v>0</v>
      </c>
      <c r="Y785" s="320"/>
      <c r="Z785" s="320"/>
      <c r="AB785" s="321" t="str">
        <f t="shared" si="38"/>
        <v>GoldZijin Mining Group Co., Ltd. Gold Refinery</v>
      </c>
    </row>
    <row r="786" spans="1:28" s="321" customFormat="1" ht="25.5">
      <c r="A786" s="259"/>
      <c r="B786" s="327" t="s">
        <v>1827</v>
      </c>
      <c r="C786" s="327" t="s">
        <v>15397</v>
      </c>
      <c r="D786" s="327" t="s">
        <v>16456</v>
      </c>
      <c r="E786" s="327" t="s">
        <v>1698</v>
      </c>
      <c r="F786" s="327" t="s">
        <v>1141</v>
      </c>
      <c r="G786" s="327" t="s">
        <v>2453</v>
      </c>
      <c r="H786" s="327"/>
      <c r="I786" s="327"/>
      <c r="J786" s="327"/>
      <c r="K786" s="327"/>
      <c r="L786" s="327"/>
      <c r="M786" s="327"/>
      <c r="N786" s="327"/>
      <c r="O786" s="327"/>
      <c r="P786" s="327"/>
      <c r="Q786" s="327"/>
      <c r="R786" s="260" t="str">
        <f ca="1">IF(ISERROR($V786),"",OFFSET('Smelter Look-up'!$C$4,$V786-4,0)&amp;"")</f>
        <v>Gold Refinery of Zijin Mining Group Co., Ltd.</v>
      </c>
      <c r="S786" s="276" t="str">
        <f t="shared" ca="1" si="36"/>
        <v>CN</v>
      </c>
      <c r="T786" s="276" t="str">
        <f ca="1">IF(B786="","",IF(ISERROR(MATCH($J786,SorP!$B$1:$B$6230,0)),"",INDIRECT("'SorP'!$A$"&amp;MATCH($J786,SorP!$B$1:$B$6230,0))))</f>
        <v/>
      </c>
      <c r="U786" s="318"/>
      <c r="V786" s="319">
        <f>IF(C786="",NA(),MATCH($B786&amp;$C786,'Smelter Look-up'!$J:$J,0))</f>
        <v>270</v>
      </c>
      <c r="W786" s="320"/>
      <c r="X786" s="320">
        <f t="shared" si="37"/>
        <v>0</v>
      </c>
      <c r="Y786" s="320"/>
      <c r="Z786" s="320"/>
      <c r="AB786" s="321" t="str">
        <f t="shared" si="38"/>
        <v>GoldZijin Mining Group Co., Ltd. Gold Refinery</v>
      </c>
    </row>
    <row r="787" spans="1:28" s="321" customFormat="1" ht="20.25">
      <c r="A787" s="259"/>
      <c r="B787" s="327" t="s">
        <v>1827</v>
      </c>
      <c r="C787" s="327" t="s">
        <v>189</v>
      </c>
      <c r="D787" s="327" t="s">
        <v>189</v>
      </c>
      <c r="E787" s="327" t="s">
        <v>1377</v>
      </c>
      <c r="F787" s="327" t="s">
        <v>190</v>
      </c>
      <c r="G787" s="327" t="s">
        <v>2453</v>
      </c>
      <c r="H787" s="327">
        <v>0</v>
      </c>
      <c r="I787" s="327" t="s">
        <v>16458</v>
      </c>
      <c r="J787" s="327" t="s">
        <v>16459</v>
      </c>
      <c r="K787" s="327"/>
      <c r="L787" s="327"/>
      <c r="M787" s="327" t="s">
        <v>15548</v>
      </c>
      <c r="N787" s="327"/>
      <c r="O787" s="327" t="s">
        <v>15906</v>
      </c>
      <c r="P787" s="327"/>
      <c r="Q787" s="327"/>
      <c r="R787" s="260" t="str">
        <f ca="1">IF(ISERROR($V787),"",OFFSET('Smelter Look-up'!$C$4,$V787-4,0)&amp;"")</f>
        <v>Umicore Precious Metals Thailand</v>
      </c>
      <c r="S787" s="276" t="str">
        <f t="shared" ca="1" si="36"/>
        <v>TH</v>
      </c>
      <c r="T787" s="276" t="str">
        <f ca="1">IF(B787="","",IF(ISERROR(MATCH($J787,SorP!$B$1:$B$6230,0)),"",INDIRECT("'SorP'!$A$"&amp;MATCH($J787,SorP!$B$1:$B$6230,0))))</f>
        <v/>
      </c>
      <c r="U787" s="318"/>
      <c r="V787" s="319">
        <f>IF(C787="",NA(),MATCH($B787&amp;$C787,'Smelter Look-up'!$J:$J,0))</f>
        <v>245</v>
      </c>
      <c r="W787" s="320"/>
      <c r="X787" s="320">
        <f t="shared" si="37"/>
        <v>0</v>
      </c>
      <c r="Y787" s="320"/>
      <c r="Z787" s="320"/>
      <c r="AB787" s="321" t="str">
        <f t="shared" si="38"/>
        <v>GoldUmicore Precious Metals Thailand</v>
      </c>
    </row>
    <row r="788" spans="1:28" s="321" customFormat="1" ht="20.25">
      <c r="A788" s="259"/>
      <c r="B788" s="327" t="s">
        <v>1830</v>
      </c>
      <c r="C788" s="327" t="s">
        <v>194</v>
      </c>
      <c r="D788" s="327" t="s">
        <v>194</v>
      </c>
      <c r="E788" s="327" t="s">
        <v>1698</v>
      </c>
      <c r="F788" s="327" t="s">
        <v>183</v>
      </c>
      <c r="G788" s="327" t="s">
        <v>2453</v>
      </c>
      <c r="H788" s="327">
        <v>0</v>
      </c>
      <c r="I788" s="327" t="s">
        <v>2741</v>
      </c>
      <c r="J788" s="327" t="s">
        <v>2520</v>
      </c>
      <c r="K788" s="327"/>
      <c r="L788" s="327"/>
      <c r="M788" s="327" t="s">
        <v>15548</v>
      </c>
      <c r="N788" s="327"/>
      <c r="O788" s="327" t="s">
        <v>15549</v>
      </c>
      <c r="P788" s="327"/>
      <c r="Q788" s="327"/>
      <c r="R788" s="260" t="str">
        <f ca="1">IF(ISERROR($V788),"",OFFSET('Smelter Look-up'!$C$4,$V788-4,0)&amp;"")</f>
        <v>Ganzhou Jiangwu Ferrotungsten Co., Ltd.</v>
      </c>
      <c r="S788" s="276" t="str">
        <f t="shared" ca="1" si="36"/>
        <v>CN</v>
      </c>
      <c r="T788" s="276" t="str">
        <f ca="1">IF(B788="","",IF(ISERROR(MATCH($J788,SorP!$B$1:$B$6230,0)),"",INDIRECT("'SorP'!$A$"&amp;MATCH($J788,SorP!$B$1:$B$6230,0))))</f>
        <v>CN-36</v>
      </c>
      <c r="U788" s="318"/>
      <c r="V788" s="319">
        <f>IF(C788="",NA(),MATCH($B788&amp;$C788,'Smelter Look-up'!$J:$J,0))</f>
        <v>521</v>
      </c>
      <c r="W788" s="320"/>
      <c r="X788" s="320">
        <f t="shared" si="37"/>
        <v>0</v>
      </c>
      <c r="Y788" s="320"/>
      <c r="Z788" s="320"/>
      <c r="AB788" s="321" t="str">
        <f t="shared" si="38"/>
        <v>TungstenGanzhou Jiangwu Ferrotungsten Co., Ltd.</v>
      </c>
    </row>
    <row r="789" spans="1:28" s="321" customFormat="1" ht="20.25">
      <c r="A789" s="259"/>
      <c r="B789" s="327" t="s">
        <v>1830</v>
      </c>
      <c r="C789" s="327" t="s">
        <v>195</v>
      </c>
      <c r="D789" s="327" t="s">
        <v>195</v>
      </c>
      <c r="E789" s="327" t="s">
        <v>1698</v>
      </c>
      <c r="F789" s="327" t="s">
        <v>184</v>
      </c>
      <c r="G789" s="327" t="s">
        <v>2453</v>
      </c>
      <c r="H789" s="327"/>
      <c r="I789" s="327" t="s">
        <v>16460</v>
      </c>
      <c r="J789" s="327" t="s">
        <v>2520</v>
      </c>
      <c r="K789" s="327"/>
      <c r="L789" s="327"/>
      <c r="M789" s="327"/>
      <c r="N789" s="327"/>
      <c r="O789" s="327"/>
      <c r="P789" s="327"/>
      <c r="Q789" s="327"/>
      <c r="R789" s="260" t="str">
        <f ca="1">IF(ISERROR($V789),"",OFFSET('Smelter Look-up'!$C$4,$V789-4,0)&amp;"")</f>
        <v>Jiangxi Yaosheng Tungsten Co., Ltd.</v>
      </c>
      <c r="S789" s="276" t="str">
        <f t="shared" ca="1" si="36"/>
        <v>CN</v>
      </c>
      <c r="T789" s="276" t="str">
        <f ca="1">IF(B789="","",IF(ISERROR(MATCH($J789,SorP!$B$1:$B$6230,0)),"",INDIRECT("'SorP'!$A$"&amp;MATCH($J789,SorP!$B$1:$B$6230,0))))</f>
        <v>CN-36</v>
      </c>
      <c r="U789" s="318"/>
      <c r="V789" s="319">
        <f>IF(C789="",NA(),MATCH($B789&amp;$C789,'Smelter Look-up'!$J:$J,0))</f>
        <v>547</v>
      </c>
      <c r="W789" s="320"/>
      <c r="X789" s="320">
        <f t="shared" si="37"/>
        <v>0</v>
      </c>
      <c r="Y789" s="320"/>
      <c r="Z789" s="320"/>
      <c r="AB789" s="321" t="str">
        <f t="shared" si="38"/>
        <v>TungstenJiangxi Yaosheng Tungsten Co., Ltd.</v>
      </c>
    </row>
    <row r="790" spans="1:28" s="321" customFormat="1" ht="20.25">
      <c r="A790" s="259"/>
      <c r="B790" s="327" t="s">
        <v>1830</v>
      </c>
      <c r="C790" s="327" t="s">
        <v>195</v>
      </c>
      <c r="D790" s="327" t="s">
        <v>195</v>
      </c>
      <c r="E790" s="327" t="s">
        <v>1698</v>
      </c>
      <c r="F790" s="327" t="s">
        <v>184</v>
      </c>
      <c r="G790" s="327" t="s">
        <v>2453</v>
      </c>
      <c r="H790" s="327">
        <v>0</v>
      </c>
      <c r="I790" s="327" t="s">
        <v>2741</v>
      </c>
      <c r="J790" s="327" t="s">
        <v>2520</v>
      </c>
      <c r="K790" s="327"/>
      <c r="L790" s="327"/>
      <c r="M790" s="327" t="s">
        <v>15720</v>
      </c>
      <c r="N790" s="327"/>
      <c r="O790" s="327" t="s">
        <v>15637</v>
      </c>
      <c r="P790" s="327"/>
      <c r="Q790" s="327"/>
      <c r="R790" s="260" t="str">
        <f ca="1">IF(ISERROR($V790),"",OFFSET('Smelter Look-up'!$C$4,$V790-4,0)&amp;"")</f>
        <v>Jiangxi Yaosheng Tungsten Co., Ltd.</v>
      </c>
      <c r="S790" s="276" t="str">
        <f t="shared" ca="1" si="36"/>
        <v>CN</v>
      </c>
      <c r="T790" s="276" t="str">
        <f ca="1">IF(B790="","",IF(ISERROR(MATCH($J790,SorP!$B$1:$B$6230,0)),"",INDIRECT("'SorP'!$A$"&amp;MATCH($J790,SorP!$B$1:$B$6230,0))))</f>
        <v>CN-36</v>
      </c>
      <c r="U790" s="318"/>
      <c r="V790" s="319">
        <f>IF(C790="",NA(),MATCH($B790&amp;$C790,'Smelter Look-up'!$J:$J,0))</f>
        <v>547</v>
      </c>
      <c r="W790" s="320"/>
      <c r="X790" s="320">
        <f t="shared" si="37"/>
        <v>0</v>
      </c>
      <c r="Y790" s="320"/>
      <c r="Z790" s="320"/>
      <c r="AB790" s="321" t="str">
        <f t="shared" si="38"/>
        <v>TungstenJiangxi Yaosheng Tungsten Co., Ltd.</v>
      </c>
    </row>
    <row r="791" spans="1:28" s="321" customFormat="1" ht="25.5">
      <c r="A791" s="259"/>
      <c r="B791" s="327" t="s">
        <v>1830</v>
      </c>
      <c r="C791" s="327" t="s">
        <v>196</v>
      </c>
      <c r="D791" s="327" t="s">
        <v>196</v>
      </c>
      <c r="E791" s="327" t="s">
        <v>1698</v>
      </c>
      <c r="F791" s="327" t="s">
        <v>185</v>
      </c>
      <c r="G791" s="327" t="s">
        <v>2453</v>
      </c>
      <c r="H791" s="327">
        <v>0</v>
      </c>
      <c r="I791" s="327" t="s">
        <v>2741</v>
      </c>
      <c r="J791" s="327" t="s">
        <v>2520</v>
      </c>
      <c r="K791" s="327"/>
      <c r="L791" s="327"/>
      <c r="M791" s="327" t="s">
        <v>15720</v>
      </c>
      <c r="N791" s="327"/>
      <c r="O791" s="327" t="s">
        <v>15637</v>
      </c>
      <c r="P791" s="327"/>
      <c r="Q791" s="327"/>
      <c r="R791" s="260" t="str">
        <f ca="1">IF(ISERROR($V791),"",OFFSET('Smelter Look-up'!$C$4,$V791-4,0)&amp;"")</f>
        <v>Jiangxi Xinsheng Tungsten Industry Co., Ltd.</v>
      </c>
      <c r="S791" s="276" t="str">
        <f t="shared" ca="1" si="36"/>
        <v>CN</v>
      </c>
      <c r="T791" s="276" t="str">
        <f ca="1">IF(B791="","",IF(ISERROR(MATCH($J791,SorP!$B$1:$B$6230,0)),"",INDIRECT("'SorP'!$A$"&amp;MATCH($J791,SorP!$B$1:$B$6230,0))))</f>
        <v>CN-36</v>
      </c>
      <c r="U791" s="318"/>
      <c r="V791" s="319">
        <f>IF(C791="",NA(),MATCH($B791&amp;$C791,'Smelter Look-up'!$J:$J,0))</f>
        <v>545</v>
      </c>
      <c r="W791" s="320"/>
      <c r="X791" s="320">
        <f t="shared" si="37"/>
        <v>0</v>
      </c>
      <c r="Y791" s="320"/>
      <c r="Z791" s="320"/>
      <c r="AB791" s="321" t="str">
        <f t="shared" si="38"/>
        <v>TungstenJiangxi Xinsheng Tungsten Industry Co., Ltd.</v>
      </c>
    </row>
    <row r="792" spans="1:28" s="321" customFormat="1" ht="20.25">
      <c r="A792" s="259"/>
      <c r="B792" s="327" t="s">
        <v>1830</v>
      </c>
      <c r="C792" s="327" t="s">
        <v>199</v>
      </c>
      <c r="D792" s="327" t="s">
        <v>199</v>
      </c>
      <c r="E792" s="327" t="s">
        <v>1698</v>
      </c>
      <c r="F792" s="327" t="s">
        <v>188</v>
      </c>
      <c r="G792" s="327" t="s">
        <v>2453</v>
      </c>
      <c r="H792" s="327" t="s">
        <v>16415</v>
      </c>
      <c r="I792" s="327" t="s">
        <v>2820</v>
      </c>
      <c r="J792" s="327" t="s">
        <v>2820</v>
      </c>
      <c r="K792" s="327" t="s">
        <v>16417</v>
      </c>
      <c r="L792" s="327" t="s">
        <v>16418</v>
      </c>
      <c r="M792" s="327" t="s">
        <v>15597</v>
      </c>
      <c r="N792" s="327" t="s">
        <v>16461</v>
      </c>
      <c r="O792" s="327" t="s">
        <v>16088</v>
      </c>
      <c r="P792" s="327" t="s">
        <v>775</v>
      </c>
      <c r="Q792" s="327" t="s">
        <v>15665</v>
      </c>
      <c r="R792" s="260" t="str">
        <f ca="1">IF(ISERROR($V792),"",OFFSET('Smelter Look-up'!$C$4,$V792-4,0)&amp;"")</f>
        <v>Xiamen Tungsten (H.C.) Co., Ltd.</v>
      </c>
      <c r="S792" s="276" t="str">
        <f t="shared" ca="1" si="36"/>
        <v>CN</v>
      </c>
      <c r="T792" s="276" t="str">
        <f ca="1">IF(B792="","",IF(ISERROR(MATCH($J792,SorP!$B$1:$B$6230,0)),"",INDIRECT("'SorP'!$A$"&amp;MATCH($J792,SorP!$B$1:$B$6230,0))))</f>
        <v/>
      </c>
      <c r="U792" s="318"/>
      <c r="V792" s="319">
        <f>IF(C792="",NA(),MATCH($B792&amp;$C792,'Smelter Look-up'!$J:$J,0))</f>
        <v>566</v>
      </c>
      <c r="W792" s="320"/>
      <c r="X792" s="320">
        <f t="shared" si="37"/>
        <v>0</v>
      </c>
      <c r="Y792" s="320"/>
      <c r="Z792" s="320"/>
      <c r="AB792" s="321" t="str">
        <f t="shared" si="38"/>
        <v>TungstenXiamen Tungsten (H.C.) Co., Ltd.</v>
      </c>
    </row>
    <row r="793" spans="1:28" s="321" customFormat="1" ht="20.25">
      <c r="A793" s="259"/>
      <c r="B793" s="327" t="s">
        <v>1830</v>
      </c>
      <c r="C793" s="327" t="s">
        <v>199</v>
      </c>
      <c r="D793" s="327" t="s">
        <v>199</v>
      </c>
      <c r="E793" s="327" t="s">
        <v>1698</v>
      </c>
      <c r="F793" s="327" t="s">
        <v>188</v>
      </c>
      <c r="G793" s="327" t="s">
        <v>2453</v>
      </c>
      <c r="H793" s="327">
        <v>0</v>
      </c>
      <c r="I793" s="327" t="s">
        <v>2820</v>
      </c>
      <c r="J793" s="327" t="s">
        <v>2820</v>
      </c>
      <c r="K793" s="327"/>
      <c r="L793" s="327"/>
      <c r="M793" s="327" t="s">
        <v>15548</v>
      </c>
      <c r="N793" s="327"/>
      <c r="O793" s="327" t="s">
        <v>16325</v>
      </c>
      <c r="P793" s="327"/>
      <c r="Q793" s="327" t="s">
        <v>15683</v>
      </c>
      <c r="R793" s="260" t="str">
        <f ca="1">IF(ISERROR($V793),"",OFFSET('Smelter Look-up'!$C$4,$V793-4,0)&amp;"")</f>
        <v>Xiamen Tungsten (H.C.) Co., Ltd.</v>
      </c>
      <c r="S793" s="276" t="str">
        <f t="shared" ca="1" si="36"/>
        <v>CN</v>
      </c>
      <c r="T793" s="276" t="str">
        <f ca="1">IF(B793="","",IF(ISERROR(MATCH($J793,SorP!$B$1:$B$6230,0)),"",INDIRECT("'SorP'!$A$"&amp;MATCH($J793,SorP!$B$1:$B$6230,0))))</f>
        <v/>
      </c>
      <c r="U793" s="318"/>
      <c r="V793" s="319">
        <f>IF(C793="",NA(),MATCH($B793&amp;$C793,'Smelter Look-up'!$J:$J,0))</f>
        <v>566</v>
      </c>
      <c r="W793" s="320"/>
      <c r="X793" s="320">
        <f t="shared" si="37"/>
        <v>0</v>
      </c>
      <c r="Y793" s="320"/>
      <c r="Z793" s="320"/>
      <c r="AB793" s="321" t="str">
        <f t="shared" si="38"/>
        <v>TungstenXiamen Tungsten (H.C.) Co., Ltd.</v>
      </c>
    </row>
    <row r="794" spans="1:28" s="321" customFormat="1" ht="20.25">
      <c r="A794" s="259"/>
      <c r="B794" s="327" t="s">
        <v>1830</v>
      </c>
      <c r="C794" s="327" t="s">
        <v>199</v>
      </c>
      <c r="D794" s="327" t="s">
        <v>199</v>
      </c>
      <c r="E794" s="327" t="s">
        <v>1698</v>
      </c>
      <c r="F794" s="327" t="s">
        <v>188</v>
      </c>
      <c r="G794" s="327" t="s">
        <v>2453</v>
      </c>
      <c r="H794" s="327">
        <v>0</v>
      </c>
      <c r="I794" s="327" t="s">
        <v>2820</v>
      </c>
      <c r="J794" s="327" t="s">
        <v>2820</v>
      </c>
      <c r="K794" s="327"/>
      <c r="L794" s="327"/>
      <c r="M794" s="327"/>
      <c r="N794" s="327" t="s">
        <v>16328</v>
      </c>
      <c r="O794" s="327" t="s">
        <v>16328</v>
      </c>
      <c r="P794" s="327" t="s">
        <v>775</v>
      </c>
      <c r="Q794" s="327" t="s">
        <v>15553</v>
      </c>
      <c r="R794" s="260" t="str">
        <f ca="1">IF(ISERROR($V794),"",OFFSET('Smelter Look-up'!$C$4,$V794-4,0)&amp;"")</f>
        <v>Xiamen Tungsten (H.C.) Co., Ltd.</v>
      </c>
      <c r="S794" s="276" t="str">
        <f t="shared" ca="1" si="36"/>
        <v>CN</v>
      </c>
      <c r="T794" s="276" t="str">
        <f ca="1">IF(B794="","",IF(ISERROR(MATCH($J794,SorP!$B$1:$B$6230,0)),"",INDIRECT("'SorP'!$A$"&amp;MATCH($J794,SorP!$B$1:$B$6230,0))))</f>
        <v/>
      </c>
      <c r="U794" s="318"/>
      <c r="V794" s="319">
        <f>IF(C794="",NA(),MATCH($B794&amp;$C794,'Smelter Look-up'!$J:$J,0))</f>
        <v>566</v>
      </c>
      <c r="W794" s="320"/>
      <c r="X794" s="320">
        <f t="shared" si="37"/>
        <v>0</v>
      </c>
      <c r="Y794" s="320"/>
      <c r="Z794" s="320"/>
      <c r="AB794" s="321" t="str">
        <f t="shared" si="38"/>
        <v>TungstenXiamen Tungsten (H.C.) Co., Ltd.</v>
      </c>
    </row>
    <row r="795" spans="1:28" s="321" customFormat="1" ht="20.25">
      <c r="A795" s="259"/>
      <c r="B795" s="327" t="s">
        <v>1830</v>
      </c>
      <c r="C795" s="327" t="s">
        <v>199</v>
      </c>
      <c r="D795" s="327" t="s">
        <v>199</v>
      </c>
      <c r="E795" s="327" t="s">
        <v>1698</v>
      </c>
      <c r="F795" s="327" t="s">
        <v>188</v>
      </c>
      <c r="G795" s="327" t="s">
        <v>2453</v>
      </c>
      <c r="H795" s="327" t="s">
        <v>16415</v>
      </c>
      <c r="I795" s="327" t="s">
        <v>2820</v>
      </c>
      <c r="J795" s="327" t="s">
        <v>2820</v>
      </c>
      <c r="K795" s="327" t="s">
        <v>16417</v>
      </c>
      <c r="L795" s="327" t="s">
        <v>16418</v>
      </c>
      <c r="M795" s="327"/>
      <c r="N795" s="327" t="s">
        <v>16462</v>
      </c>
      <c r="O795" s="327" t="s">
        <v>16463</v>
      </c>
      <c r="P795" s="327" t="s">
        <v>775</v>
      </c>
      <c r="Q795" s="327"/>
      <c r="R795" s="260" t="str">
        <f ca="1">IF(ISERROR($V795),"",OFFSET('Smelter Look-up'!$C$4,$V795-4,0)&amp;"")</f>
        <v>Xiamen Tungsten (H.C.) Co., Ltd.</v>
      </c>
      <c r="S795" s="276" t="str">
        <f t="shared" ca="1" si="36"/>
        <v>CN</v>
      </c>
      <c r="T795" s="276" t="str">
        <f ca="1">IF(B795="","",IF(ISERROR(MATCH($J795,SorP!$B$1:$B$6230,0)),"",INDIRECT("'SorP'!$A$"&amp;MATCH($J795,SorP!$B$1:$B$6230,0))))</f>
        <v/>
      </c>
      <c r="U795" s="318"/>
      <c r="V795" s="319">
        <f>IF(C795="",NA(),MATCH($B795&amp;$C795,'Smelter Look-up'!$J:$J,0))</f>
        <v>566</v>
      </c>
      <c r="W795" s="320"/>
      <c r="X795" s="320">
        <f t="shared" si="37"/>
        <v>0</v>
      </c>
      <c r="Y795" s="320"/>
      <c r="Z795" s="320"/>
      <c r="AB795" s="321" t="str">
        <f t="shared" si="38"/>
        <v>TungstenXiamen Tungsten (H.C.) Co., Ltd.</v>
      </c>
    </row>
    <row r="796" spans="1:28" s="321" customFormat="1" ht="20.25">
      <c r="A796" s="259"/>
      <c r="B796" s="327" t="s">
        <v>1830</v>
      </c>
      <c r="C796" s="327" t="s">
        <v>200</v>
      </c>
      <c r="D796" s="327" t="s">
        <v>200</v>
      </c>
      <c r="E796" s="327" t="s">
        <v>1698</v>
      </c>
      <c r="F796" s="327" t="s">
        <v>181</v>
      </c>
      <c r="G796" s="327" t="s">
        <v>2453</v>
      </c>
      <c r="H796" s="327">
        <v>0</v>
      </c>
      <c r="I796" s="327" t="s">
        <v>2827</v>
      </c>
      <c r="J796" s="327" t="s">
        <v>2520</v>
      </c>
      <c r="K796" s="327"/>
      <c r="L796" s="327"/>
      <c r="M796" s="327" t="s">
        <v>15548</v>
      </c>
      <c r="N796" s="327"/>
      <c r="O796" s="327" t="s">
        <v>15652</v>
      </c>
      <c r="P796" s="327"/>
      <c r="Q796" s="327"/>
      <c r="R796" s="260" t="str">
        <f ca="1">IF(ISERROR($V796),"",OFFSET('Smelter Look-up'!$C$4,$V796-4,0)&amp;"")</f>
        <v>Jiangxi Gan Bei Tungsten Co., Ltd.</v>
      </c>
      <c r="S796" s="276" t="str">
        <f t="shared" ca="1" si="36"/>
        <v>CN</v>
      </c>
      <c r="T796" s="276" t="str">
        <f ca="1">IF(B796="","",IF(ISERROR(MATCH($J796,SorP!$B$1:$B$6230,0)),"",INDIRECT("'SorP'!$A$"&amp;MATCH($J796,SorP!$B$1:$B$6230,0))))</f>
        <v>CN-36</v>
      </c>
      <c r="U796" s="318"/>
      <c r="V796" s="319">
        <f>IF(C796="",NA(),MATCH($B796&amp;$C796,'Smelter Look-up'!$J:$J,0))</f>
        <v>540</v>
      </c>
      <c r="W796" s="320"/>
      <c r="X796" s="320">
        <f t="shared" si="37"/>
        <v>0</v>
      </c>
      <c r="Y796" s="320"/>
      <c r="Z796" s="320"/>
      <c r="AB796" s="321" t="str">
        <f t="shared" si="38"/>
        <v>TungstenJiangxi Gan Bei Tungsten Co., Ltd.</v>
      </c>
    </row>
    <row r="797" spans="1:28" s="321" customFormat="1" ht="20.25">
      <c r="A797" s="259"/>
      <c r="B797" s="327" t="s">
        <v>1827</v>
      </c>
      <c r="C797" s="327" t="s">
        <v>16464</v>
      </c>
      <c r="D797" s="327" t="s">
        <v>16464</v>
      </c>
      <c r="E797" s="327" t="s">
        <v>1755</v>
      </c>
      <c r="F797" s="327" t="s">
        <v>16465</v>
      </c>
      <c r="G797" s="327" t="s">
        <v>2453</v>
      </c>
      <c r="H797" s="327">
        <v>0</v>
      </c>
      <c r="I797" s="327" t="s">
        <v>16466</v>
      </c>
      <c r="J797" s="327" t="s">
        <v>16467</v>
      </c>
      <c r="K797" s="327"/>
      <c r="L797" s="327"/>
      <c r="M797" s="327" t="s">
        <v>15720</v>
      </c>
      <c r="N797" s="327"/>
      <c r="O797" s="327" t="s">
        <v>15637</v>
      </c>
      <c r="P797" s="327"/>
      <c r="Q797" s="327"/>
      <c r="R797" s="260" t="str">
        <f ca="1">IF(ISERROR($V797),"",OFFSET('Smelter Look-up'!$C$4,$V797-4,0)&amp;"")</f>
        <v/>
      </c>
      <c r="S797" s="276" t="str">
        <f t="shared" ca="1" si="36"/>
        <v>IT</v>
      </c>
      <c r="T797" s="276" t="str">
        <f ca="1">IF(B797="","",IF(ISERROR(MATCH($J797,SorP!$B$1:$B$6230,0)),"",INDIRECT("'SorP'!$A$"&amp;MATCH($J797,SorP!$B$1:$B$6230,0))))</f>
        <v/>
      </c>
      <c r="U797" s="318"/>
      <c r="V797" s="319" t="e">
        <f>IF(C797="",NA(),MATCH($B797&amp;$C797,'Smelter Look-up'!$J:$J,0))</f>
        <v>#N/A</v>
      </c>
      <c r="W797" s="320"/>
      <c r="X797" s="320">
        <f t="shared" si="37"/>
        <v>0</v>
      </c>
      <c r="Y797" s="320"/>
      <c r="Z797" s="320"/>
      <c r="AB797" s="321" t="str">
        <f t="shared" si="38"/>
        <v>GoldFaggi Enrico S.p.A.</v>
      </c>
    </row>
    <row r="798" spans="1:28" s="321" customFormat="1" ht="20.25">
      <c r="A798" s="259"/>
      <c r="B798" s="327" t="s">
        <v>1828</v>
      </c>
      <c r="C798" s="327" t="s">
        <v>2163</v>
      </c>
      <c r="D798" s="327" t="s">
        <v>2163</v>
      </c>
      <c r="E798" s="327" t="s">
        <v>1747</v>
      </c>
      <c r="F798" s="327" t="s">
        <v>2164</v>
      </c>
      <c r="G798" s="327" t="s">
        <v>2453</v>
      </c>
      <c r="H798" s="327">
        <v>0</v>
      </c>
      <c r="I798" s="327" t="s">
        <v>2734</v>
      </c>
      <c r="J798" s="327" t="s">
        <v>15702</v>
      </c>
      <c r="K798" s="327"/>
      <c r="L798" s="327"/>
      <c r="M798" s="327" t="s">
        <v>15548</v>
      </c>
      <c r="N798" s="327"/>
      <c r="O798" s="327" t="s">
        <v>15637</v>
      </c>
      <c r="P798" s="327"/>
      <c r="Q798" s="327"/>
      <c r="R798" s="260" t="str">
        <f ca="1">IF(ISERROR($V798),"",OFFSET('Smelter Look-up'!$C$4,$V798-4,0)&amp;"")</f>
        <v>CV Venus Inti Perkasa</v>
      </c>
      <c r="S798" s="276" t="str">
        <f t="shared" ca="1" si="36"/>
        <v>ID</v>
      </c>
      <c r="T798" s="276" t="str">
        <f ca="1">IF(B798="","",IF(ISERROR(MATCH($J798,SorP!$B$1:$B$6230,0)),"",INDIRECT("'SorP'!$A$"&amp;MATCH($J798,SorP!$B$1:$B$6230,0))))</f>
        <v/>
      </c>
      <c r="U798" s="318"/>
      <c r="V798" s="319">
        <f>IF(C798="",NA(),MATCH($B798&amp;$C798,'Smelter Look-up'!$J:$J,0))</f>
        <v>374</v>
      </c>
      <c r="W798" s="320"/>
      <c r="X798" s="320">
        <f t="shared" si="37"/>
        <v>0</v>
      </c>
      <c r="Y798" s="320"/>
      <c r="Z798" s="320"/>
      <c r="AB798" s="321" t="str">
        <f t="shared" si="38"/>
        <v>TinCV Venus Inti Perkasa</v>
      </c>
    </row>
    <row r="799" spans="1:28" s="321" customFormat="1" ht="20.25">
      <c r="A799" s="259"/>
      <c r="B799" s="327" t="s">
        <v>1828</v>
      </c>
      <c r="C799" s="327" t="s">
        <v>3382</v>
      </c>
      <c r="D799" s="327" t="s">
        <v>3382</v>
      </c>
      <c r="E799" s="327" t="s">
        <v>1687</v>
      </c>
      <c r="F799" s="327" t="s">
        <v>182</v>
      </c>
      <c r="G799" s="327" t="s">
        <v>2453</v>
      </c>
      <c r="H799" s="327" t="s">
        <v>16468</v>
      </c>
      <c r="I799" s="327" t="s">
        <v>2671</v>
      </c>
      <c r="J799" s="327" t="s">
        <v>2463</v>
      </c>
      <c r="K799" s="327" t="s">
        <v>15704</v>
      </c>
      <c r="L799" s="327" t="s">
        <v>16469</v>
      </c>
      <c r="M799" s="327" t="s">
        <v>15577</v>
      </c>
      <c r="N799" s="327"/>
      <c r="O799" s="327"/>
      <c r="P799" s="327"/>
      <c r="Q799" s="327"/>
      <c r="R799" s="260" t="str">
        <f ca="1">IF(ISERROR($V799),"",OFFSET('Smelter Look-up'!$C$4,$V799-4,0)&amp;"")</f>
        <v>Magnu's Minerais Metais e Ligas Ltda.</v>
      </c>
      <c r="S799" s="276" t="str">
        <f t="shared" ca="1" si="36"/>
        <v>BR</v>
      </c>
      <c r="T799" s="276" t="str">
        <f ca="1">IF(B799="","",IF(ISERROR(MATCH($J799,SorP!$B$1:$B$6230,0)),"",INDIRECT("'SorP'!$A$"&amp;MATCH($J799,SorP!$B$1:$B$6230,0))))</f>
        <v>BR-MG</v>
      </c>
      <c r="U799" s="318"/>
      <c r="V799" s="319">
        <f>IF(C799="",NA(),MATCH($B799&amp;$C799,'Smelter Look-up'!$J:$J,0))</f>
        <v>414</v>
      </c>
      <c r="W799" s="320"/>
      <c r="X799" s="320">
        <f t="shared" si="37"/>
        <v>0</v>
      </c>
      <c r="Y799" s="320"/>
      <c r="Z799" s="320"/>
      <c r="AB799" s="321" t="str">
        <f t="shared" si="38"/>
        <v>TinMagnu's Minerais Metais e Ligas Ltda.</v>
      </c>
    </row>
    <row r="800" spans="1:28" s="321" customFormat="1" ht="20.25">
      <c r="A800" s="259"/>
      <c r="B800" s="327" t="s">
        <v>1828</v>
      </c>
      <c r="C800" s="327" t="s">
        <v>3382</v>
      </c>
      <c r="D800" s="327" t="s">
        <v>3382</v>
      </c>
      <c r="E800" s="327" t="s">
        <v>1687</v>
      </c>
      <c r="F800" s="327" t="s">
        <v>182</v>
      </c>
      <c r="G800" s="327" t="s">
        <v>2453</v>
      </c>
      <c r="H800" s="327">
        <v>0</v>
      </c>
      <c r="I800" s="327" t="s">
        <v>2671</v>
      </c>
      <c r="J800" s="327" t="s">
        <v>2463</v>
      </c>
      <c r="K800" s="327"/>
      <c r="L800" s="327"/>
      <c r="M800" s="327" t="s">
        <v>15548</v>
      </c>
      <c r="N800" s="327"/>
      <c r="O800" s="327" t="s">
        <v>15549</v>
      </c>
      <c r="P800" s="327"/>
      <c r="Q800" s="327"/>
      <c r="R800" s="260" t="str">
        <f ca="1">IF(ISERROR($V800),"",OFFSET('Smelter Look-up'!$C$4,$V800-4,0)&amp;"")</f>
        <v>Magnu's Minerais Metais e Ligas Ltda.</v>
      </c>
      <c r="S800" s="276" t="str">
        <f t="shared" ca="1" si="36"/>
        <v>BR</v>
      </c>
      <c r="T800" s="276" t="str">
        <f ca="1">IF(B800="","",IF(ISERROR(MATCH($J800,SorP!$B$1:$B$6230,0)),"",INDIRECT("'SorP'!$A$"&amp;MATCH($J800,SorP!$B$1:$B$6230,0))))</f>
        <v>BR-MG</v>
      </c>
      <c r="U800" s="318"/>
      <c r="V800" s="319">
        <f>IF(C800="",NA(),MATCH($B800&amp;$C800,'Smelter Look-up'!$J:$J,0))</f>
        <v>414</v>
      </c>
      <c r="W800" s="320"/>
      <c r="X800" s="320">
        <f t="shared" si="37"/>
        <v>0</v>
      </c>
      <c r="Y800" s="320"/>
      <c r="Z800" s="320"/>
      <c r="AB800" s="321" t="str">
        <f t="shared" si="38"/>
        <v>TinMagnu's Minerais Metais e Ligas Ltda.</v>
      </c>
    </row>
    <row r="801" spans="1:28" s="321" customFormat="1" ht="20.25">
      <c r="A801" s="259"/>
      <c r="B801" s="327" t="s">
        <v>1828</v>
      </c>
      <c r="C801" s="327" t="s">
        <v>3382</v>
      </c>
      <c r="D801" s="327" t="s">
        <v>3382</v>
      </c>
      <c r="E801" s="327" t="s">
        <v>1687</v>
      </c>
      <c r="F801" s="327" t="s">
        <v>182</v>
      </c>
      <c r="G801" s="327" t="s">
        <v>2453</v>
      </c>
      <c r="H801" s="327">
        <v>0</v>
      </c>
      <c r="I801" s="327" t="s">
        <v>2671</v>
      </c>
      <c r="J801" s="327" t="s">
        <v>2463</v>
      </c>
      <c r="K801" s="327"/>
      <c r="L801" s="327"/>
      <c r="M801" s="327"/>
      <c r="N801" s="327" t="s">
        <v>16470</v>
      </c>
      <c r="O801" s="327" t="s">
        <v>15552</v>
      </c>
      <c r="P801" s="327" t="s">
        <v>775</v>
      </c>
      <c r="Q801" s="327" t="s">
        <v>15553</v>
      </c>
      <c r="R801" s="260" t="str">
        <f ca="1">IF(ISERROR($V801),"",OFFSET('Smelter Look-up'!$C$4,$V801-4,0)&amp;"")</f>
        <v>Magnu's Minerais Metais e Ligas Ltda.</v>
      </c>
      <c r="S801" s="276" t="str">
        <f t="shared" ca="1" si="36"/>
        <v>BR</v>
      </c>
      <c r="T801" s="276" t="str">
        <f ca="1">IF(B801="","",IF(ISERROR(MATCH($J801,SorP!$B$1:$B$6230,0)),"",INDIRECT("'SorP'!$A$"&amp;MATCH($J801,SorP!$B$1:$B$6230,0))))</f>
        <v>BR-MG</v>
      </c>
      <c r="U801" s="318"/>
      <c r="V801" s="319">
        <f>IF(C801="",NA(),MATCH($B801&amp;$C801,'Smelter Look-up'!$J:$J,0))</f>
        <v>414</v>
      </c>
      <c r="W801" s="320"/>
      <c r="X801" s="320">
        <f t="shared" si="37"/>
        <v>0</v>
      </c>
      <c r="Y801" s="320"/>
      <c r="Z801" s="320"/>
      <c r="AB801" s="321" t="str">
        <f t="shared" si="38"/>
        <v>TinMagnu's Minerais Metais e Ligas Ltda.</v>
      </c>
    </row>
    <row r="802" spans="1:28" s="321" customFormat="1" ht="20.25">
      <c r="A802" s="259"/>
      <c r="B802" s="327" t="s">
        <v>1828</v>
      </c>
      <c r="C802" s="327" t="s">
        <v>3382</v>
      </c>
      <c r="D802" s="327" t="s">
        <v>3382</v>
      </c>
      <c r="E802" s="327" t="s">
        <v>1687</v>
      </c>
      <c r="F802" s="327" t="s">
        <v>182</v>
      </c>
      <c r="G802" s="327" t="s">
        <v>2453</v>
      </c>
      <c r="H802" s="327" t="s">
        <v>16468</v>
      </c>
      <c r="I802" s="327" t="s">
        <v>2671</v>
      </c>
      <c r="J802" s="327" t="s">
        <v>2463</v>
      </c>
      <c r="K802" s="327"/>
      <c r="L802" s="327" t="s">
        <v>16471</v>
      </c>
      <c r="M802" s="327" t="s">
        <v>15692</v>
      </c>
      <c r="N802" s="327"/>
      <c r="O802" s="327"/>
      <c r="P802" s="327"/>
      <c r="Q802" s="327"/>
      <c r="R802" s="260" t="str">
        <f ca="1">IF(ISERROR($V802),"",OFFSET('Smelter Look-up'!$C$4,$V802-4,0)&amp;"")</f>
        <v>Magnu's Minerais Metais e Ligas Ltda.</v>
      </c>
      <c r="S802" s="276" t="str">
        <f t="shared" ca="1" si="36"/>
        <v>BR</v>
      </c>
      <c r="T802" s="276" t="str">
        <f ca="1">IF(B802="","",IF(ISERROR(MATCH($J802,SorP!$B$1:$B$6230,0)),"",INDIRECT("'SorP'!$A$"&amp;MATCH($J802,SorP!$B$1:$B$6230,0))))</f>
        <v>BR-MG</v>
      </c>
      <c r="U802" s="318"/>
      <c r="V802" s="319">
        <f>IF(C802="",NA(),MATCH($B802&amp;$C802,'Smelter Look-up'!$J:$J,0))</f>
        <v>414</v>
      </c>
      <c r="W802" s="320"/>
      <c r="X802" s="320">
        <f t="shared" si="37"/>
        <v>0</v>
      </c>
      <c r="Y802" s="320"/>
      <c r="Z802" s="320"/>
      <c r="AB802" s="321" t="str">
        <f t="shared" si="38"/>
        <v>TinMagnu's Minerais Metais e Ligas Ltda.</v>
      </c>
    </row>
    <row r="803" spans="1:28" s="321" customFormat="1" ht="20.25">
      <c r="A803" s="259"/>
      <c r="B803" s="327" t="s">
        <v>1828</v>
      </c>
      <c r="C803" s="327" t="s">
        <v>3382</v>
      </c>
      <c r="D803" s="327" t="s">
        <v>16472</v>
      </c>
      <c r="E803" s="327" t="s">
        <v>1687</v>
      </c>
      <c r="F803" s="327" t="s">
        <v>182</v>
      </c>
      <c r="G803" s="327" t="s">
        <v>2453</v>
      </c>
      <c r="H803" s="327" t="s">
        <v>16473</v>
      </c>
      <c r="I803" s="327" t="s">
        <v>16474</v>
      </c>
      <c r="J803" s="327" t="s">
        <v>2463</v>
      </c>
      <c r="K803" s="327"/>
      <c r="L803" s="327" t="s">
        <v>16475</v>
      </c>
      <c r="M803" s="327" t="s">
        <v>15572</v>
      </c>
      <c r="N803" s="327" t="s">
        <v>15636</v>
      </c>
      <c r="O803" s="327" t="s">
        <v>15604</v>
      </c>
      <c r="P803" s="327" t="s">
        <v>775</v>
      </c>
      <c r="Q803" s="327"/>
      <c r="R803" s="260" t="str">
        <f ca="1">IF(ISERROR($V803),"",OFFSET('Smelter Look-up'!$C$4,$V803-4,0)&amp;"")</f>
        <v>Magnu's Minerais Metais e Ligas Ltda.</v>
      </c>
      <c r="S803" s="276" t="str">
        <f t="shared" ca="1" si="36"/>
        <v>BR</v>
      </c>
      <c r="T803" s="276" t="str">
        <f ca="1">IF(B803="","",IF(ISERROR(MATCH($J803,SorP!$B$1:$B$6230,0)),"",INDIRECT("'SorP'!$A$"&amp;MATCH($J803,SorP!$B$1:$B$6230,0))))</f>
        <v>BR-MG</v>
      </c>
      <c r="U803" s="318"/>
      <c r="V803" s="319">
        <f>IF(C803="",NA(),MATCH($B803&amp;$C803,'Smelter Look-up'!$J:$J,0))</f>
        <v>414</v>
      </c>
      <c r="W803" s="320"/>
      <c r="X803" s="320">
        <f t="shared" si="37"/>
        <v>0</v>
      </c>
      <c r="Y803" s="320"/>
      <c r="Z803" s="320"/>
      <c r="AB803" s="321" t="str">
        <f t="shared" si="38"/>
        <v>TinMagnu's Minerais Metais e Ligas Ltda.</v>
      </c>
    </row>
    <row r="804" spans="1:28" s="321" customFormat="1" ht="20.25">
      <c r="A804" s="259"/>
      <c r="B804" s="327" t="s">
        <v>1828</v>
      </c>
      <c r="C804" s="327" t="s">
        <v>3382</v>
      </c>
      <c r="D804" s="327" t="s">
        <v>3382</v>
      </c>
      <c r="E804" s="327" t="s">
        <v>1687</v>
      </c>
      <c r="F804" s="327" t="s">
        <v>182</v>
      </c>
      <c r="G804" s="327" t="s">
        <v>2453</v>
      </c>
      <c r="H804" s="327">
        <v>0</v>
      </c>
      <c r="I804" s="327" t="s">
        <v>2671</v>
      </c>
      <c r="J804" s="327" t="s">
        <v>2463</v>
      </c>
      <c r="K804" s="327"/>
      <c r="L804" s="327"/>
      <c r="M804" s="327"/>
      <c r="N804" s="327"/>
      <c r="O804" s="327"/>
      <c r="P804" s="327"/>
      <c r="Q804" s="327"/>
      <c r="R804" s="260" t="str">
        <f ca="1">IF(ISERROR($V804),"",OFFSET('Smelter Look-up'!$C$4,$V804-4,0)&amp;"")</f>
        <v>Magnu's Minerais Metais e Ligas Ltda.</v>
      </c>
      <c r="S804" s="276" t="str">
        <f t="shared" ca="1" si="36"/>
        <v>BR</v>
      </c>
      <c r="T804" s="276" t="str">
        <f ca="1">IF(B804="","",IF(ISERROR(MATCH($J804,SorP!$B$1:$B$6230,0)),"",INDIRECT("'SorP'!$A$"&amp;MATCH($J804,SorP!$B$1:$B$6230,0))))</f>
        <v>BR-MG</v>
      </c>
      <c r="U804" s="318"/>
      <c r="V804" s="319">
        <f>IF(C804="",NA(),MATCH($B804&amp;$C804,'Smelter Look-up'!$J:$J,0))</f>
        <v>414</v>
      </c>
      <c r="W804" s="320"/>
      <c r="X804" s="320">
        <f t="shared" si="37"/>
        <v>0</v>
      </c>
      <c r="Y804" s="320"/>
      <c r="Z804" s="320"/>
      <c r="AB804" s="321" t="str">
        <f t="shared" si="38"/>
        <v>TinMagnu's Minerais Metais e Ligas Ltda.</v>
      </c>
    </row>
    <row r="805" spans="1:28" s="321" customFormat="1" ht="20.25">
      <c r="A805" s="259"/>
      <c r="B805" s="327" t="s">
        <v>1828</v>
      </c>
      <c r="C805" s="327" t="s">
        <v>16476</v>
      </c>
      <c r="D805" s="327" t="s">
        <v>16476</v>
      </c>
      <c r="E805" s="327" t="s">
        <v>1747</v>
      </c>
      <c r="F805" s="327" t="s">
        <v>16477</v>
      </c>
      <c r="G805" s="327" t="s">
        <v>2453</v>
      </c>
      <c r="H805" s="327">
        <v>0</v>
      </c>
      <c r="I805" s="327" t="s">
        <v>16478</v>
      </c>
      <c r="J805" s="327" t="s">
        <v>16479</v>
      </c>
      <c r="K805" s="327"/>
      <c r="L805" s="327"/>
      <c r="M805" s="327" t="s">
        <v>15548</v>
      </c>
      <c r="N805" s="327"/>
      <c r="O805" s="327" t="s">
        <v>15652</v>
      </c>
      <c r="P805" s="327"/>
      <c r="Q805" s="327"/>
      <c r="R805" s="260" t="str">
        <f ca="1">IF(ISERROR($V805),"",OFFSET('Smelter Look-up'!$C$4,$V805-4,0)&amp;"")</f>
        <v/>
      </c>
      <c r="S805" s="276" t="str">
        <f t="shared" ca="1" si="36"/>
        <v>ID</v>
      </c>
      <c r="T805" s="276" t="str">
        <f ca="1">IF(B805="","",IF(ISERROR(MATCH($J805,SorP!$B$1:$B$6230,0)),"",INDIRECT("'SorP'!$A$"&amp;MATCH($J805,SorP!$B$1:$B$6230,0))))</f>
        <v/>
      </c>
      <c r="U805" s="318"/>
      <c r="V805" s="319" t="e">
        <f>IF(C805="",NA(),MATCH($B805&amp;$C805,'Smelter Look-up'!$J:$J,0))</f>
        <v>#N/A</v>
      </c>
      <c r="W805" s="320"/>
      <c r="X805" s="320">
        <f t="shared" si="37"/>
        <v>0</v>
      </c>
      <c r="Y805" s="320"/>
      <c r="Z805" s="320"/>
      <c r="AB805" s="321" t="str">
        <f t="shared" si="38"/>
        <v>TinPT Wahana Perkit Jaya</v>
      </c>
    </row>
    <row r="806" spans="1:28" s="321" customFormat="1" ht="20.25">
      <c r="A806" s="259"/>
      <c r="B806" s="327" t="s">
        <v>1828</v>
      </c>
      <c r="C806" s="327" t="s">
        <v>16476</v>
      </c>
      <c r="D806" s="327" t="s">
        <v>16476</v>
      </c>
      <c r="E806" s="327" t="s">
        <v>1747</v>
      </c>
      <c r="F806" s="327" t="s">
        <v>16477</v>
      </c>
      <c r="G806" s="327" t="s">
        <v>2453</v>
      </c>
      <c r="H806" s="327">
        <v>0</v>
      </c>
      <c r="I806" s="327" t="s">
        <v>16478</v>
      </c>
      <c r="J806" s="327" t="s">
        <v>16479</v>
      </c>
      <c r="K806" s="327" t="s">
        <v>16480</v>
      </c>
      <c r="L806" s="327" t="s">
        <v>16481</v>
      </c>
      <c r="M806" s="327"/>
      <c r="N806" s="327"/>
      <c r="O806" s="327" t="s">
        <v>15713</v>
      </c>
      <c r="P806" s="327" t="s">
        <v>775</v>
      </c>
      <c r="Q806" s="327" t="s">
        <v>15553</v>
      </c>
      <c r="R806" s="260" t="str">
        <f ca="1">IF(ISERROR($V806),"",OFFSET('Smelter Look-up'!$C$4,$V806-4,0)&amp;"")</f>
        <v/>
      </c>
      <c r="S806" s="276" t="str">
        <f t="shared" ca="1" si="36"/>
        <v>ID</v>
      </c>
      <c r="T806" s="276" t="str">
        <f ca="1">IF(B806="","",IF(ISERROR(MATCH($J806,SorP!$B$1:$B$6230,0)),"",INDIRECT("'SorP'!$A$"&amp;MATCH($J806,SorP!$B$1:$B$6230,0))))</f>
        <v/>
      </c>
      <c r="U806" s="318"/>
      <c r="V806" s="319" t="e">
        <f>IF(C806="",NA(),MATCH($B806&amp;$C806,'Smelter Look-up'!$J:$J,0))</f>
        <v>#N/A</v>
      </c>
      <c r="W806" s="320"/>
      <c r="X806" s="320">
        <f t="shared" si="37"/>
        <v>0</v>
      </c>
      <c r="Y806" s="320"/>
      <c r="Z806" s="320"/>
      <c r="AB806" s="321" t="str">
        <f t="shared" si="38"/>
        <v>TinPT Wahana Perkit Jaya</v>
      </c>
    </row>
    <row r="807" spans="1:28" s="321" customFormat="1" ht="25.5">
      <c r="A807" s="259"/>
      <c r="B807" s="327" t="s">
        <v>1829</v>
      </c>
      <c r="C807" s="327" t="s">
        <v>4</v>
      </c>
      <c r="D807" s="327" t="s">
        <v>4</v>
      </c>
      <c r="E807" s="327" t="s">
        <v>1698</v>
      </c>
      <c r="F807" s="327" t="s">
        <v>610</v>
      </c>
      <c r="G807" s="327" t="s">
        <v>2453</v>
      </c>
      <c r="H807" s="327">
        <v>0</v>
      </c>
      <c r="I807" s="327" t="s">
        <v>2695</v>
      </c>
      <c r="J807" s="327" t="s">
        <v>2505</v>
      </c>
      <c r="K807" s="327"/>
      <c r="L807" s="327"/>
      <c r="M807" s="327"/>
      <c r="N807" s="327"/>
      <c r="O807" s="327"/>
      <c r="P807" s="327"/>
      <c r="Q807" s="327"/>
      <c r="R807" s="260" t="str">
        <f ca="1">IF(ISERROR($V807),"",OFFSET('Smelter Look-up'!$C$4,$V807-4,0)&amp;"")</f>
        <v>Hengyang King Xing Lifeng New Materials Co., Ltd.</v>
      </c>
      <c r="S807" s="276" t="str">
        <f t="shared" ca="1" si="36"/>
        <v>CN</v>
      </c>
      <c r="T807" s="276" t="str">
        <f ca="1">IF(B807="","",IF(ISERROR(MATCH($J807,SorP!$B$1:$B$6230,0)),"",INDIRECT("'SorP'!$A$"&amp;MATCH($J807,SorP!$B$1:$B$6230,0))))</f>
        <v>CN-43</v>
      </c>
      <c r="U807" s="318"/>
      <c r="V807" s="319">
        <f>IF(C807="",NA(),MATCH($B807&amp;$C807,'Smelter Look-up'!$J:$J,0))</f>
        <v>294</v>
      </c>
      <c r="W807" s="320"/>
      <c r="X807" s="320">
        <f t="shared" si="37"/>
        <v>0</v>
      </c>
      <c r="Y807" s="320"/>
      <c r="Z807" s="320"/>
      <c r="AB807" s="321" t="str">
        <f t="shared" si="38"/>
        <v>TantalumHengyang King Xing Lifeng New Materials Co., Ltd.</v>
      </c>
    </row>
    <row r="808" spans="1:28" s="321" customFormat="1" ht="25.5">
      <c r="A808" s="259"/>
      <c r="B808" s="327" t="s">
        <v>1829</v>
      </c>
      <c r="C808" s="327" t="s">
        <v>4</v>
      </c>
      <c r="D808" s="327" t="s">
        <v>4</v>
      </c>
      <c r="E808" s="327" t="s">
        <v>1698</v>
      </c>
      <c r="F808" s="327" t="s">
        <v>610</v>
      </c>
      <c r="G808" s="327" t="s">
        <v>2453</v>
      </c>
      <c r="H808" s="327">
        <v>0</v>
      </c>
      <c r="I808" s="327" t="s">
        <v>2695</v>
      </c>
      <c r="J808" s="327" t="s">
        <v>2505</v>
      </c>
      <c r="K808" s="327"/>
      <c r="L808" s="327"/>
      <c r="M808" s="327" t="s">
        <v>15548</v>
      </c>
      <c r="N808" s="327"/>
      <c r="O808" s="327" t="s">
        <v>15549</v>
      </c>
      <c r="P808" s="327"/>
      <c r="Q808" s="327"/>
      <c r="R808" s="260" t="str">
        <f ca="1">IF(ISERROR($V808),"",OFFSET('Smelter Look-up'!$C$4,$V808-4,0)&amp;"")</f>
        <v>Hengyang King Xing Lifeng New Materials Co., Ltd.</v>
      </c>
      <c r="S808" s="276" t="str">
        <f t="shared" ca="1" si="36"/>
        <v>CN</v>
      </c>
      <c r="T808" s="276" t="str">
        <f ca="1">IF(B808="","",IF(ISERROR(MATCH($J808,SorP!$B$1:$B$6230,0)),"",INDIRECT("'SorP'!$A$"&amp;MATCH($J808,SorP!$B$1:$B$6230,0))))</f>
        <v>CN-43</v>
      </c>
      <c r="U808" s="318"/>
      <c r="V808" s="319">
        <f>IF(C808="",NA(),MATCH($B808&amp;$C808,'Smelter Look-up'!$J:$J,0))</f>
        <v>294</v>
      </c>
      <c r="W808" s="320"/>
      <c r="X808" s="320">
        <f t="shared" si="37"/>
        <v>0</v>
      </c>
      <c r="Y808" s="320"/>
      <c r="Z808" s="320"/>
      <c r="AB808" s="321" t="str">
        <f t="shared" si="38"/>
        <v>TantalumHengyang King Xing Lifeng New Materials Co., Ltd.</v>
      </c>
    </row>
    <row r="809" spans="1:28" s="321" customFormat="1" ht="25.5">
      <c r="A809" s="259"/>
      <c r="B809" s="327" t="s">
        <v>1829</v>
      </c>
      <c r="C809" s="327" t="s">
        <v>4</v>
      </c>
      <c r="D809" s="327" t="s">
        <v>4</v>
      </c>
      <c r="E809" s="327" t="s">
        <v>1698</v>
      </c>
      <c r="F809" s="327" t="s">
        <v>610</v>
      </c>
      <c r="G809" s="327" t="s">
        <v>2453</v>
      </c>
      <c r="H809" s="327"/>
      <c r="I809" s="327"/>
      <c r="J809" s="327"/>
      <c r="K809" s="327"/>
      <c r="L809" s="327"/>
      <c r="M809" s="327" t="s">
        <v>15572</v>
      </c>
      <c r="N809" s="327" t="s">
        <v>15650</v>
      </c>
      <c r="O809" s="327" t="s">
        <v>16482</v>
      </c>
      <c r="P809" s="327" t="s">
        <v>775</v>
      </c>
      <c r="Q809" s="327"/>
      <c r="R809" s="260" t="str">
        <f ca="1">IF(ISERROR($V809),"",OFFSET('Smelter Look-up'!$C$4,$V809-4,0)&amp;"")</f>
        <v>Hengyang King Xing Lifeng New Materials Co., Ltd.</v>
      </c>
      <c r="S809" s="276" t="str">
        <f t="shared" ca="1" si="36"/>
        <v>CN</v>
      </c>
      <c r="T809" s="276" t="str">
        <f ca="1">IF(B809="","",IF(ISERROR(MATCH($J809,SorP!$B$1:$B$6230,0)),"",INDIRECT("'SorP'!$A$"&amp;MATCH($J809,SorP!$B$1:$B$6230,0))))</f>
        <v/>
      </c>
      <c r="U809" s="318"/>
      <c r="V809" s="319">
        <f>IF(C809="",NA(),MATCH($B809&amp;$C809,'Smelter Look-up'!$J:$J,0))</f>
        <v>294</v>
      </c>
      <c r="W809" s="320"/>
      <c r="X809" s="320">
        <f t="shared" si="37"/>
        <v>0</v>
      </c>
      <c r="Y809" s="320"/>
      <c r="Z809" s="320"/>
      <c r="AB809" s="321" t="str">
        <f t="shared" si="38"/>
        <v>TantalumHengyang King Xing Lifeng New Materials Co., Ltd.</v>
      </c>
    </row>
    <row r="810" spans="1:28" s="321" customFormat="1" ht="20.25">
      <c r="A810" s="259"/>
      <c r="B810" s="327" t="s">
        <v>1830</v>
      </c>
      <c r="C810" s="327" t="s">
        <v>606</v>
      </c>
      <c r="D810" s="327" t="s">
        <v>606</v>
      </c>
      <c r="E810" s="327" t="s">
        <v>1698</v>
      </c>
      <c r="F810" s="327" t="s">
        <v>607</v>
      </c>
      <c r="G810" s="327" t="s">
        <v>2453</v>
      </c>
      <c r="H810" s="327" t="s">
        <v>16483</v>
      </c>
      <c r="I810" s="327" t="s">
        <v>2741</v>
      </c>
      <c r="J810" s="327" t="s">
        <v>2520</v>
      </c>
      <c r="K810" s="327" t="s">
        <v>16484</v>
      </c>
      <c r="L810" s="327" t="s">
        <v>16485</v>
      </c>
      <c r="M810" s="327" t="s">
        <v>15829</v>
      </c>
      <c r="N810" s="327" t="s">
        <v>16486</v>
      </c>
      <c r="O810" s="327" t="s">
        <v>1698</v>
      </c>
      <c r="P810" s="327" t="s">
        <v>775</v>
      </c>
      <c r="Q810" s="327" t="s">
        <v>15831</v>
      </c>
      <c r="R810" s="260" t="str">
        <f ca="1">IF(ISERROR($V810),"",OFFSET('Smelter Look-up'!$C$4,$V810-4,0)&amp;"")</f>
        <v>Ganzhou Seadragon W &amp; Mo Co., Ltd.</v>
      </c>
      <c r="S810" s="276" t="str">
        <f t="shared" ca="1" si="36"/>
        <v>CN</v>
      </c>
      <c r="T810" s="276" t="str">
        <f ca="1">IF(B810="","",IF(ISERROR(MATCH($J810,SorP!$B$1:$B$6230,0)),"",INDIRECT("'SorP'!$A$"&amp;MATCH($J810,SorP!$B$1:$B$6230,0))))</f>
        <v>CN-36</v>
      </c>
      <c r="U810" s="318"/>
      <c r="V810" s="319">
        <f>IF(C810="",NA(),MATCH($B810&amp;$C810,'Smelter Look-up'!$J:$J,0))</f>
        <v>522</v>
      </c>
      <c r="W810" s="320"/>
      <c r="X810" s="320">
        <f t="shared" si="37"/>
        <v>0</v>
      </c>
      <c r="Y810" s="320"/>
      <c r="Z810" s="320"/>
      <c r="AB810" s="321" t="str">
        <f t="shared" si="38"/>
        <v>TungstenGanzhou Seadragon W &amp; Mo Co., Ltd.</v>
      </c>
    </row>
    <row r="811" spans="1:28" s="321" customFormat="1" ht="20.25">
      <c r="A811" s="259"/>
      <c r="B811" s="327" t="s">
        <v>1830</v>
      </c>
      <c r="C811" s="327" t="s">
        <v>606</v>
      </c>
      <c r="D811" s="327" t="s">
        <v>606</v>
      </c>
      <c r="E811" s="327" t="s">
        <v>1698</v>
      </c>
      <c r="F811" s="327" t="s">
        <v>607</v>
      </c>
      <c r="G811" s="327" t="s">
        <v>2453</v>
      </c>
      <c r="H811" s="327">
        <v>0</v>
      </c>
      <c r="I811" s="327" t="s">
        <v>2741</v>
      </c>
      <c r="J811" s="327" t="s">
        <v>2520</v>
      </c>
      <c r="K811" s="327"/>
      <c r="L811" s="327"/>
      <c r="M811" s="327" t="s">
        <v>15548</v>
      </c>
      <c r="N811" s="327"/>
      <c r="O811" s="327" t="s">
        <v>15652</v>
      </c>
      <c r="P811" s="327"/>
      <c r="Q811" s="327"/>
      <c r="R811" s="260" t="str">
        <f ca="1">IF(ISERROR($V811),"",OFFSET('Smelter Look-up'!$C$4,$V811-4,0)&amp;"")</f>
        <v>Ganzhou Seadragon W &amp; Mo Co., Ltd.</v>
      </c>
      <c r="S811" s="276" t="str">
        <f t="shared" ca="1" si="36"/>
        <v>CN</v>
      </c>
      <c r="T811" s="276" t="str">
        <f ca="1">IF(B811="","",IF(ISERROR(MATCH($J811,SorP!$B$1:$B$6230,0)),"",INDIRECT("'SorP'!$A$"&amp;MATCH($J811,SorP!$B$1:$B$6230,0))))</f>
        <v>CN-36</v>
      </c>
      <c r="U811" s="318"/>
      <c r="V811" s="319">
        <f>IF(C811="",NA(),MATCH($B811&amp;$C811,'Smelter Look-up'!$J:$J,0))</f>
        <v>522</v>
      </c>
      <c r="W811" s="320"/>
      <c r="X811" s="320">
        <f t="shared" si="37"/>
        <v>0</v>
      </c>
      <c r="Y811" s="320"/>
      <c r="Z811" s="320"/>
      <c r="AB811" s="321" t="str">
        <f t="shared" si="38"/>
        <v>TungstenGanzhou Seadragon W &amp; Mo Co., Ltd.</v>
      </c>
    </row>
    <row r="812" spans="1:28" s="321" customFormat="1" ht="20.25">
      <c r="A812" s="259"/>
      <c r="B812" s="327" t="s">
        <v>1830</v>
      </c>
      <c r="C812" s="327" t="s">
        <v>606</v>
      </c>
      <c r="D812" s="327" t="s">
        <v>606</v>
      </c>
      <c r="E812" s="327" t="s">
        <v>1698</v>
      </c>
      <c r="F812" s="327" t="s">
        <v>607</v>
      </c>
      <c r="G812" s="327" t="s">
        <v>2453</v>
      </c>
      <c r="H812" s="327">
        <v>0</v>
      </c>
      <c r="I812" s="327" t="s">
        <v>2741</v>
      </c>
      <c r="J812" s="327" t="s">
        <v>2520</v>
      </c>
      <c r="K812" s="327"/>
      <c r="L812" s="327"/>
      <c r="M812" s="327"/>
      <c r="N812" s="327"/>
      <c r="O812" s="327"/>
      <c r="P812" s="327" t="s">
        <v>775</v>
      </c>
      <c r="Q812" s="327" t="s">
        <v>15553</v>
      </c>
      <c r="R812" s="260" t="str">
        <f ca="1">IF(ISERROR($V812),"",OFFSET('Smelter Look-up'!$C$4,$V812-4,0)&amp;"")</f>
        <v>Ganzhou Seadragon W &amp; Mo Co., Ltd.</v>
      </c>
      <c r="S812" s="276" t="str">
        <f t="shared" ca="1" si="36"/>
        <v>CN</v>
      </c>
      <c r="T812" s="276" t="str">
        <f ca="1">IF(B812="","",IF(ISERROR(MATCH($J812,SorP!$B$1:$B$6230,0)),"",INDIRECT("'SorP'!$A$"&amp;MATCH($J812,SorP!$B$1:$B$6230,0))))</f>
        <v>CN-36</v>
      </c>
      <c r="U812" s="318"/>
      <c r="V812" s="319">
        <f>IF(C812="",NA(),MATCH($B812&amp;$C812,'Smelter Look-up'!$J:$J,0))</f>
        <v>522</v>
      </c>
      <c r="W812" s="320"/>
      <c r="X812" s="320">
        <f t="shared" si="37"/>
        <v>0</v>
      </c>
      <c r="Y812" s="320"/>
      <c r="Z812" s="320"/>
      <c r="AB812" s="321" t="str">
        <f t="shared" si="38"/>
        <v>TungstenGanzhou Seadragon W &amp; Mo Co., Ltd.</v>
      </c>
    </row>
    <row r="813" spans="1:28" s="321" customFormat="1" ht="20.25">
      <c r="A813" s="259"/>
      <c r="B813" s="327" t="s">
        <v>1828</v>
      </c>
      <c r="C813" s="327" t="s">
        <v>16487</v>
      </c>
      <c r="D813" s="327" t="s">
        <v>16487</v>
      </c>
      <c r="E813" s="327" t="s">
        <v>1687</v>
      </c>
      <c r="F813" s="327" t="s">
        <v>2058</v>
      </c>
      <c r="G813" s="327" t="s">
        <v>2453</v>
      </c>
      <c r="H813" s="327">
        <v>0</v>
      </c>
      <c r="I813" s="327" t="s">
        <v>2730</v>
      </c>
      <c r="J813" s="327" t="s">
        <v>15696</v>
      </c>
      <c r="K813" s="327"/>
      <c r="L813" s="327"/>
      <c r="M813" s="327" t="s">
        <v>15548</v>
      </c>
      <c r="N813" s="327"/>
      <c r="O813" s="327" t="s">
        <v>15652</v>
      </c>
      <c r="P813" s="327"/>
      <c r="Q813" s="327"/>
      <c r="R813" s="260" t="str">
        <f ca="1">IF(ISERROR($V813),"",OFFSET('Smelter Look-up'!$C$4,$V813-4,0)&amp;"")</f>
        <v/>
      </c>
      <c r="S813" s="276" t="str">
        <f t="shared" ca="1" si="36"/>
        <v>BR</v>
      </c>
      <c r="T813" s="276" t="str">
        <f ca="1">IF(B813="","",IF(ISERROR(MATCH($J813,SorP!$B$1:$B$6230,0)),"",INDIRECT("'SorP'!$A$"&amp;MATCH($J813,SorP!$B$1:$B$6230,0))))</f>
        <v/>
      </c>
      <c r="U813" s="318"/>
      <c r="V813" s="319" t="e">
        <f>IF(C813="",NA(),MATCH($B813&amp;$C813,'Smelter Look-up'!$J:$J,0))</f>
        <v>#N/A</v>
      </c>
      <c r="W813" s="320"/>
      <c r="X813" s="320">
        <f t="shared" si="37"/>
        <v>0</v>
      </c>
      <c r="Y813" s="320"/>
      <c r="Z813" s="320"/>
      <c r="AB813" s="321" t="str">
        <f t="shared" si="38"/>
        <v>TinMelt Metais e Ligas S/A</v>
      </c>
    </row>
    <row r="814" spans="1:28" s="321" customFormat="1" ht="20.25">
      <c r="A814" s="259"/>
      <c r="B814" s="327" t="s">
        <v>1829</v>
      </c>
      <c r="C814" s="327" t="s">
        <v>16488</v>
      </c>
      <c r="D814" s="327" t="s">
        <v>16488</v>
      </c>
      <c r="E814" s="327" t="s">
        <v>1698</v>
      </c>
      <c r="F814" s="327" t="s">
        <v>16489</v>
      </c>
      <c r="G814" s="327" t="s">
        <v>2453</v>
      </c>
      <c r="H814" s="327">
        <v>0</v>
      </c>
      <c r="I814" s="327" t="s">
        <v>16490</v>
      </c>
      <c r="J814" s="327" t="s">
        <v>5687</v>
      </c>
      <c r="K814" s="327"/>
      <c r="L814" s="327"/>
      <c r="M814" s="327"/>
      <c r="N814" s="327"/>
      <c r="O814" s="327"/>
      <c r="P814" s="327"/>
      <c r="Q814" s="327"/>
      <c r="R814" s="260" t="str">
        <f ca="1">IF(ISERROR($V814),"",OFFSET('Smelter Look-up'!$C$4,$V814-4,0)&amp;"")</f>
        <v/>
      </c>
      <c r="S814" s="276" t="str">
        <f t="shared" ca="1" si="36"/>
        <v>CN</v>
      </c>
      <c r="T814" s="276" t="str">
        <f ca="1">IF(B814="","",IF(ISERROR(MATCH($J814,SorP!$B$1:$B$6230,0)),"",INDIRECT("'SorP'!$A$"&amp;MATCH($J814,SorP!$B$1:$B$6230,0))))</f>
        <v>CN-52</v>
      </c>
      <c r="U814" s="318"/>
      <c r="V814" s="319" t="e">
        <f>IF(C814="",NA(),MATCH($B814&amp;$C814,'Smelter Look-up'!$J:$J,0))</f>
        <v>#N/A</v>
      </c>
      <c r="W814" s="320"/>
      <c r="X814" s="320">
        <f t="shared" si="37"/>
        <v>0</v>
      </c>
      <c r="Y814" s="320"/>
      <c r="Z814" s="320"/>
      <c r="AB814" s="321" t="str">
        <f t="shared" si="38"/>
        <v>TantalumGuizhou Zhenhua Xinyun Technology Ltd., Kaili branch</v>
      </c>
    </row>
    <row r="815" spans="1:28" s="321" customFormat="1" ht="20.25">
      <c r="A815" s="259"/>
      <c r="B815" s="327" t="s">
        <v>1828</v>
      </c>
      <c r="C815" s="327" t="s">
        <v>2167</v>
      </c>
      <c r="D815" s="327" t="s">
        <v>2167</v>
      </c>
      <c r="E815" s="327" t="s">
        <v>1747</v>
      </c>
      <c r="F815" s="327" t="s">
        <v>2168</v>
      </c>
      <c r="G815" s="327" t="s">
        <v>2453</v>
      </c>
      <c r="H815" s="327">
        <v>0</v>
      </c>
      <c r="I815" s="327" t="s">
        <v>2731</v>
      </c>
      <c r="J815" s="327" t="s">
        <v>16491</v>
      </c>
      <c r="K815" s="327"/>
      <c r="L815" s="327"/>
      <c r="M815" s="327"/>
      <c r="N815" s="327"/>
      <c r="O815" s="327"/>
      <c r="P815" s="327"/>
      <c r="Q815" s="327"/>
      <c r="R815" s="260" t="str">
        <f ca="1">IF(ISERROR($V815),"",OFFSET('Smelter Look-up'!$C$4,$V815-4,0)&amp;"")</f>
        <v>PT ATD Makmur Mandiri Jaya</v>
      </c>
      <c r="S815" s="276" t="str">
        <f t="shared" ca="1" si="36"/>
        <v>ID</v>
      </c>
      <c r="T815" s="276" t="str">
        <f ca="1">IF(B815="","",IF(ISERROR(MATCH($J815,SorP!$B$1:$B$6230,0)),"",INDIRECT("'SorP'!$A$"&amp;MATCH($J815,SorP!$B$1:$B$6230,0))))</f>
        <v/>
      </c>
      <c r="U815" s="318"/>
      <c r="V815" s="319">
        <f>IF(C815="",NA(),MATCH($B815&amp;$C815,'Smelter Look-up'!$J:$J,0))</f>
        <v>437</v>
      </c>
      <c r="W815" s="320"/>
      <c r="X815" s="320">
        <f t="shared" si="37"/>
        <v>0</v>
      </c>
      <c r="Y815" s="320"/>
      <c r="Z815" s="320"/>
      <c r="AB815" s="321" t="str">
        <f t="shared" si="38"/>
        <v>TinPT ATD Makmur Mandiri Jaya</v>
      </c>
    </row>
    <row r="816" spans="1:28" s="321" customFormat="1" ht="20.25">
      <c r="A816" s="259"/>
      <c r="B816" s="327" t="s">
        <v>1828</v>
      </c>
      <c r="C816" s="327" t="s">
        <v>2167</v>
      </c>
      <c r="D816" s="327" t="s">
        <v>2167</v>
      </c>
      <c r="E816" s="327" t="s">
        <v>1747</v>
      </c>
      <c r="F816" s="327" t="s">
        <v>2168</v>
      </c>
      <c r="G816" s="327" t="s">
        <v>2453</v>
      </c>
      <c r="H816" s="327" t="s">
        <v>16492</v>
      </c>
      <c r="I816" s="327" t="s">
        <v>2731</v>
      </c>
      <c r="J816" s="327" t="s">
        <v>16491</v>
      </c>
      <c r="K816" s="327" t="s">
        <v>16493</v>
      </c>
      <c r="L816" s="327" t="s">
        <v>16494</v>
      </c>
      <c r="M816" s="327" t="s">
        <v>15577</v>
      </c>
      <c r="N816" s="327"/>
      <c r="O816" s="327"/>
      <c r="P816" s="327"/>
      <c r="Q816" s="327"/>
      <c r="R816" s="260" t="str">
        <f ca="1">IF(ISERROR($V816),"",OFFSET('Smelter Look-up'!$C$4,$V816-4,0)&amp;"")</f>
        <v>PT ATD Makmur Mandiri Jaya</v>
      </c>
      <c r="S816" s="276" t="str">
        <f t="shared" ca="1" si="36"/>
        <v>ID</v>
      </c>
      <c r="T816" s="276" t="str">
        <f ca="1">IF(B816="","",IF(ISERROR(MATCH($J816,SorP!$B$1:$B$6230,0)),"",INDIRECT("'SorP'!$A$"&amp;MATCH($J816,SorP!$B$1:$B$6230,0))))</f>
        <v/>
      </c>
      <c r="U816" s="318"/>
      <c r="V816" s="319">
        <f>IF(C816="",NA(),MATCH($B816&amp;$C816,'Smelter Look-up'!$J:$J,0))</f>
        <v>437</v>
      </c>
      <c r="W816" s="320"/>
      <c r="X816" s="320">
        <f t="shared" si="37"/>
        <v>0</v>
      </c>
      <c r="Y816" s="320"/>
      <c r="Z816" s="320"/>
      <c r="AB816" s="321" t="str">
        <f t="shared" si="38"/>
        <v>TinPT ATD Makmur Mandiri Jaya</v>
      </c>
    </row>
    <row r="817" spans="1:28" s="321" customFormat="1" ht="20.25">
      <c r="A817" s="259"/>
      <c r="B817" s="327" t="s">
        <v>1828</v>
      </c>
      <c r="C817" s="327" t="s">
        <v>2167</v>
      </c>
      <c r="D817" s="327" t="s">
        <v>2167</v>
      </c>
      <c r="E817" s="327" t="s">
        <v>1747</v>
      </c>
      <c r="F817" s="327" t="s">
        <v>2168</v>
      </c>
      <c r="G817" s="327" t="s">
        <v>2453</v>
      </c>
      <c r="H817" s="327">
        <v>0</v>
      </c>
      <c r="I817" s="327" t="s">
        <v>2731</v>
      </c>
      <c r="J817" s="327" t="s">
        <v>15702</v>
      </c>
      <c r="K817" s="327"/>
      <c r="L817" s="327"/>
      <c r="M817" s="327" t="s">
        <v>15548</v>
      </c>
      <c r="N817" s="327"/>
      <c r="O817" s="327" t="s">
        <v>15652</v>
      </c>
      <c r="P817" s="327"/>
      <c r="Q817" s="327"/>
      <c r="R817" s="260" t="str">
        <f ca="1">IF(ISERROR($V817),"",OFFSET('Smelter Look-up'!$C$4,$V817-4,0)&amp;"")</f>
        <v>PT ATD Makmur Mandiri Jaya</v>
      </c>
      <c r="S817" s="276" t="str">
        <f t="shared" ca="1" si="36"/>
        <v>ID</v>
      </c>
      <c r="T817" s="276" t="str">
        <f ca="1">IF(B817="","",IF(ISERROR(MATCH($J817,SorP!$B$1:$B$6230,0)),"",INDIRECT("'SorP'!$A$"&amp;MATCH($J817,SorP!$B$1:$B$6230,0))))</f>
        <v/>
      </c>
      <c r="U817" s="318"/>
      <c r="V817" s="319">
        <f>IF(C817="",NA(),MATCH($B817&amp;$C817,'Smelter Look-up'!$J:$J,0))</f>
        <v>437</v>
      </c>
      <c r="W817" s="320"/>
      <c r="X817" s="320">
        <f t="shared" si="37"/>
        <v>0</v>
      </c>
      <c r="Y817" s="320"/>
      <c r="Z817" s="320"/>
      <c r="AB817" s="321" t="str">
        <f t="shared" si="38"/>
        <v>TinPT ATD Makmur Mandiri Jaya</v>
      </c>
    </row>
    <row r="818" spans="1:28" s="321" customFormat="1" ht="20.25">
      <c r="A818" s="259"/>
      <c r="B818" s="327" t="s">
        <v>1828</v>
      </c>
      <c r="C818" s="327" t="s">
        <v>2167</v>
      </c>
      <c r="D818" s="327" t="s">
        <v>2167</v>
      </c>
      <c r="E818" s="327" t="s">
        <v>1747</v>
      </c>
      <c r="F818" s="327" t="s">
        <v>2168</v>
      </c>
      <c r="G818" s="327" t="s">
        <v>2453</v>
      </c>
      <c r="H818" s="327"/>
      <c r="I818" s="327" t="s">
        <v>2731</v>
      </c>
      <c r="J818" s="327" t="s">
        <v>16491</v>
      </c>
      <c r="K818" s="327" t="s">
        <v>16495</v>
      </c>
      <c r="L818" s="327"/>
      <c r="M818" s="327"/>
      <c r="N818" s="327"/>
      <c r="O818" s="327"/>
      <c r="P818" s="327"/>
      <c r="Q818" s="327"/>
      <c r="R818" s="260" t="str">
        <f ca="1">IF(ISERROR($V818),"",OFFSET('Smelter Look-up'!$C$4,$V818-4,0)&amp;"")</f>
        <v>PT ATD Makmur Mandiri Jaya</v>
      </c>
      <c r="S818" s="276" t="str">
        <f t="shared" ca="1" si="36"/>
        <v>ID</v>
      </c>
      <c r="T818" s="276" t="str">
        <f ca="1">IF(B818="","",IF(ISERROR(MATCH($J818,SorP!$B$1:$B$6230,0)),"",INDIRECT("'SorP'!$A$"&amp;MATCH($J818,SorP!$B$1:$B$6230,0))))</f>
        <v/>
      </c>
      <c r="U818" s="318"/>
      <c r="V818" s="319">
        <f>IF(C818="",NA(),MATCH($B818&amp;$C818,'Smelter Look-up'!$J:$J,0))</f>
        <v>437</v>
      </c>
      <c r="W818" s="320"/>
      <c r="X818" s="320">
        <f t="shared" si="37"/>
        <v>0</v>
      </c>
      <c r="Y818" s="320"/>
      <c r="Z818" s="320"/>
      <c r="AB818" s="321" t="str">
        <f t="shared" si="38"/>
        <v>TinPT ATD Makmur Mandiri Jaya</v>
      </c>
    </row>
    <row r="819" spans="1:28" s="321" customFormat="1" ht="20.25">
      <c r="A819" s="259"/>
      <c r="B819" s="327" t="s">
        <v>1829</v>
      </c>
      <c r="C819" s="327" t="s">
        <v>2157</v>
      </c>
      <c r="D819" s="327" t="s">
        <v>2157</v>
      </c>
      <c r="E819" s="327" t="s">
        <v>15620</v>
      </c>
      <c r="F819" s="327" t="s">
        <v>2158</v>
      </c>
      <c r="G819" s="327" t="s">
        <v>2453</v>
      </c>
      <c r="H819" s="327">
        <v>0</v>
      </c>
      <c r="I819" s="327" t="s">
        <v>2696</v>
      </c>
      <c r="J819" s="327" t="s">
        <v>2697</v>
      </c>
      <c r="K819" s="327"/>
      <c r="L819" s="327"/>
      <c r="M819" s="327"/>
      <c r="N819" s="327"/>
      <c r="O819" s="327"/>
      <c r="P819" s="327"/>
      <c r="Q819" s="327"/>
      <c r="R819" s="260" t="str">
        <f ca="1">IF(ISERROR($V819),"",OFFSET('Smelter Look-up'!$C$4,$V819-4,0)&amp;"")</f>
        <v>D Block Metals, LLC</v>
      </c>
      <c r="S819" s="276" t="str">
        <f t="shared" ca="1" si="36"/>
        <v>Unknown</v>
      </c>
      <c r="T819" s="276" t="str">
        <f ca="1">IF(B819="","",IF(ISERROR(MATCH($J819,SorP!$B$1:$B$6230,0)),"",INDIRECT("'SorP'!$A$"&amp;MATCH($J819,SorP!$B$1:$B$6230,0))))</f>
        <v>US-NC</v>
      </c>
      <c r="U819" s="318"/>
      <c r="V819" s="319">
        <f>IF(C819="",NA(),MATCH($B819&amp;$C819,'Smelter Look-up'!$J:$J,0))</f>
        <v>277</v>
      </c>
      <c r="W819" s="320"/>
      <c r="X819" s="320">
        <f t="shared" si="37"/>
        <v>0</v>
      </c>
      <c r="Y819" s="320"/>
      <c r="Z819" s="320"/>
      <c r="AB819" s="321" t="str">
        <f t="shared" si="38"/>
        <v>TantalumD Block Metals, LLC</v>
      </c>
    </row>
    <row r="820" spans="1:28" s="321" customFormat="1" ht="20.25">
      <c r="A820" s="259"/>
      <c r="B820" s="327" t="s">
        <v>1829</v>
      </c>
      <c r="C820" s="327" t="s">
        <v>3383</v>
      </c>
      <c r="D820" s="327" t="s">
        <v>3383</v>
      </c>
      <c r="E820" s="327" t="s">
        <v>1698</v>
      </c>
      <c r="F820" s="327" t="s">
        <v>2159</v>
      </c>
      <c r="G820" s="327" t="s">
        <v>2453</v>
      </c>
      <c r="H820" s="327">
        <v>0</v>
      </c>
      <c r="I820" s="327" t="s">
        <v>2685</v>
      </c>
      <c r="J820" s="327" t="s">
        <v>2505</v>
      </c>
      <c r="K820" s="327"/>
      <c r="L820" s="327"/>
      <c r="M820" s="327"/>
      <c r="N820" s="327"/>
      <c r="O820" s="327"/>
      <c r="P820" s="327"/>
      <c r="Q820" s="327"/>
      <c r="R820" s="260" t="str">
        <f ca="1">IF(ISERROR($V820),"",OFFSET('Smelter Look-up'!$C$4,$V820-4,0)&amp;"")</f>
        <v>FIR Metals &amp; Resource Ltd.</v>
      </c>
      <c r="S820" s="276" t="str">
        <f t="shared" ca="1" si="36"/>
        <v>CN</v>
      </c>
      <c r="T820" s="276" t="str">
        <f ca="1">IF(B820="","",IF(ISERROR(MATCH($J820,SorP!$B$1:$B$6230,0)),"",INDIRECT("'SorP'!$A$"&amp;MATCH($J820,SorP!$B$1:$B$6230,0))))</f>
        <v>CN-43</v>
      </c>
      <c r="U820" s="318"/>
      <c r="V820" s="319">
        <f>IF(C820="",NA(),MATCH($B820&amp;$C820,'Smelter Look-up'!$J:$J,0))</f>
        <v>283</v>
      </c>
      <c r="W820" s="320"/>
      <c r="X820" s="320">
        <f t="shared" si="37"/>
        <v>0</v>
      </c>
      <c r="Y820" s="320"/>
      <c r="Z820" s="320"/>
      <c r="AB820" s="321" t="str">
        <f t="shared" si="38"/>
        <v>TantalumFIR Metals &amp; Resource Ltd.</v>
      </c>
    </row>
    <row r="821" spans="1:28" s="321" customFormat="1" ht="25.5">
      <c r="A821" s="259"/>
      <c r="B821" s="327" t="s">
        <v>1829</v>
      </c>
      <c r="C821" s="327" t="s">
        <v>3384</v>
      </c>
      <c r="D821" s="327" t="s">
        <v>3384</v>
      </c>
      <c r="E821" s="327" t="s">
        <v>1698</v>
      </c>
      <c r="F821" s="327" t="s">
        <v>2161</v>
      </c>
      <c r="G821" s="327" t="s">
        <v>2453</v>
      </c>
      <c r="H821" s="327">
        <v>0</v>
      </c>
      <c r="I821" s="327" t="s">
        <v>2669</v>
      </c>
      <c r="J821" s="327" t="s">
        <v>2520</v>
      </c>
      <c r="K821" s="327"/>
      <c r="L821" s="327"/>
      <c r="M821" s="327"/>
      <c r="N821" s="327"/>
      <c r="O821" s="327"/>
      <c r="P821" s="327"/>
      <c r="Q821" s="327"/>
      <c r="R821" s="260" t="str">
        <f ca="1">IF(ISERROR($V821),"",OFFSET('Smelter Look-up'!$C$4,$V821-4,0)&amp;"")</f>
        <v>Jiujiang Zhongao Tantalum &amp; Niobium Co., Ltd.</v>
      </c>
      <c r="S821" s="276" t="str">
        <f t="shared" ca="1" si="36"/>
        <v>CN</v>
      </c>
      <c r="T821" s="276" t="str">
        <f ca="1">IF(B821="","",IF(ISERROR(MATCH($J821,SorP!$B$1:$B$6230,0)),"",INDIRECT("'SorP'!$A$"&amp;MATCH($J821,SorP!$B$1:$B$6230,0))))</f>
        <v>CN-36</v>
      </c>
      <c r="U821" s="318"/>
      <c r="V821" s="319">
        <f>IF(C821="",NA(),MATCH($B821&amp;$C821,'Smelter Look-up'!$J:$J,0))</f>
        <v>302</v>
      </c>
      <c r="W821" s="320"/>
      <c r="X821" s="320">
        <f t="shared" si="37"/>
        <v>0</v>
      </c>
      <c r="Y821" s="320"/>
      <c r="Z821" s="320"/>
      <c r="AB821" s="321" t="str">
        <f t="shared" si="38"/>
        <v>TantalumJiujiang Zhongao Tantalum &amp; Niobium Co., Ltd.</v>
      </c>
    </row>
    <row r="822" spans="1:28" s="321" customFormat="1" ht="25.5">
      <c r="A822" s="259"/>
      <c r="B822" s="327" t="s">
        <v>1829</v>
      </c>
      <c r="C822" s="327" t="s">
        <v>3385</v>
      </c>
      <c r="D822" s="327" t="s">
        <v>3385</v>
      </c>
      <c r="E822" s="327" t="s">
        <v>1698</v>
      </c>
      <c r="F822" s="327" t="s">
        <v>2162</v>
      </c>
      <c r="G822" s="327" t="s">
        <v>2453</v>
      </c>
      <c r="H822" s="327">
        <v>0</v>
      </c>
      <c r="I822" s="327" t="s">
        <v>2698</v>
      </c>
      <c r="J822" s="327" t="s">
        <v>2633</v>
      </c>
      <c r="K822" s="327"/>
      <c r="L822" s="327"/>
      <c r="M822" s="327"/>
      <c r="N822" s="327"/>
      <c r="O822" s="327"/>
      <c r="P822" s="327"/>
      <c r="Q822" s="327"/>
      <c r="R822" s="260" t="str">
        <f ca="1">IF(ISERROR($V822),"",OFFSET('Smelter Look-up'!$C$4,$V822-4,0)&amp;"")</f>
        <v>XinXing HaoRong Electronic Material Co., Ltd.</v>
      </c>
      <c r="S822" s="276" t="str">
        <f t="shared" ca="1" si="36"/>
        <v>CN</v>
      </c>
      <c r="T822" s="276" t="str">
        <f ca="1">IF(B822="","",IF(ISERROR(MATCH($J822,SorP!$B$1:$B$6230,0)),"",INDIRECT("'SorP'!$A$"&amp;MATCH($J822,SorP!$B$1:$B$6230,0))))</f>
        <v>CN-44</v>
      </c>
      <c r="U822" s="318"/>
      <c r="V822" s="319">
        <f>IF(C822="",NA(),MATCH($B822&amp;$C822,'Smelter Look-up'!$J:$J,0))</f>
        <v>332</v>
      </c>
      <c r="W822" s="320"/>
      <c r="X822" s="320">
        <f t="shared" si="37"/>
        <v>0</v>
      </c>
      <c r="Y822" s="320"/>
      <c r="Z822" s="320"/>
      <c r="AB822" s="321" t="str">
        <f t="shared" si="38"/>
        <v>TantalumXinXing HaoRong Electronic Material Co., Ltd.</v>
      </c>
    </row>
    <row r="823" spans="1:28" s="321" customFormat="1" ht="20.25">
      <c r="A823" s="259"/>
      <c r="B823" s="327" t="s">
        <v>1827</v>
      </c>
      <c r="C823" s="327" t="s">
        <v>2152</v>
      </c>
      <c r="D823" s="327" t="s">
        <v>2152</v>
      </c>
      <c r="E823" s="327" t="s">
        <v>15620</v>
      </c>
      <c r="F823" s="327" t="s">
        <v>2153</v>
      </c>
      <c r="G823" s="327" t="s">
        <v>2453</v>
      </c>
      <c r="H823" s="327">
        <v>0</v>
      </c>
      <c r="I823" s="327" t="s">
        <v>2639</v>
      </c>
      <c r="J823" s="327" t="s">
        <v>2640</v>
      </c>
      <c r="K823" s="327"/>
      <c r="L823" s="327"/>
      <c r="M823" s="327"/>
      <c r="N823" s="327"/>
      <c r="O823" s="327"/>
      <c r="P823" s="327"/>
      <c r="Q823" s="327"/>
      <c r="R823" s="260" t="str">
        <f ca="1">IF(ISERROR($V823),"",OFFSET('Smelter Look-up'!$C$4,$V823-4,0)&amp;"")</f>
        <v>Republic Metals Corporation</v>
      </c>
      <c r="S823" s="276" t="str">
        <f t="shared" ca="1" si="36"/>
        <v>Unknown</v>
      </c>
      <c r="T823" s="276" t="str">
        <f ca="1">IF(B823="","",IF(ISERROR(MATCH($J823,SorP!$B$1:$B$6230,0)),"",INDIRECT("'SorP'!$A$"&amp;MATCH($J823,SorP!$B$1:$B$6230,0))))</f>
        <v>US-FL</v>
      </c>
      <c r="U823" s="318"/>
      <c r="V823" s="319">
        <f>IF(C823="",NA(),MATCH($B823&amp;$C823,'Smelter Look-up'!$J:$J,0))</f>
        <v>184</v>
      </c>
      <c r="W823" s="320"/>
      <c r="X823" s="320">
        <f t="shared" si="37"/>
        <v>0</v>
      </c>
      <c r="Y823" s="320"/>
      <c r="Z823" s="320"/>
      <c r="AB823" s="321" t="str">
        <f t="shared" si="38"/>
        <v>GoldRepublic Metals Corporation</v>
      </c>
    </row>
    <row r="824" spans="1:28" s="321" customFormat="1" ht="20.25">
      <c r="A824" s="259"/>
      <c r="B824" s="327" t="s">
        <v>1827</v>
      </c>
      <c r="C824" s="327" t="s">
        <v>2152</v>
      </c>
      <c r="D824" s="327" t="s">
        <v>2152</v>
      </c>
      <c r="E824" s="327" t="s">
        <v>15620</v>
      </c>
      <c r="F824" s="327" t="s">
        <v>2153</v>
      </c>
      <c r="G824" s="327" t="s">
        <v>2453</v>
      </c>
      <c r="H824" s="327">
        <v>0</v>
      </c>
      <c r="I824" s="327" t="s">
        <v>2639</v>
      </c>
      <c r="J824" s="327" t="s">
        <v>2640</v>
      </c>
      <c r="K824" s="327"/>
      <c r="L824" s="327"/>
      <c r="M824" s="327" t="s">
        <v>15548</v>
      </c>
      <c r="N824" s="327"/>
      <c r="O824" s="327" t="s">
        <v>15613</v>
      </c>
      <c r="P824" s="327"/>
      <c r="Q824" s="327"/>
      <c r="R824" s="260" t="str">
        <f ca="1">IF(ISERROR($V824),"",OFFSET('Smelter Look-up'!$C$4,$V824-4,0)&amp;"")</f>
        <v>Republic Metals Corporation</v>
      </c>
      <c r="S824" s="276" t="str">
        <f t="shared" ca="1" si="36"/>
        <v>Unknown</v>
      </c>
      <c r="T824" s="276" t="str">
        <f ca="1">IF(B824="","",IF(ISERROR(MATCH($J824,SorP!$B$1:$B$6230,0)),"",INDIRECT("'SorP'!$A$"&amp;MATCH($J824,SorP!$B$1:$B$6230,0))))</f>
        <v>US-FL</v>
      </c>
      <c r="U824" s="318"/>
      <c r="V824" s="319">
        <f>IF(C824="",NA(),MATCH($B824&amp;$C824,'Smelter Look-up'!$J:$J,0))</f>
        <v>184</v>
      </c>
      <c r="W824" s="320"/>
      <c r="X824" s="320">
        <f t="shared" si="37"/>
        <v>0</v>
      </c>
      <c r="Y824" s="320"/>
      <c r="Z824" s="320"/>
      <c r="AB824" s="321" t="str">
        <f t="shared" si="38"/>
        <v>GoldRepublic Metals Corporation</v>
      </c>
    </row>
    <row r="825" spans="1:28" s="321" customFormat="1" ht="20.25">
      <c r="A825" s="259"/>
      <c r="B825" s="327" t="s">
        <v>1827</v>
      </c>
      <c r="C825" s="327" t="s">
        <v>2152</v>
      </c>
      <c r="D825" s="327" t="s">
        <v>2152</v>
      </c>
      <c r="E825" s="327" t="s">
        <v>15620</v>
      </c>
      <c r="F825" s="327" t="s">
        <v>2153</v>
      </c>
      <c r="G825" s="327" t="s">
        <v>2453</v>
      </c>
      <c r="H825" s="327">
        <v>0</v>
      </c>
      <c r="I825" s="327" t="s">
        <v>2639</v>
      </c>
      <c r="J825" s="327" t="s">
        <v>2640</v>
      </c>
      <c r="K825" s="327"/>
      <c r="L825" s="327"/>
      <c r="M825" s="327"/>
      <c r="N825" s="327"/>
      <c r="O825" s="327"/>
      <c r="P825" s="327"/>
      <c r="Q825" s="327" t="s">
        <v>15553</v>
      </c>
      <c r="R825" s="260" t="str">
        <f ca="1">IF(ISERROR($V825),"",OFFSET('Smelter Look-up'!$C$4,$V825-4,0)&amp;"")</f>
        <v>Republic Metals Corporation</v>
      </c>
      <c r="S825" s="276" t="str">
        <f t="shared" ca="1" si="36"/>
        <v>Unknown</v>
      </c>
      <c r="T825" s="276" t="str">
        <f ca="1">IF(B825="","",IF(ISERROR(MATCH($J825,SorP!$B$1:$B$6230,0)),"",INDIRECT("'SorP'!$A$"&amp;MATCH($J825,SorP!$B$1:$B$6230,0))))</f>
        <v>US-FL</v>
      </c>
      <c r="U825" s="318"/>
      <c r="V825" s="319">
        <f>IF(C825="",NA(),MATCH($B825&amp;$C825,'Smelter Look-up'!$J:$J,0))</f>
        <v>184</v>
      </c>
      <c r="W825" s="320"/>
      <c r="X825" s="320">
        <f t="shared" si="37"/>
        <v>0</v>
      </c>
      <c r="Y825" s="320"/>
      <c r="Z825" s="320"/>
      <c r="AB825" s="321" t="str">
        <f t="shared" si="38"/>
        <v>GoldRepublic Metals Corporation</v>
      </c>
    </row>
    <row r="826" spans="1:28" s="321" customFormat="1" ht="25.5">
      <c r="A826" s="259"/>
      <c r="B826" s="327" t="s">
        <v>1829</v>
      </c>
      <c r="C826" s="327" t="s">
        <v>3387</v>
      </c>
      <c r="D826" s="327" t="s">
        <v>3387</v>
      </c>
      <c r="E826" s="327" t="s">
        <v>1698</v>
      </c>
      <c r="F826" s="327" t="s">
        <v>2160</v>
      </c>
      <c r="G826" s="327" t="s">
        <v>2453</v>
      </c>
      <c r="H826" s="327">
        <v>0</v>
      </c>
      <c r="I826" s="327" t="s">
        <v>2699</v>
      </c>
      <c r="J826" s="327" t="s">
        <v>2520</v>
      </c>
      <c r="K826" s="327"/>
      <c r="L826" s="327"/>
      <c r="M826" s="327"/>
      <c r="N826" s="327"/>
      <c r="O826" s="327"/>
      <c r="P826" s="327"/>
      <c r="Q826" s="327"/>
      <c r="R826" s="260" t="str">
        <f ca="1">IF(ISERROR($V826),"",OFFSET('Smelter Look-up'!$C$4,$V826-4,0)&amp;"")</f>
        <v>Jiangxi Dinghai Tantalum &amp; Niobium Co., Ltd.</v>
      </c>
      <c r="S826" s="276" t="str">
        <f t="shared" ca="1" si="36"/>
        <v>CN</v>
      </c>
      <c r="T826" s="276" t="str">
        <f ca="1">IF(B826="","",IF(ISERROR(MATCH($J826,SorP!$B$1:$B$6230,0)),"",INDIRECT("'SorP'!$A$"&amp;MATCH($J826,SorP!$B$1:$B$6230,0))))</f>
        <v>CN-36</v>
      </c>
      <c r="U826" s="318"/>
      <c r="V826" s="319">
        <f>IF(C826="",NA(),MATCH($B826&amp;$C826,'Smelter Look-up'!$J:$J,0))</f>
        <v>297</v>
      </c>
      <c r="W826" s="320"/>
      <c r="X826" s="320">
        <f t="shared" si="37"/>
        <v>0</v>
      </c>
      <c r="Y826" s="320"/>
      <c r="Z826" s="320"/>
      <c r="AB826" s="321" t="str">
        <f t="shared" si="38"/>
        <v>TantalumJiangxi Dinghai Tantalum &amp; Niobium Co., Ltd.</v>
      </c>
    </row>
    <row r="827" spans="1:28" s="321" customFormat="1" ht="25.5">
      <c r="A827" s="259"/>
      <c r="B827" s="327" t="s">
        <v>1830</v>
      </c>
      <c r="C827" s="327" t="s">
        <v>2173</v>
      </c>
      <c r="D827" s="327" t="s">
        <v>2173</v>
      </c>
      <c r="E827" s="327" t="s">
        <v>1698</v>
      </c>
      <c r="F827" s="327" t="s">
        <v>2174</v>
      </c>
      <c r="G827" s="327" t="s">
        <v>2453</v>
      </c>
      <c r="H827" s="327">
        <v>0</v>
      </c>
      <c r="I827" s="327" t="s">
        <v>2742</v>
      </c>
      <c r="J827" s="327" t="s">
        <v>2505</v>
      </c>
      <c r="K827" s="327"/>
      <c r="L827" s="327"/>
      <c r="M827" s="327" t="s">
        <v>15548</v>
      </c>
      <c r="N827" s="327"/>
      <c r="O827" s="327" t="s">
        <v>15549</v>
      </c>
      <c r="P827" s="327"/>
      <c r="Q827" s="327"/>
      <c r="R827" s="260" t="str">
        <f ca="1">IF(ISERROR($V827),"",OFFSET('Smelter Look-up'!$C$4,$V827-4,0)&amp;"")</f>
        <v>Chenzhou Diamond Tungsten Products Co., Ltd.</v>
      </c>
      <c r="S827" s="276" t="str">
        <f t="shared" ca="1" si="36"/>
        <v>CN</v>
      </c>
      <c r="T827" s="276" t="str">
        <f ca="1">IF(B827="","",IF(ISERROR(MATCH($J827,SorP!$B$1:$B$6230,0)),"",INDIRECT("'SorP'!$A$"&amp;MATCH($J827,SorP!$B$1:$B$6230,0))))</f>
        <v>CN-43</v>
      </c>
      <c r="U827" s="318"/>
      <c r="V827" s="319">
        <f>IF(C827="",NA(),MATCH($B827&amp;$C827,'Smelter Look-up'!$J:$J,0))</f>
        <v>514</v>
      </c>
      <c r="W827" s="320"/>
      <c r="X827" s="320">
        <f t="shared" si="37"/>
        <v>0</v>
      </c>
      <c r="Y827" s="320"/>
      <c r="Z827" s="320"/>
      <c r="AB827" s="321" t="str">
        <f t="shared" si="38"/>
        <v>TungstenChenzhou Diamond Tungsten Products Co., Ltd.</v>
      </c>
    </row>
    <row r="828" spans="1:28" s="321" customFormat="1" ht="20.25">
      <c r="A828" s="259"/>
      <c r="B828" s="327" t="s">
        <v>1828</v>
      </c>
      <c r="C828" s="327" t="s">
        <v>2165</v>
      </c>
      <c r="D828" s="327" t="s">
        <v>2165</v>
      </c>
      <c r="E828" s="327" t="s">
        <v>1345</v>
      </c>
      <c r="F828" s="327" t="s">
        <v>2166</v>
      </c>
      <c r="G828" s="327" t="s">
        <v>2453</v>
      </c>
      <c r="H828" s="327">
        <v>0</v>
      </c>
      <c r="I828" s="327" t="s">
        <v>2784</v>
      </c>
      <c r="J828" s="327" t="s">
        <v>16496</v>
      </c>
      <c r="K828" s="327"/>
      <c r="L828" s="327"/>
      <c r="M828" s="327" t="s">
        <v>15548</v>
      </c>
      <c r="N828" s="327"/>
      <c r="O828" s="327" t="s">
        <v>16497</v>
      </c>
      <c r="P828" s="327"/>
      <c r="Q828" s="327"/>
      <c r="R828" s="260" t="str">
        <f ca="1">IF(ISERROR($V828),"",OFFSET('Smelter Look-up'!$C$4,$V828-4,0)&amp;"")</f>
        <v>O.M. Manufacturing Philippines, Inc.</v>
      </c>
      <c r="S828" s="276" t="str">
        <f t="shared" ca="1" si="36"/>
        <v>PH</v>
      </c>
      <c r="T828" s="276" t="str">
        <f ca="1">IF(B828="","",IF(ISERROR(MATCH($J828,SorP!$B$1:$B$6230,0)),"",INDIRECT("'SorP'!$A$"&amp;MATCH($J828,SorP!$B$1:$B$6230,0))))</f>
        <v/>
      </c>
      <c r="U828" s="318"/>
      <c r="V828" s="319">
        <f>IF(C828="",NA(),MATCH($B828&amp;$C828,'Smelter Look-up'!$J:$J,0))</f>
        <v>431</v>
      </c>
      <c r="W828" s="320"/>
      <c r="X828" s="320">
        <f t="shared" si="37"/>
        <v>0</v>
      </c>
      <c r="Y828" s="320"/>
      <c r="Z828" s="320"/>
      <c r="AB828" s="321" t="str">
        <f t="shared" si="38"/>
        <v>TinO.M. Manufacturing Philippines, Inc.</v>
      </c>
    </row>
    <row r="829" spans="1:28" s="321" customFormat="1" ht="20.25">
      <c r="A829" s="259"/>
      <c r="B829" s="327" t="s">
        <v>1828</v>
      </c>
      <c r="C829" s="327" t="s">
        <v>2165</v>
      </c>
      <c r="D829" s="327" t="s">
        <v>2165</v>
      </c>
      <c r="E829" s="327" t="s">
        <v>1345</v>
      </c>
      <c r="F829" s="327" t="s">
        <v>2166</v>
      </c>
      <c r="G829" s="327" t="s">
        <v>2453</v>
      </c>
      <c r="H829" s="327">
        <v>0</v>
      </c>
      <c r="I829" s="327" t="s">
        <v>2784</v>
      </c>
      <c r="J829" s="327" t="s">
        <v>16496</v>
      </c>
      <c r="K829" s="327" t="s">
        <v>16498</v>
      </c>
      <c r="L829" s="327"/>
      <c r="M829" s="327"/>
      <c r="N829" s="327" t="s">
        <v>15771</v>
      </c>
      <c r="O829" s="327" t="s">
        <v>15771</v>
      </c>
      <c r="P829" s="327" t="s">
        <v>774</v>
      </c>
      <c r="Q829" s="327" t="s">
        <v>15553</v>
      </c>
      <c r="R829" s="260" t="str">
        <f ca="1">IF(ISERROR($V829),"",OFFSET('Smelter Look-up'!$C$4,$V829-4,0)&amp;"")</f>
        <v>O.M. Manufacturing Philippines, Inc.</v>
      </c>
      <c r="S829" s="276" t="str">
        <f t="shared" ca="1" si="36"/>
        <v>PH</v>
      </c>
      <c r="T829" s="276" t="str">
        <f ca="1">IF(B829="","",IF(ISERROR(MATCH($J829,SorP!$B$1:$B$6230,0)),"",INDIRECT("'SorP'!$A$"&amp;MATCH($J829,SorP!$B$1:$B$6230,0))))</f>
        <v/>
      </c>
      <c r="U829" s="318"/>
      <c r="V829" s="319">
        <f>IF(C829="",NA(),MATCH($B829&amp;$C829,'Smelter Look-up'!$J:$J,0))</f>
        <v>431</v>
      </c>
      <c r="W829" s="320"/>
      <c r="X829" s="320">
        <f t="shared" si="37"/>
        <v>0</v>
      </c>
      <c r="Y829" s="320"/>
      <c r="Z829" s="320"/>
      <c r="AB829" s="321" t="str">
        <f t="shared" si="38"/>
        <v>TinO.M. Manufacturing Philippines, Inc.</v>
      </c>
    </row>
    <row r="830" spans="1:28" s="321" customFormat="1" ht="20.25">
      <c r="A830" s="259"/>
      <c r="B830" s="327" t="s">
        <v>1828</v>
      </c>
      <c r="C830" s="327" t="s">
        <v>2169</v>
      </c>
      <c r="D830" s="327" t="s">
        <v>2169</v>
      </c>
      <c r="E830" s="327" t="s">
        <v>1747</v>
      </c>
      <c r="F830" s="327" t="s">
        <v>2170</v>
      </c>
      <c r="G830" s="327" t="s">
        <v>2453</v>
      </c>
      <c r="H830" s="327">
        <v>0</v>
      </c>
      <c r="I830" s="327" t="s">
        <v>2731</v>
      </c>
      <c r="J830" s="327" t="s">
        <v>15702</v>
      </c>
      <c r="K830" s="327"/>
      <c r="L830" s="327"/>
      <c r="M830" s="327"/>
      <c r="N830" s="327"/>
      <c r="O830" s="327"/>
      <c r="P830" s="327"/>
      <c r="Q830" s="327"/>
      <c r="R830" s="260" t="str">
        <f ca="1">IF(ISERROR($V830),"",OFFSET('Smelter Look-up'!$C$4,$V830-4,0)&amp;"")</f>
        <v>PT Inti Stania Prima</v>
      </c>
      <c r="S830" s="276" t="str">
        <f t="shared" ca="1" si="36"/>
        <v>ID</v>
      </c>
      <c r="T830" s="276" t="str">
        <f ca="1">IF(B830="","",IF(ISERROR(MATCH($J830,SorP!$B$1:$B$6230,0)),"",INDIRECT("'SorP'!$A$"&amp;MATCH($J830,SorP!$B$1:$B$6230,0))))</f>
        <v/>
      </c>
      <c r="U830" s="318"/>
      <c r="V830" s="319">
        <f>IF(C830="",NA(),MATCH($B830&amp;$C830,'Smelter Look-up'!$J:$J,0))</f>
        <v>448</v>
      </c>
      <c r="W830" s="320"/>
      <c r="X830" s="320">
        <f t="shared" si="37"/>
        <v>0</v>
      </c>
      <c r="Y830" s="320"/>
      <c r="Z830" s="320"/>
      <c r="AB830" s="321" t="str">
        <f t="shared" si="38"/>
        <v>TinPT Inti Stania Prima</v>
      </c>
    </row>
    <row r="831" spans="1:28" s="321" customFormat="1" ht="20.25">
      <c r="A831" s="259"/>
      <c r="B831" s="327" t="s">
        <v>1828</v>
      </c>
      <c r="C831" s="327" t="s">
        <v>2169</v>
      </c>
      <c r="D831" s="327" t="s">
        <v>2169</v>
      </c>
      <c r="E831" s="327" t="s">
        <v>1747</v>
      </c>
      <c r="F831" s="327" t="s">
        <v>2170</v>
      </c>
      <c r="G831" s="327" t="s">
        <v>2453</v>
      </c>
      <c r="H831" s="327">
        <v>0</v>
      </c>
      <c r="I831" s="327" t="s">
        <v>2731</v>
      </c>
      <c r="J831" s="327" t="s">
        <v>15702</v>
      </c>
      <c r="K831" s="327"/>
      <c r="L831" s="327"/>
      <c r="M831" s="327" t="s">
        <v>15548</v>
      </c>
      <c r="N831" s="327"/>
      <c r="O831" s="327" t="s">
        <v>15652</v>
      </c>
      <c r="P831" s="327"/>
      <c r="Q831" s="327"/>
      <c r="R831" s="260" t="str">
        <f ca="1">IF(ISERROR($V831),"",OFFSET('Smelter Look-up'!$C$4,$V831-4,0)&amp;"")</f>
        <v>PT Inti Stania Prima</v>
      </c>
      <c r="S831" s="276" t="str">
        <f t="shared" ca="1" si="36"/>
        <v>ID</v>
      </c>
      <c r="T831" s="276" t="str">
        <f ca="1">IF(B831="","",IF(ISERROR(MATCH($J831,SorP!$B$1:$B$6230,0)),"",INDIRECT("'SorP'!$A$"&amp;MATCH($J831,SorP!$B$1:$B$6230,0))))</f>
        <v/>
      </c>
      <c r="U831" s="318"/>
      <c r="V831" s="319">
        <f>IF(C831="",NA(),MATCH($B831&amp;$C831,'Smelter Look-up'!$J:$J,0))</f>
        <v>448</v>
      </c>
      <c r="W831" s="320"/>
      <c r="X831" s="320">
        <f t="shared" si="37"/>
        <v>0</v>
      </c>
      <c r="Y831" s="320"/>
      <c r="Z831" s="320"/>
      <c r="AB831" s="321" t="str">
        <f t="shared" si="38"/>
        <v>TinPT Inti Stania Prima</v>
      </c>
    </row>
    <row r="832" spans="1:28" s="321" customFormat="1" ht="20.25">
      <c r="A832" s="259"/>
      <c r="B832" s="327" t="s">
        <v>1828</v>
      </c>
      <c r="C832" s="327" t="s">
        <v>2169</v>
      </c>
      <c r="D832" s="327" t="s">
        <v>2169</v>
      </c>
      <c r="E832" s="327" t="s">
        <v>1747</v>
      </c>
      <c r="F832" s="327" t="s">
        <v>2170</v>
      </c>
      <c r="G832" s="327" t="s">
        <v>2453</v>
      </c>
      <c r="H832" s="327">
        <v>0</v>
      </c>
      <c r="I832" s="327" t="s">
        <v>2731</v>
      </c>
      <c r="J832" s="327" t="s">
        <v>15702</v>
      </c>
      <c r="K832" s="327"/>
      <c r="L832" s="327"/>
      <c r="M832" s="327"/>
      <c r="N832" s="327"/>
      <c r="O832" s="327"/>
      <c r="P832" s="327" t="s">
        <v>775</v>
      </c>
      <c r="Q832" s="327" t="s">
        <v>15553</v>
      </c>
      <c r="R832" s="260" t="str">
        <f ca="1">IF(ISERROR($V832),"",OFFSET('Smelter Look-up'!$C$4,$V832-4,0)&amp;"")</f>
        <v>PT Inti Stania Prima</v>
      </c>
      <c r="S832" s="276" t="str">
        <f t="shared" ca="1" si="36"/>
        <v>ID</v>
      </c>
      <c r="T832" s="276" t="str">
        <f ca="1">IF(B832="","",IF(ISERROR(MATCH($J832,SorP!$B$1:$B$6230,0)),"",INDIRECT("'SorP'!$A$"&amp;MATCH($J832,SorP!$B$1:$B$6230,0))))</f>
        <v/>
      </c>
      <c r="U832" s="318"/>
      <c r="V832" s="319">
        <f>IF(C832="",NA(),MATCH($B832&amp;$C832,'Smelter Look-up'!$J:$J,0))</f>
        <v>448</v>
      </c>
      <c r="W832" s="320"/>
      <c r="X832" s="320">
        <f t="shared" si="37"/>
        <v>0</v>
      </c>
      <c r="Y832" s="320"/>
      <c r="Z832" s="320"/>
      <c r="AB832" s="321" t="str">
        <f t="shared" si="38"/>
        <v>TinPT Inti Stania Prima</v>
      </c>
    </row>
    <row r="833" spans="1:28" s="321" customFormat="1" ht="20.25">
      <c r="A833" s="259"/>
      <c r="B833" s="327" t="s">
        <v>1830</v>
      </c>
      <c r="C833" s="327" t="s">
        <v>16499</v>
      </c>
      <c r="D833" s="327" t="s">
        <v>16499</v>
      </c>
      <c r="E833" s="327" t="s">
        <v>1355</v>
      </c>
      <c r="F833" s="327" t="s">
        <v>16500</v>
      </c>
      <c r="G833" s="327" t="s">
        <v>2453</v>
      </c>
      <c r="H833" s="327">
        <v>0</v>
      </c>
      <c r="I833" s="327" t="s">
        <v>16501</v>
      </c>
      <c r="J833" s="327" t="s">
        <v>16502</v>
      </c>
      <c r="K833" s="327"/>
      <c r="L833" s="327"/>
      <c r="M833" s="327" t="s">
        <v>15720</v>
      </c>
      <c r="N833" s="327"/>
      <c r="O833" s="327" t="s">
        <v>15637</v>
      </c>
      <c r="P833" s="327"/>
      <c r="Q833" s="327"/>
      <c r="R833" s="260" t="str">
        <f ca="1">IF(ISERROR($V833),"",OFFSET('Smelter Look-up'!$C$4,$V833-4,0)&amp;"")</f>
        <v/>
      </c>
      <c r="S833" s="276" t="str">
        <f t="shared" ca="1" si="36"/>
        <v>RU</v>
      </c>
      <c r="T833" s="276" t="str">
        <f ca="1">IF(B833="","",IF(ISERROR(MATCH($J833,SorP!$B$1:$B$6230,0)),"",INDIRECT("'SorP'!$A$"&amp;MATCH($J833,SorP!$B$1:$B$6230,0))))</f>
        <v/>
      </c>
      <c r="U833" s="318"/>
      <c r="V833" s="319" t="e">
        <f>IF(C833="",NA(),MATCH($B833&amp;$C833,'Smelter Look-up'!$J:$J,0))</f>
        <v>#N/A</v>
      </c>
      <c r="W833" s="320"/>
      <c r="X833" s="320">
        <f t="shared" si="37"/>
        <v>0</v>
      </c>
      <c r="Y833" s="320"/>
      <c r="Z833" s="320"/>
      <c r="AB833" s="321" t="str">
        <f t="shared" si="38"/>
        <v>TungstenPobedit, JSC</v>
      </c>
    </row>
    <row r="834" spans="1:28" s="321" customFormat="1" ht="20.25">
      <c r="A834" s="259"/>
      <c r="B834" s="327" t="s">
        <v>1829</v>
      </c>
      <c r="C834" s="327" t="s">
        <v>2197</v>
      </c>
      <c r="D834" s="327" t="s">
        <v>2197</v>
      </c>
      <c r="E834" s="327" t="s">
        <v>1781</v>
      </c>
      <c r="F834" s="327" t="s">
        <v>2198</v>
      </c>
      <c r="G834" s="327" t="s">
        <v>2453</v>
      </c>
      <c r="H834" s="327">
        <v>0</v>
      </c>
      <c r="I834" s="327" t="s">
        <v>2700</v>
      </c>
      <c r="J834" s="327" t="s">
        <v>2701</v>
      </c>
      <c r="K834" s="327"/>
      <c r="L834" s="327"/>
      <c r="M834" s="327"/>
      <c r="N834" s="327"/>
      <c r="O834" s="327"/>
      <c r="P834" s="327"/>
      <c r="Q834" s="327"/>
      <c r="R834" s="260" t="str">
        <f ca="1">IF(ISERROR($V834),"",OFFSET('Smelter Look-up'!$C$4,$V834-4,0)&amp;"")</f>
        <v>KEMET Blue Metals</v>
      </c>
      <c r="S834" s="276" t="str">
        <f t="shared" ca="1" si="36"/>
        <v>MX</v>
      </c>
      <c r="T834" s="276" t="str">
        <f ca="1">IF(B834="","",IF(ISERROR(MATCH($J834,SorP!$B$1:$B$6230,0)),"",INDIRECT("'SorP'!$A$"&amp;MATCH($J834,SorP!$B$1:$B$6230,0))))</f>
        <v>MX-TAM</v>
      </c>
      <c r="U834" s="318"/>
      <c r="V834" s="319">
        <f>IF(C834="",NA(),MATCH($B834&amp;$C834,'Smelter Look-up'!$J:$J,0))</f>
        <v>303</v>
      </c>
      <c r="W834" s="320"/>
      <c r="X834" s="320">
        <f t="shared" si="37"/>
        <v>0</v>
      </c>
      <c r="Y834" s="320"/>
      <c r="Z834" s="320"/>
      <c r="AB834" s="321" t="str">
        <f t="shared" si="38"/>
        <v>TantalumKEMET Blue Metals</v>
      </c>
    </row>
    <row r="835" spans="1:28" s="321" customFormat="1" ht="20.25">
      <c r="A835" s="259"/>
      <c r="B835" s="327" t="s">
        <v>1829</v>
      </c>
      <c r="C835" s="327" t="s">
        <v>16503</v>
      </c>
      <c r="D835" s="327" t="s">
        <v>2197</v>
      </c>
      <c r="E835" s="327" t="s">
        <v>1781</v>
      </c>
      <c r="F835" s="327" t="s">
        <v>2198</v>
      </c>
      <c r="G835" s="327" t="s">
        <v>2453</v>
      </c>
      <c r="H835" s="327">
        <v>0</v>
      </c>
      <c r="I835" s="327" t="s">
        <v>2700</v>
      </c>
      <c r="J835" s="327" t="s">
        <v>2701</v>
      </c>
      <c r="K835" s="327"/>
      <c r="L835" s="327"/>
      <c r="M835" s="327" t="s">
        <v>15548</v>
      </c>
      <c r="N835" s="327"/>
      <c r="O835" s="327" t="s">
        <v>15762</v>
      </c>
      <c r="P835" s="327"/>
      <c r="Q835" s="327" t="s">
        <v>15683</v>
      </c>
      <c r="R835" s="260" t="str">
        <f ca="1">IF(ISERROR($V835),"",OFFSET('Smelter Look-up'!$C$4,$V835-4,0)&amp;"")</f>
        <v>KEMET Blue Metals</v>
      </c>
      <c r="S835" s="276" t="str">
        <f t="shared" ca="1" si="36"/>
        <v>MX</v>
      </c>
      <c r="T835" s="276" t="str">
        <f ca="1">IF(B835="","",IF(ISERROR(MATCH($J835,SorP!$B$1:$B$6230,0)),"",INDIRECT("'SorP'!$A$"&amp;MATCH($J835,SorP!$B$1:$B$6230,0))))</f>
        <v>MX-TAM</v>
      </c>
      <c r="U835" s="318"/>
      <c r="V835" s="319">
        <f>IF(C835="",NA(),MATCH($B835&amp;$C835,'Smelter Look-up'!$J:$J,0))</f>
        <v>303</v>
      </c>
      <c r="W835" s="320"/>
      <c r="X835" s="320">
        <f t="shared" si="37"/>
        <v>0</v>
      </c>
      <c r="Y835" s="320"/>
      <c r="Z835" s="320"/>
      <c r="AB835" s="321" t="str">
        <f t="shared" si="38"/>
        <v>TantalumKemet Blue Metals</v>
      </c>
    </row>
    <row r="836" spans="1:28" s="321" customFormat="1" ht="20.25">
      <c r="A836" s="259"/>
      <c r="B836" s="327" t="s">
        <v>1829</v>
      </c>
      <c r="C836" s="327" t="s">
        <v>16503</v>
      </c>
      <c r="D836" s="327" t="s">
        <v>2197</v>
      </c>
      <c r="E836" s="327" t="s">
        <v>1781</v>
      </c>
      <c r="F836" s="327" t="s">
        <v>2198</v>
      </c>
      <c r="G836" s="327" t="s">
        <v>2453</v>
      </c>
      <c r="H836" s="327"/>
      <c r="I836" s="327" t="s">
        <v>2700</v>
      </c>
      <c r="J836" s="327" t="s">
        <v>2701</v>
      </c>
      <c r="K836" s="327" t="s">
        <v>16504</v>
      </c>
      <c r="L836" s="327" t="s">
        <v>16505</v>
      </c>
      <c r="M836" s="327" t="s">
        <v>15572</v>
      </c>
      <c r="N836" s="327" t="s">
        <v>15650</v>
      </c>
      <c r="O836" s="327" t="s">
        <v>16506</v>
      </c>
      <c r="P836" s="327" t="s">
        <v>775</v>
      </c>
      <c r="Q836" s="327" t="s">
        <v>15683</v>
      </c>
      <c r="R836" s="260" t="str">
        <f ca="1">IF(ISERROR($V836),"",OFFSET('Smelter Look-up'!$C$4,$V836-4,0)&amp;"")</f>
        <v>KEMET Blue Metals</v>
      </c>
      <c r="S836" s="276" t="str">
        <f t="shared" ca="1" si="36"/>
        <v>MX</v>
      </c>
      <c r="T836" s="276" t="str">
        <f ca="1">IF(B836="","",IF(ISERROR(MATCH($J836,SorP!$B$1:$B$6230,0)),"",INDIRECT("'SorP'!$A$"&amp;MATCH($J836,SorP!$B$1:$B$6230,0))))</f>
        <v>MX-TAM</v>
      </c>
      <c r="U836" s="318"/>
      <c r="V836" s="319">
        <f>IF(C836="",NA(),MATCH($B836&amp;$C836,'Smelter Look-up'!$J:$J,0))</f>
        <v>303</v>
      </c>
      <c r="W836" s="320"/>
      <c r="X836" s="320">
        <f t="shared" si="37"/>
        <v>0</v>
      </c>
      <c r="Y836" s="320"/>
      <c r="Z836" s="320"/>
      <c r="AB836" s="321" t="str">
        <f t="shared" si="38"/>
        <v>TantalumKemet Blue Metals</v>
      </c>
    </row>
    <row r="837" spans="1:28" s="321" customFormat="1" ht="20.25">
      <c r="A837" s="259"/>
      <c r="B837" s="327" t="s">
        <v>1829</v>
      </c>
      <c r="C837" s="327" t="s">
        <v>16507</v>
      </c>
      <c r="D837" s="327" t="s">
        <v>16508</v>
      </c>
      <c r="E837" s="327" t="s">
        <v>1673</v>
      </c>
      <c r="F837" s="327" t="s">
        <v>16509</v>
      </c>
      <c r="G837" s="327" t="s">
        <v>2453</v>
      </c>
      <c r="H837" s="327"/>
      <c r="I837" s="327" t="s">
        <v>16510</v>
      </c>
      <c r="J837" s="327" t="s">
        <v>16409</v>
      </c>
      <c r="K837" s="327"/>
      <c r="L837" s="327"/>
      <c r="M837" s="327"/>
      <c r="N837" s="327"/>
      <c r="O837" s="327"/>
      <c r="P837" s="327"/>
      <c r="Q837" s="327"/>
      <c r="R837" s="260" t="str">
        <f ca="1">IF(ISERROR($V837),"",OFFSET('Smelter Look-up'!$C$4,$V837-4,0)&amp;"")</f>
        <v/>
      </c>
      <c r="S837" s="276" t="str">
        <f t="shared" ref="S837:S900" ca="1" si="39">IF(B837="","",IF(ISERROR(MATCH($E837,CL,0)),"Unknown",INDIRECT("'C'!$B$"&amp;MATCH($E837,CL,0)+1)))</f>
        <v>AT</v>
      </c>
      <c r="T837" s="276" t="str">
        <f ca="1">IF(B837="","",IF(ISERROR(MATCH($J837,SorP!$B$1:$B$6230,0)),"",INDIRECT("'SorP'!$A$"&amp;MATCH($J837,SorP!$B$1:$B$6230,0))))</f>
        <v/>
      </c>
      <c r="U837" s="318"/>
      <c r="V837" s="319" t="e">
        <f>IF(C837="",NA(),MATCH($B837&amp;$C837,'Smelter Look-up'!$J:$J,0))</f>
        <v>#N/A</v>
      </c>
      <c r="W837" s="320"/>
      <c r="X837" s="320">
        <f t="shared" si="37"/>
        <v>0</v>
      </c>
      <c r="Y837" s="320"/>
      <c r="Z837" s="320"/>
      <c r="AB837" s="321" t="str">
        <f t="shared" si="38"/>
        <v>TantalumPlansee SE Liezen</v>
      </c>
    </row>
    <row r="838" spans="1:28" s="321" customFormat="1" ht="20.25">
      <c r="A838" s="259"/>
      <c r="B838" s="327" t="s">
        <v>1829</v>
      </c>
      <c r="C838" s="327" t="s">
        <v>16507</v>
      </c>
      <c r="D838" s="327" t="s">
        <v>16507</v>
      </c>
      <c r="E838" s="327" t="s">
        <v>1673</v>
      </c>
      <c r="F838" s="327" t="s">
        <v>16509</v>
      </c>
      <c r="G838" s="327" t="s">
        <v>2453</v>
      </c>
      <c r="H838" s="327">
        <v>0</v>
      </c>
      <c r="I838" s="327" t="s">
        <v>16510</v>
      </c>
      <c r="J838" s="327" t="s">
        <v>16409</v>
      </c>
      <c r="K838" s="327"/>
      <c r="L838" s="327"/>
      <c r="M838" s="327"/>
      <c r="N838" s="327"/>
      <c r="O838" s="327"/>
      <c r="P838" s="327"/>
      <c r="Q838" s="327"/>
      <c r="R838" s="260" t="str">
        <f ca="1">IF(ISERROR($V838),"",OFFSET('Smelter Look-up'!$C$4,$V838-4,0)&amp;"")</f>
        <v/>
      </c>
      <c r="S838" s="276" t="str">
        <f t="shared" ca="1" si="39"/>
        <v>AT</v>
      </c>
      <c r="T838" s="276" t="str">
        <f ca="1">IF(B838="","",IF(ISERROR(MATCH($J838,SorP!$B$1:$B$6230,0)),"",INDIRECT("'SorP'!$A$"&amp;MATCH($J838,SorP!$B$1:$B$6230,0))))</f>
        <v/>
      </c>
      <c r="U838" s="318"/>
      <c r="V838" s="319" t="e">
        <f>IF(C838="",NA(),MATCH($B838&amp;$C838,'Smelter Look-up'!$J:$J,0))</f>
        <v>#N/A</v>
      </c>
      <c r="W838" s="320"/>
      <c r="X838" s="320">
        <f t="shared" ref="X838:X901" si="40">IF(AND(C838="Smelter not listed",OR(LEN(D838)=0,LEN(E838)=0)),1,0)</f>
        <v>0</v>
      </c>
      <c r="Y838" s="320"/>
      <c r="Z838" s="320"/>
      <c r="AB838" s="321" t="str">
        <f t="shared" ref="AB838:AB901" si="41">B838&amp;C838</f>
        <v>TantalumPlansee SE Liezen</v>
      </c>
    </row>
    <row r="839" spans="1:28" s="321" customFormat="1" ht="20.25">
      <c r="A839" s="259"/>
      <c r="B839" s="327" t="s">
        <v>1829</v>
      </c>
      <c r="C839" s="327" t="s">
        <v>16507</v>
      </c>
      <c r="D839" s="327" t="s">
        <v>16507</v>
      </c>
      <c r="E839" s="327" t="s">
        <v>1673</v>
      </c>
      <c r="F839" s="327" t="s">
        <v>16509</v>
      </c>
      <c r="G839" s="327" t="s">
        <v>2453</v>
      </c>
      <c r="H839" s="327">
        <v>0</v>
      </c>
      <c r="I839" s="327" t="s">
        <v>16510</v>
      </c>
      <c r="J839" s="327" t="s">
        <v>16409</v>
      </c>
      <c r="K839" s="327"/>
      <c r="L839" s="327"/>
      <c r="M839" s="327" t="s">
        <v>15548</v>
      </c>
      <c r="N839" s="327"/>
      <c r="O839" s="327" t="s">
        <v>15549</v>
      </c>
      <c r="P839" s="327"/>
      <c r="Q839" s="327"/>
      <c r="R839" s="260" t="str">
        <f ca="1">IF(ISERROR($V839),"",OFFSET('Smelter Look-up'!$C$4,$V839-4,0)&amp;"")</f>
        <v/>
      </c>
      <c r="S839" s="276" t="str">
        <f t="shared" ca="1" si="39"/>
        <v>AT</v>
      </c>
      <c r="T839" s="276" t="str">
        <f ca="1">IF(B839="","",IF(ISERROR(MATCH($J839,SorP!$B$1:$B$6230,0)),"",INDIRECT("'SorP'!$A$"&amp;MATCH($J839,SorP!$B$1:$B$6230,0))))</f>
        <v/>
      </c>
      <c r="U839" s="318"/>
      <c r="V839" s="319" t="e">
        <f>IF(C839="",NA(),MATCH($B839&amp;$C839,'Smelter Look-up'!$J:$J,0))</f>
        <v>#N/A</v>
      </c>
      <c r="W839" s="320"/>
      <c r="X839" s="320">
        <f t="shared" si="40"/>
        <v>0</v>
      </c>
      <c r="Y839" s="320"/>
      <c r="Z839" s="320"/>
      <c r="AB839" s="321" t="str">
        <f t="shared" si="41"/>
        <v>TantalumPlansee SE Liezen</v>
      </c>
    </row>
    <row r="840" spans="1:28" s="321" customFormat="1" ht="20.25">
      <c r="A840" s="259"/>
      <c r="B840" s="327" t="s">
        <v>1829</v>
      </c>
      <c r="C840" s="327" t="s">
        <v>16507</v>
      </c>
      <c r="D840" s="327" t="s">
        <v>16507</v>
      </c>
      <c r="E840" s="327" t="s">
        <v>1673</v>
      </c>
      <c r="F840" s="327" t="s">
        <v>16509</v>
      </c>
      <c r="G840" s="327" t="s">
        <v>2453</v>
      </c>
      <c r="H840" s="327" t="s">
        <v>16511</v>
      </c>
      <c r="I840" s="327" t="s">
        <v>16512</v>
      </c>
      <c r="J840" s="327" t="s">
        <v>16513</v>
      </c>
      <c r="K840" s="327" t="s">
        <v>16514</v>
      </c>
      <c r="L840" s="327" t="s">
        <v>16515</v>
      </c>
      <c r="M840" s="327" t="s">
        <v>15572</v>
      </c>
      <c r="N840" s="327" t="s">
        <v>15695</v>
      </c>
      <c r="O840" s="327" t="s">
        <v>15604</v>
      </c>
      <c r="P840" s="327" t="s">
        <v>775</v>
      </c>
      <c r="Q840" s="327"/>
      <c r="R840" s="260" t="str">
        <f ca="1">IF(ISERROR($V840),"",OFFSET('Smelter Look-up'!$C$4,$V840-4,0)&amp;"")</f>
        <v/>
      </c>
      <c r="S840" s="276" t="str">
        <f t="shared" ca="1" si="39"/>
        <v>AT</v>
      </c>
      <c r="T840" s="276" t="str">
        <f ca="1">IF(B840="","",IF(ISERROR(MATCH($J840,SorP!$B$1:$B$6230,0)),"",INDIRECT("'SorP'!$A$"&amp;MATCH($J840,SorP!$B$1:$B$6230,0))))</f>
        <v/>
      </c>
      <c r="U840" s="318"/>
      <c r="V840" s="319" t="e">
        <f>IF(C840="",NA(),MATCH($B840&amp;$C840,'Smelter Look-up'!$J:$J,0))</f>
        <v>#N/A</v>
      </c>
      <c r="W840" s="320"/>
      <c r="X840" s="320">
        <f t="shared" si="40"/>
        <v>0</v>
      </c>
      <c r="Y840" s="320"/>
      <c r="Z840" s="320"/>
      <c r="AB840" s="321" t="str">
        <f t="shared" si="41"/>
        <v>TantalumPlansee SE Liezen</v>
      </c>
    </row>
    <row r="841" spans="1:28" s="321" customFormat="1" ht="20.25">
      <c r="A841" s="259"/>
      <c r="B841" s="327" t="s">
        <v>1830</v>
      </c>
      <c r="C841" s="327" t="s">
        <v>15400</v>
      </c>
      <c r="D841" s="327" t="s">
        <v>15400</v>
      </c>
      <c r="E841" s="327" t="s">
        <v>1710</v>
      </c>
      <c r="F841" s="327" t="s">
        <v>2200</v>
      </c>
      <c r="G841" s="327" t="s">
        <v>2453</v>
      </c>
      <c r="H841" s="327">
        <v>0</v>
      </c>
      <c r="I841" s="327" t="s">
        <v>2704</v>
      </c>
      <c r="J841" s="327" t="s">
        <v>16516</v>
      </c>
      <c r="K841" s="327"/>
      <c r="L841" s="327"/>
      <c r="M841" s="327"/>
      <c r="N841" s="327"/>
      <c r="O841" s="327"/>
      <c r="P841" s="327"/>
      <c r="Q841" s="327"/>
      <c r="R841" s="260" t="str">
        <f ca="1">IF(ISERROR($V841),"",OFFSET('Smelter Look-up'!$C$4,$V841-4,0)&amp;"")</f>
        <v>H.C. Starck Tungsten GmbH</v>
      </c>
      <c r="S841" s="276" t="str">
        <f t="shared" ca="1" si="39"/>
        <v>DE</v>
      </c>
      <c r="T841" s="276" t="str">
        <f ca="1">IF(B841="","",IF(ISERROR(MATCH($J841,SorP!$B$1:$B$6230,0)),"",INDIRECT("'SorP'!$A$"&amp;MATCH($J841,SorP!$B$1:$B$6230,0))))</f>
        <v/>
      </c>
      <c r="U841" s="318"/>
      <c r="V841" s="319">
        <f>IF(C841="",NA(),MATCH($B841&amp;$C841,'Smelter Look-up'!$J:$J,0))</f>
        <v>528</v>
      </c>
      <c r="W841" s="320"/>
      <c r="X841" s="320">
        <f t="shared" si="40"/>
        <v>0</v>
      </c>
      <c r="Y841" s="320"/>
      <c r="Z841" s="320"/>
      <c r="AB841" s="321" t="str">
        <f t="shared" si="41"/>
        <v>TungstenH.C. Starck GmbH</v>
      </c>
    </row>
    <row r="842" spans="1:28" s="321" customFormat="1" ht="20.25">
      <c r="A842" s="259"/>
      <c r="B842" s="327" t="s">
        <v>1830</v>
      </c>
      <c r="C842" s="327" t="s">
        <v>15400</v>
      </c>
      <c r="D842" s="327" t="s">
        <v>15400</v>
      </c>
      <c r="E842" s="327" t="s">
        <v>1710</v>
      </c>
      <c r="F842" s="327" t="s">
        <v>2200</v>
      </c>
      <c r="G842" s="327" t="s">
        <v>2453</v>
      </c>
      <c r="H842" s="327">
        <v>0</v>
      </c>
      <c r="I842" s="327" t="s">
        <v>2704</v>
      </c>
      <c r="J842" s="327" t="s">
        <v>16516</v>
      </c>
      <c r="K842" s="327"/>
      <c r="L842" s="327"/>
      <c r="M842" s="327" t="s">
        <v>15548</v>
      </c>
      <c r="N842" s="327"/>
      <c r="O842" s="327" t="s">
        <v>15549</v>
      </c>
      <c r="P842" s="327"/>
      <c r="Q842" s="327"/>
      <c r="R842" s="260" t="str">
        <f ca="1">IF(ISERROR($V842),"",OFFSET('Smelter Look-up'!$C$4,$V842-4,0)&amp;"")</f>
        <v>H.C. Starck Tungsten GmbH</v>
      </c>
      <c r="S842" s="276" t="str">
        <f t="shared" ca="1" si="39"/>
        <v>DE</v>
      </c>
      <c r="T842" s="276" t="str">
        <f ca="1">IF(B842="","",IF(ISERROR(MATCH($J842,SorP!$B$1:$B$6230,0)),"",INDIRECT("'SorP'!$A$"&amp;MATCH($J842,SorP!$B$1:$B$6230,0))))</f>
        <v/>
      </c>
      <c r="U842" s="318"/>
      <c r="V842" s="319">
        <f>IF(C842="",NA(),MATCH($B842&amp;$C842,'Smelter Look-up'!$J:$J,0))</f>
        <v>528</v>
      </c>
      <c r="W842" s="320"/>
      <c r="X842" s="320">
        <f t="shared" si="40"/>
        <v>0</v>
      </c>
      <c r="Y842" s="320"/>
      <c r="Z842" s="320"/>
      <c r="AB842" s="321" t="str">
        <f t="shared" si="41"/>
        <v>TungstenH.C. Starck GmbH</v>
      </c>
    </row>
    <row r="843" spans="1:28" s="321" customFormat="1" ht="20.25">
      <c r="A843" s="259"/>
      <c r="B843" s="327" t="s">
        <v>1830</v>
      </c>
      <c r="C843" s="327" t="s">
        <v>15400</v>
      </c>
      <c r="D843" s="327" t="s">
        <v>15400</v>
      </c>
      <c r="E843" s="327" t="s">
        <v>1710</v>
      </c>
      <c r="F843" s="327" t="s">
        <v>2200</v>
      </c>
      <c r="G843" s="327" t="s">
        <v>2453</v>
      </c>
      <c r="H843" s="327">
        <v>0</v>
      </c>
      <c r="I843" s="327" t="s">
        <v>2704</v>
      </c>
      <c r="J843" s="327" t="s">
        <v>16516</v>
      </c>
      <c r="K843" s="327"/>
      <c r="L843" s="327"/>
      <c r="M843" s="327"/>
      <c r="N843" s="327" t="s">
        <v>15552</v>
      </c>
      <c r="O843" s="327" t="s">
        <v>15552</v>
      </c>
      <c r="P843" s="327" t="s">
        <v>775</v>
      </c>
      <c r="Q843" s="327" t="s">
        <v>15553</v>
      </c>
      <c r="R843" s="260" t="str">
        <f ca="1">IF(ISERROR($V843),"",OFFSET('Smelter Look-up'!$C$4,$V843-4,0)&amp;"")</f>
        <v>H.C. Starck Tungsten GmbH</v>
      </c>
      <c r="S843" s="276" t="str">
        <f t="shared" ca="1" si="39"/>
        <v>DE</v>
      </c>
      <c r="T843" s="276" t="str">
        <f ca="1">IF(B843="","",IF(ISERROR(MATCH($J843,SorP!$B$1:$B$6230,0)),"",INDIRECT("'SorP'!$A$"&amp;MATCH($J843,SorP!$B$1:$B$6230,0))))</f>
        <v/>
      </c>
      <c r="U843" s="318"/>
      <c r="V843" s="319">
        <f>IF(C843="",NA(),MATCH($B843&amp;$C843,'Smelter Look-up'!$J:$J,0))</f>
        <v>528</v>
      </c>
      <c r="W843" s="320"/>
      <c r="X843" s="320">
        <f t="shared" si="40"/>
        <v>0</v>
      </c>
      <c r="Y843" s="320"/>
      <c r="Z843" s="320"/>
      <c r="AB843" s="321" t="str">
        <f t="shared" si="41"/>
        <v>TungstenH.C. Starck GmbH</v>
      </c>
    </row>
    <row r="844" spans="1:28" s="321" customFormat="1" ht="20.25">
      <c r="A844" s="259"/>
      <c r="B844" s="327" t="s">
        <v>1830</v>
      </c>
      <c r="C844" s="327" t="s">
        <v>16517</v>
      </c>
      <c r="D844" s="327" t="s">
        <v>16517</v>
      </c>
      <c r="E844" s="327" t="s">
        <v>1710</v>
      </c>
      <c r="F844" s="327" t="s">
        <v>2201</v>
      </c>
      <c r="G844" s="327" t="s">
        <v>2453</v>
      </c>
      <c r="H844" s="327">
        <v>0</v>
      </c>
      <c r="I844" s="327" t="s">
        <v>2705</v>
      </c>
      <c r="J844" s="327" t="s">
        <v>2459</v>
      </c>
      <c r="K844" s="327"/>
      <c r="L844" s="327"/>
      <c r="M844" s="327"/>
      <c r="N844" s="327"/>
      <c r="O844" s="327"/>
      <c r="P844" s="327"/>
      <c r="Q844" s="327"/>
      <c r="R844" s="260" t="str">
        <f ca="1">IF(ISERROR($V844),"",OFFSET('Smelter Look-up'!$C$4,$V844-4,0)&amp;"")</f>
        <v/>
      </c>
      <c r="S844" s="276" t="str">
        <f t="shared" ca="1" si="39"/>
        <v>DE</v>
      </c>
      <c r="T844" s="276" t="str">
        <f ca="1">IF(B844="","",IF(ISERROR(MATCH($J844,SorP!$B$1:$B$6230,0)),"",INDIRECT("'SorP'!$A$"&amp;MATCH($J844,SorP!$B$1:$B$6230,0))))</f>
        <v>DE-BW</v>
      </c>
      <c r="U844" s="318"/>
      <c r="V844" s="319" t="e">
        <f>IF(C844="",NA(),MATCH($B844&amp;$C844,'Smelter Look-up'!$J:$J,0))</f>
        <v>#N/A</v>
      </c>
      <c r="W844" s="320"/>
      <c r="X844" s="320">
        <f t="shared" si="40"/>
        <v>0</v>
      </c>
      <c r="Y844" s="320"/>
      <c r="Z844" s="320"/>
      <c r="AB844" s="321" t="str">
        <f t="shared" si="41"/>
        <v>TungstenH.C. Starck Smelting GmbH &amp; Co.KG</v>
      </c>
    </row>
    <row r="845" spans="1:28" s="321" customFormat="1" ht="20.25">
      <c r="A845" s="259"/>
      <c r="B845" s="327" t="s">
        <v>1830</v>
      </c>
      <c r="C845" s="327" t="s">
        <v>16517</v>
      </c>
      <c r="D845" s="327" t="s">
        <v>16517</v>
      </c>
      <c r="E845" s="327" t="s">
        <v>1710</v>
      </c>
      <c r="F845" s="327" t="s">
        <v>2201</v>
      </c>
      <c r="G845" s="327" t="s">
        <v>2453</v>
      </c>
      <c r="H845" s="327">
        <v>0</v>
      </c>
      <c r="I845" s="327" t="s">
        <v>2705</v>
      </c>
      <c r="J845" s="327" t="s">
        <v>2459</v>
      </c>
      <c r="K845" s="327"/>
      <c r="L845" s="327"/>
      <c r="M845" s="327" t="s">
        <v>15548</v>
      </c>
      <c r="N845" s="327"/>
      <c r="O845" s="327" t="s">
        <v>15554</v>
      </c>
      <c r="P845" s="327"/>
      <c r="Q845" s="327"/>
      <c r="R845" s="260" t="str">
        <f ca="1">IF(ISERROR($V845),"",OFFSET('Smelter Look-up'!$C$4,$V845-4,0)&amp;"")</f>
        <v/>
      </c>
      <c r="S845" s="276" t="str">
        <f t="shared" ca="1" si="39"/>
        <v>DE</v>
      </c>
      <c r="T845" s="276" t="str">
        <f ca="1">IF(B845="","",IF(ISERROR(MATCH($J845,SorP!$B$1:$B$6230,0)),"",INDIRECT("'SorP'!$A$"&amp;MATCH($J845,SorP!$B$1:$B$6230,0))))</f>
        <v>DE-BW</v>
      </c>
      <c r="U845" s="318"/>
      <c r="V845" s="319" t="e">
        <f>IF(C845="",NA(),MATCH($B845&amp;$C845,'Smelter Look-up'!$J:$J,0))</f>
        <v>#N/A</v>
      </c>
      <c r="W845" s="320"/>
      <c r="X845" s="320">
        <f t="shared" si="40"/>
        <v>0</v>
      </c>
      <c r="Y845" s="320"/>
      <c r="Z845" s="320"/>
      <c r="AB845" s="321" t="str">
        <f t="shared" si="41"/>
        <v>TungstenH.C. Starck Smelting GmbH &amp; Co.KG</v>
      </c>
    </row>
    <row r="846" spans="1:28" s="321" customFormat="1" ht="25.5">
      <c r="A846" s="259"/>
      <c r="B846" s="327" t="s">
        <v>1830</v>
      </c>
      <c r="C846" s="327" t="s">
        <v>2205</v>
      </c>
      <c r="D846" s="327" t="s">
        <v>2205</v>
      </c>
      <c r="E846" s="327" t="s">
        <v>1395</v>
      </c>
      <c r="F846" s="327" t="s">
        <v>2204</v>
      </c>
      <c r="G846" s="327" t="s">
        <v>2453</v>
      </c>
      <c r="H846" s="327">
        <v>0</v>
      </c>
      <c r="I846" s="327" t="s">
        <v>2830</v>
      </c>
      <c r="J846" s="327" t="s">
        <v>16518</v>
      </c>
      <c r="K846" s="327"/>
      <c r="L846" s="327"/>
      <c r="M846" s="327"/>
      <c r="N846" s="327"/>
      <c r="O846" s="327"/>
      <c r="P846" s="327"/>
      <c r="Q846" s="327"/>
      <c r="R846" s="260" t="str">
        <f ca="1">IF(ISERROR($V846),"",OFFSET('Smelter Look-up'!$C$4,$V846-4,0)&amp;"")</f>
        <v>Nui Phao H.C. Starck Tungsten Chemicals Manufacturing LLC</v>
      </c>
      <c r="S846" s="276" t="str">
        <f t="shared" ca="1" si="39"/>
        <v>VN</v>
      </c>
      <c r="T846" s="276" t="str">
        <f ca="1">IF(B846="","",IF(ISERROR(MATCH($J846,SorP!$B$1:$B$6230,0)),"",INDIRECT("'SorP'!$A$"&amp;MATCH($J846,SorP!$B$1:$B$6230,0))))</f>
        <v/>
      </c>
      <c r="U846" s="318"/>
      <c r="V846" s="319">
        <f>IF(C846="",NA(),MATCH($B846&amp;$C846,'Smelter Look-up'!$J:$J,0))</f>
        <v>553</v>
      </c>
      <c r="W846" s="320"/>
      <c r="X846" s="320">
        <f t="shared" si="40"/>
        <v>0</v>
      </c>
      <c r="Y846" s="320"/>
      <c r="Z846" s="320"/>
      <c r="AB846" s="321" t="str">
        <f t="shared" si="41"/>
        <v>TungstenNui Phao H.C. Starck Tungsten Chemicals Manufacturing LLC</v>
      </c>
    </row>
    <row r="847" spans="1:28" s="321" customFormat="1" ht="25.5">
      <c r="A847" s="259"/>
      <c r="B847" s="327" t="s">
        <v>1830</v>
      </c>
      <c r="C847" s="327" t="s">
        <v>2205</v>
      </c>
      <c r="D847" s="327" t="s">
        <v>2205</v>
      </c>
      <c r="E847" s="327" t="s">
        <v>1395</v>
      </c>
      <c r="F847" s="327" t="s">
        <v>2204</v>
      </c>
      <c r="G847" s="327" t="s">
        <v>2453</v>
      </c>
      <c r="H847" s="327">
        <v>0</v>
      </c>
      <c r="I847" s="327" t="s">
        <v>2830</v>
      </c>
      <c r="J847" s="327" t="s">
        <v>16518</v>
      </c>
      <c r="K847" s="327"/>
      <c r="L847" s="327"/>
      <c r="M847" s="327" t="s">
        <v>15548</v>
      </c>
      <c r="N847" s="327"/>
      <c r="O847" s="327" t="s">
        <v>15652</v>
      </c>
      <c r="P847" s="327"/>
      <c r="Q847" s="327"/>
      <c r="R847" s="260" t="str">
        <f ca="1">IF(ISERROR($V847),"",OFFSET('Smelter Look-up'!$C$4,$V847-4,0)&amp;"")</f>
        <v>Nui Phao H.C. Starck Tungsten Chemicals Manufacturing LLC</v>
      </c>
      <c r="S847" s="276" t="str">
        <f t="shared" ca="1" si="39"/>
        <v>VN</v>
      </c>
      <c r="T847" s="276" t="str">
        <f ca="1">IF(B847="","",IF(ISERROR(MATCH($J847,SorP!$B$1:$B$6230,0)),"",INDIRECT("'SorP'!$A$"&amp;MATCH($J847,SorP!$B$1:$B$6230,0))))</f>
        <v/>
      </c>
      <c r="U847" s="318"/>
      <c r="V847" s="319">
        <f>IF(C847="",NA(),MATCH($B847&amp;$C847,'Smelter Look-up'!$J:$J,0))</f>
        <v>553</v>
      </c>
      <c r="W847" s="320"/>
      <c r="X847" s="320">
        <f t="shared" si="40"/>
        <v>0</v>
      </c>
      <c r="Y847" s="320"/>
      <c r="Z847" s="320"/>
      <c r="AB847" s="321" t="str">
        <f t="shared" si="41"/>
        <v>TungstenNui Phao H.C. Starck Tungsten Chemicals Manufacturing LLC</v>
      </c>
    </row>
    <row r="848" spans="1:28" s="321" customFormat="1" ht="20.25">
      <c r="A848" s="259"/>
      <c r="B848" s="327" t="s">
        <v>1829</v>
      </c>
      <c r="C848" s="327" t="s">
        <v>2187</v>
      </c>
      <c r="D848" s="327" t="s">
        <v>2187</v>
      </c>
      <c r="E848" s="327" t="s">
        <v>1377</v>
      </c>
      <c r="F848" s="327" t="s">
        <v>2188</v>
      </c>
      <c r="G848" s="327" t="s">
        <v>2453</v>
      </c>
      <c r="H848" s="327">
        <v>0</v>
      </c>
      <c r="I848" s="327" t="s">
        <v>2702</v>
      </c>
      <c r="J848" s="327" t="s">
        <v>2703</v>
      </c>
      <c r="K848" s="327"/>
      <c r="L848" s="327"/>
      <c r="M848" s="327" t="s">
        <v>15548</v>
      </c>
      <c r="N848" s="327"/>
      <c r="O848" s="327" t="s">
        <v>15682</v>
      </c>
      <c r="P848" s="327"/>
      <c r="Q848" s="327" t="s">
        <v>15683</v>
      </c>
      <c r="R848" s="260" t="str">
        <f ca="1">IF(ISERROR($V848),"",OFFSET('Smelter Look-up'!$C$4,$V848-4,0)&amp;"")</f>
        <v>H.C. Starck Co., Ltd.</v>
      </c>
      <c r="S848" s="276" t="str">
        <f t="shared" ca="1" si="39"/>
        <v>TH</v>
      </c>
      <c r="T848" s="276" t="str">
        <f ca="1">IF(B848="","",IF(ISERROR(MATCH($J848,SorP!$B$1:$B$6230,0)),"",INDIRECT("'SorP'!$A$"&amp;MATCH($J848,SorP!$B$1:$B$6230,0))))</f>
        <v>TH-21</v>
      </c>
      <c r="U848" s="318"/>
      <c r="V848" s="319">
        <f>IF(C848="",NA(),MATCH($B848&amp;$C848,'Smelter Look-up'!$J:$J,0))</f>
        <v>287</v>
      </c>
      <c r="W848" s="320"/>
      <c r="X848" s="320">
        <f t="shared" si="40"/>
        <v>0</v>
      </c>
      <c r="Y848" s="320"/>
      <c r="Z848" s="320"/>
      <c r="AB848" s="321" t="str">
        <f t="shared" si="41"/>
        <v>TantalumH.C. Starck Co., Ltd.</v>
      </c>
    </row>
    <row r="849" spans="1:28" s="321" customFormat="1" ht="20.25">
      <c r="A849" s="259"/>
      <c r="B849" s="327" t="s">
        <v>1829</v>
      </c>
      <c r="C849" s="327" t="s">
        <v>2187</v>
      </c>
      <c r="D849" s="327" t="s">
        <v>2187</v>
      </c>
      <c r="E849" s="327" t="s">
        <v>1377</v>
      </c>
      <c r="F849" s="327" t="s">
        <v>2188</v>
      </c>
      <c r="G849" s="327" t="s">
        <v>2453</v>
      </c>
      <c r="H849" s="327" t="s">
        <v>16519</v>
      </c>
      <c r="I849" s="327" t="s">
        <v>16520</v>
      </c>
      <c r="J849" s="327" t="s">
        <v>16521</v>
      </c>
      <c r="K849" s="327" t="s">
        <v>16522</v>
      </c>
      <c r="L849" s="327" t="s">
        <v>16523</v>
      </c>
      <c r="M849" s="327" t="s">
        <v>15572</v>
      </c>
      <c r="N849" s="327" t="s">
        <v>15650</v>
      </c>
      <c r="O849" s="327" t="s">
        <v>16524</v>
      </c>
      <c r="P849" s="327" t="s">
        <v>775</v>
      </c>
      <c r="Q849" s="327"/>
      <c r="R849" s="260" t="str">
        <f ca="1">IF(ISERROR($V849),"",OFFSET('Smelter Look-up'!$C$4,$V849-4,0)&amp;"")</f>
        <v>H.C. Starck Co., Ltd.</v>
      </c>
      <c r="S849" s="276" t="str">
        <f t="shared" ca="1" si="39"/>
        <v>TH</v>
      </c>
      <c r="T849" s="276" t="str">
        <f ca="1">IF(B849="","",IF(ISERROR(MATCH($J849,SorP!$B$1:$B$6230,0)),"",INDIRECT("'SorP'!$A$"&amp;MATCH($J849,SorP!$B$1:$B$6230,0))))</f>
        <v/>
      </c>
      <c r="U849" s="318"/>
      <c r="V849" s="319">
        <f>IF(C849="",NA(),MATCH($B849&amp;$C849,'Smelter Look-up'!$J:$J,0))</f>
        <v>287</v>
      </c>
      <c r="W849" s="320"/>
      <c r="X849" s="320">
        <f t="shared" si="40"/>
        <v>0</v>
      </c>
      <c r="Y849" s="320"/>
      <c r="Z849" s="320"/>
      <c r="AB849" s="321" t="str">
        <f t="shared" si="41"/>
        <v>TantalumH.C. Starck Co., Ltd.</v>
      </c>
    </row>
    <row r="850" spans="1:28" s="321" customFormat="1" ht="20.25">
      <c r="A850" s="259"/>
      <c r="B850" s="327" t="s">
        <v>1829</v>
      </c>
      <c r="C850" s="327" t="s">
        <v>16525</v>
      </c>
      <c r="D850" s="327" t="s">
        <v>16525</v>
      </c>
      <c r="E850" s="327" t="s">
        <v>1710</v>
      </c>
      <c r="F850" s="327" t="s">
        <v>2189</v>
      </c>
      <c r="G850" s="327" t="s">
        <v>2453</v>
      </c>
      <c r="H850" s="327">
        <v>0</v>
      </c>
      <c r="I850" s="327" t="s">
        <v>2704</v>
      </c>
      <c r="J850" s="327" t="s">
        <v>16516</v>
      </c>
      <c r="K850" s="327"/>
      <c r="L850" s="327"/>
      <c r="M850" s="327"/>
      <c r="N850" s="327"/>
      <c r="O850" s="327"/>
      <c r="P850" s="327"/>
      <c r="Q850" s="327"/>
      <c r="R850" s="260" t="str">
        <f ca="1">IF(ISERROR($V850),"",OFFSET('Smelter Look-up'!$C$4,$V850-4,0)&amp;"")</f>
        <v/>
      </c>
      <c r="S850" s="276" t="str">
        <f t="shared" ca="1" si="39"/>
        <v>DE</v>
      </c>
      <c r="T850" s="276" t="str">
        <f ca="1">IF(B850="","",IF(ISERROR(MATCH($J850,SorP!$B$1:$B$6230,0)),"",INDIRECT("'SorP'!$A$"&amp;MATCH($J850,SorP!$B$1:$B$6230,0))))</f>
        <v/>
      </c>
      <c r="U850" s="318"/>
      <c r="V850" s="319" t="e">
        <f>IF(C850="",NA(),MATCH($B850&amp;$C850,'Smelter Look-up'!$J:$J,0))</f>
        <v>#N/A</v>
      </c>
      <c r="W850" s="320"/>
      <c r="X850" s="320">
        <f t="shared" si="40"/>
        <v>0</v>
      </c>
      <c r="Y850" s="320"/>
      <c r="Z850" s="320"/>
      <c r="AB850" s="321" t="str">
        <f t="shared" si="41"/>
        <v>TantalumH.C. Starck GmbH Goslar</v>
      </c>
    </row>
    <row r="851" spans="1:28" s="321" customFormat="1" ht="20.25">
      <c r="A851" s="259"/>
      <c r="B851" s="327" t="s">
        <v>1829</v>
      </c>
      <c r="C851" s="327" t="s">
        <v>16525</v>
      </c>
      <c r="D851" s="327" t="s">
        <v>16525</v>
      </c>
      <c r="E851" s="327" t="s">
        <v>1710</v>
      </c>
      <c r="F851" s="327" t="s">
        <v>2189</v>
      </c>
      <c r="G851" s="327" t="s">
        <v>2453</v>
      </c>
      <c r="H851" s="327">
        <v>0</v>
      </c>
      <c r="I851" s="327" t="s">
        <v>2704</v>
      </c>
      <c r="J851" s="327" t="s">
        <v>16516</v>
      </c>
      <c r="K851" s="327"/>
      <c r="L851" s="327"/>
      <c r="M851" s="327" t="s">
        <v>15548</v>
      </c>
      <c r="N851" s="327"/>
      <c r="O851" s="327" t="s">
        <v>15762</v>
      </c>
      <c r="P851" s="327"/>
      <c r="Q851" s="327" t="s">
        <v>15683</v>
      </c>
      <c r="R851" s="260" t="str">
        <f ca="1">IF(ISERROR($V851),"",OFFSET('Smelter Look-up'!$C$4,$V851-4,0)&amp;"")</f>
        <v/>
      </c>
      <c r="S851" s="276" t="str">
        <f t="shared" ca="1" si="39"/>
        <v>DE</v>
      </c>
      <c r="T851" s="276" t="str">
        <f ca="1">IF(B851="","",IF(ISERROR(MATCH($J851,SorP!$B$1:$B$6230,0)),"",INDIRECT("'SorP'!$A$"&amp;MATCH($J851,SorP!$B$1:$B$6230,0))))</f>
        <v/>
      </c>
      <c r="U851" s="318"/>
      <c r="V851" s="319" t="e">
        <f>IF(C851="",NA(),MATCH($B851&amp;$C851,'Smelter Look-up'!$J:$J,0))</f>
        <v>#N/A</v>
      </c>
      <c r="W851" s="320"/>
      <c r="X851" s="320">
        <f t="shared" si="40"/>
        <v>0</v>
      </c>
      <c r="Y851" s="320"/>
      <c r="Z851" s="320"/>
      <c r="AB851" s="321" t="str">
        <f t="shared" si="41"/>
        <v>TantalumH.C. Starck GmbH Goslar</v>
      </c>
    </row>
    <row r="852" spans="1:28" s="321" customFormat="1" ht="20.25">
      <c r="A852" s="259"/>
      <c r="B852" s="327" t="s">
        <v>1829</v>
      </c>
      <c r="C852" s="327" t="s">
        <v>16525</v>
      </c>
      <c r="D852" s="327" t="s">
        <v>16525</v>
      </c>
      <c r="E852" s="327" t="s">
        <v>1710</v>
      </c>
      <c r="F852" s="327" t="s">
        <v>2189</v>
      </c>
      <c r="G852" s="327" t="s">
        <v>2453</v>
      </c>
      <c r="H852" s="327" t="s">
        <v>16526</v>
      </c>
      <c r="I852" s="327" t="s">
        <v>2704</v>
      </c>
      <c r="J852" s="327" t="s">
        <v>16516</v>
      </c>
      <c r="K852" s="327" t="s">
        <v>16522</v>
      </c>
      <c r="L852" s="327" t="s">
        <v>16523</v>
      </c>
      <c r="M852" s="327" t="s">
        <v>15572</v>
      </c>
      <c r="N852" s="327" t="s">
        <v>15650</v>
      </c>
      <c r="O852" s="327" t="s">
        <v>16524</v>
      </c>
      <c r="P852" s="327" t="s">
        <v>775</v>
      </c>
      <c r="Q852" s="327"/>
      <c r="R852" s="260" t="str">
        <f ca="1">IF(ISERROR($V852),"",OFFSET('Smelter Look-up'!$C$4,$V852-4,0)&amp;"")</f>
        <v/>
      </c>
      <c r="S852" s="276" t="str">
        <f t="shared" ca="1" si="39"/>
        <v>DE</v>
      </c>
      <c r="T852" s="276" t="str">
        <f ca="1">IF(B852="","",IF(ISERROR(MATCH($J852,SorP!$B$1:$B$6230,0)),"",INDIRECT("'SorP'!$A$"&amp;MATCH($J852,SorP!$B$1:$B$6230,0))))</f>
        <v/>
      </c>
      <c r="U852" s="318"/>
      <c r="V852" s="319" t="e">
        <f>IF(C852="",NA(),MATCH($B852&amp;$C852,'Smelter Look-up'!$J:$J,0))</f>
        <v>#N/A</v>
      </c>
      <c r="W852" s="320"/>
      <c r="X852" s="320">
        <f t="shared" si="40"/>
        <v>0</v>
      </c>
      <c r="Y852" s="320"/>
      <c r="Z852" s="320"/>
      <c r="AB852" s="321" t="str">
        <f t="shared" si="41"/>
        <v>TantalumH.C. Starck GmbH Goslar</v>
      </c>
    </row>
    <row r="853" spans="1:28" s="321" customFormat="1" ht="20.25">
      <c r="A853" s="259"/>
      <c r="B853" s="327" t="s">
        <v>1829</v>
      </c>
      <c r="C853" s="327" t="s">
        <v>16527</v>
      </c>
      <c r="D853" s="327" t="s">
        <v>16527</v>
      </c>
      <c r="E853" s="327" t="s">
        <v>1710</v>
      </c>
      <c r="F853" s="327" t="s">
        <v>16528</v>
      </c>
      <c r="G853" s="327" t="s">
        <v>2453</v>
      </c>
      <c r="H853" s="327">
        <v>0</v>
      </c>
      <c r="I853" s="327" t="s">
        <v>2705</v>
      </c>
      <c r="J853" s="327" t="s">
        <v>2459</v>
      </c>
      <c r="K853" s="327"/>
      <c r="L853" s="327"/>
      <c r="M853" s="327" t="s">
        <v>15548</v>
      </c>
      <c r="N853" s="327"/>
      <c r="O853" s="327" t="s">
        <v>15762</v>
      </c>
      <c r="P853" s="327"/>
      <c r="Q853" s="327" t="s">
        <v>15683</v>
      </c>
      <c r="R853" s="260" t="str">
        <f ca="1">IF(ISERROR($V853),"",OFFSET('Smelter Look-up'!$C$4,$V853-4,0)&amp;"")</f>
        <v/>
      </c>
      <c r="S853" s="276" t="str">
        <f t="shared" ca="1" si="39"/>
        <v>DE</v>
      </c>
      <c r="T853" s="276" t="str">
        <f ca="1">IF(B853="","",IF(ISERROR(MATCH($J853,SorP!$B$1:$B$6230,0)),"",INDIRECT("'SorP'!$A$"&amp;MATCH($J853,SorP!$B$1:$B$6230,0))))</f>
        <v>DE-BW</v>
      </c>
      <c r="U853" s="318"/>
      <c r="V853" s="319" t="e">
        <f>IF(C853="",NA(),MATCH($B853&amp;$C853,'Smelter Look-up'!$J:$J,0))</f>
        <v>#N/A</v>
      </c>
      <c r="W853" s="320"/>
      <c r="X853" s="320">
        <f t="shared" si="40"/>
        <v>0</v>
      </c>
      <c r="Y853" s="320"/>
      <c r="Z853" s="320"/>
      <c r="AB853" s="321" t="str">
        <f t="shared" si="41"/>
        <v>TantalumH.C. Starck GmbH Laufenburg</v>
      </c>
    </row>
    <row r="854" spans="1:28" s="321" customFormat="1" ht="20.25">
      <c r="A854" s="259"/>
      <c r="B854" s="327" t="s">
        <v>1829</v>
      </c>
      <c r="C854" s="327" t="s">
        <v>16527</v>
      </c>
      <c r="D854" s="327" t="s">
        <v>16527</v>
      </c>
      <c r="E854" s="327" t="s">
        <v>1710</v>
      </c>
      <c r="F854" s="327" t="s">
        <v>16528</v>
      </c>
      <c r="G854" s="327" t="s">
        <v>2453</v>
      </c>
      <c r="H854" s="327" t="s">
        <v>16529</v>
      </c>
      <c r="I854" s="327" t="s">
        <v>16530</v>
      </c>
      <c r="J854" s="327" t="s">
        <v>2459</v>
      </c>
      <c r="K854" s="327" t="s">
        <v>16522</v>
      </c>
      <c r="L854" s="327" t="s">
        <v>16523</v>
      </c>
      <c r="M854" s="327" t="s">
        <v>15572</v>
      </c>
      <c r="N854" s="327" t="s">
        <v>15650</v>
      </c>
      <c r="O854" s="327" t="s">
        <v>15604</v>
      </c>
      <c r="P854" s="327" t="s">
        <v>775</v>
      </c>
      <c r="Q854" s="327"/>
      <c r="R854" s="260" t="str">
        <f ca="1">IF(ISERROR($V854),"",OFFSET('Smelter Look-up'!$C$4,$V854-4,0)&amp;"")</f>
        <v/>
      </c>
      <c r="S854" s="276" t="str">
        <f t="shared" ca="1" si="39"/>
        <v>DE</v>
      </c>
      <c r="T854" s="276" t="str">
        <f ca="1">IF(B854="","",IF(ISERROR(MATCH($J854,SorP!$B$1:$B$6230,0)),"",INDIRECT("'SorP'!$A$"&amp;MATCH($J854,SorP!$B$1:$B$6230,0))))</f>
        <v>DE-BW</v>
      </c>
      <c r="U854" s="318"/>
      <c r="V854" s="319" t="e">
        <f>IF(C854="",NA(),MATCH($B854&amp;$C854,'Smelter Look-up'!$J:$J,0))</f>
        <v>#N/A</v>
      </c>
      <c r="W854" s="320"/>
      <c r="X854" s="320">
        <f t="shared" si="40"/>
        <v>0</v>
      </c>
      <c r="Y854" s="320"/>
      <c r="Z854" s="320"/>
      <c r="AB854" s="321" t="str">
        <f t="shared" si="41"/>
        <v>TantalumH.C. Starck GmbH Laufenburg</v>
      </c>
    </row>
    <row r="855" spans="1:28" s="321" customFormat="1" ht="20.25">
      <c r="A855" s="259"/>
      <c r="B855" s="327" t="s">
        <v>1829</v>
      </c>
      <c r="C855" s="327" t="s">
        <v>2190</v>
      </c>
      <c r="D855" s="327" t="s">
        <v>2190</v>
      </c>
      <c r="E855" s="327" t="s">
        <v>1710</v>
      </c>
      <c r="F855" s="327" t="s">
        <v>2191</v>
      </c>
      <c r="G855" s="327" t="s">
        <v>2453</v>
      </c>
      <c r="H855" s="327">
        <v>0</v>
      </c>
      <c r="I855" s="327" t="s">
        <v>2706</v>
      </c>
      <c r="J855" s="327" t="s">
        <v>16531</v>
      </c>
      <c r="K855" s="327"/>
      <c r="L855" s="327"/>
      <c r="M855" s="327"/>
      <c r="N855" s="327"/>
      <c r="O855" s="327"/>
      <c r="P855" s="327"/>
      <c r="Q855" s="327"/>
      <c r="R855" s="260" t="str">
        <f ca="1">IF(ISERROR($V855),"",OFFSET('Smelter Look-up'!$C$4,$V855-4,0)&amp;"")</f>
        <v>H.C. Starck Hermsdorf GmbH</v>
      </c>
      <c r="S855" s="276" t="str">
        <f t="shared" ca="1" si="39"/>
        <v>DE</v>
      </c>
      <c r="T855" s="276" t="str">
        <f ca="1">IF(B855="","",IF(ISERROR(MATCH($J855,SorP!$B$1:$B$6230,0)),"",INDIRECT("'SorP'!$A$"&amp;MATCH($J855,SorP!$B$1:$B$6230,0))))</f>
        <v/>
      </c>
      <c r="U855" s="318"/>
      <c r="V855" s="319">
        <f>IF(C855="",NA(),MATCH($B855&amp;$C855,'Smelter Look-up'!$J:$J,0))</f>
        <v>289</v>
      </c>
      <c r="W855" s="320"/>
      <c r="X855" s="320">
        <f t="shared" si="40"/>
        <v>0</v>
      </c>
      <c r="Y855" s="320"/>
      <c r="Z855" s="320"/>
      <c r="AB855" s="321" t="str">
        <f t="shared" si="41"/>
        <v>TantalumH.C. Starck Hermsdorf GmbH</v>
      </c>
    </row>
    <row r="856" spans="1:28" s="321" customFormat="1" ht="20.25">
      <c r="A856" s="259"/>
      <c r="B856" s="327" t="s">
        <v>1829</v>
      </c>
      <c r="C856" s="327" t="s">
        <v>2190</v>
      </c>
      <c r="D856" s="327" t="s">
        <v>2190</v>
      </c>
      <c r="E856" s="327" t="s">
        <v>1710</v>
      </c>
      <c r="F856" s="327" t="s">
        <v>2191</v>
      </c>
      <c r="G856" s="327" t="s">
        <v>2453</v>
      </c>
      <c r="H856" s="327">
        <v>0</v>
      </c>
      <c r="I856" s="327" t="s">
        <v>2706</v>
      </c>
      <c r="J856" s="327" t="s">
        <v>16531</v>
      </c>
      <c r="K856" s="327"/>
      <c r="L856" s="327"/>
      <c r="M856" s="327" t="s">
        <v>15548</v>
      </c>
      <c r="N856" s="327"/>
      <c r="O856" s="327" t="s">
        <v>15549</v>
      </c>
      <c r="P856" s="327"/>
      <c r="Q856" s="327"/>
      <c r="R856" s="260" t="str">
        <f ca="1">IF(ISERROR($V856),"",OFFSET('Smelter Look-up'!$C$4,$V856-4,0)&amp;"")</f>
        <v>H.C. Starck Hermsdorf GmbH</v>
      </c>
      <c r="S856" s="276" t="str">
        <f t="shared" ca="1" si="39"/>
        <v>DE</v>
      </c>
      <c r="T856" s="276" t="str">
        <f ca="1">IF(B856="","",IF(ISERROR(MATCH($J856,SorP!$B$1:$B$6230,0)),"",INDIRECT("'SorP'!$A$"&amp;MATCH($J856,SorP!$B$1:$B$6230,0))))</f>
        <v/>
      </c>
      <c r="U856" s="318"/>
      <c r="V856" s="319">
        <f>IF(C856="",NA(),MATCH($B856&amp;$C856,'Smelter Look-up'!$J:$J,0))</f>
        <v>289</v>
      </c>
      <c r="W856" s="320"/>
      <c r="X856" s="320">
        <f t="shared" si="40"/>
        <v>0</v>
      </c>
      <c r="Y856" s="320"/>
      <c r="Z856" s="320"/>
      <c r="AB856" s="321" t="str">
        <f t="shared" si="41"/>
        <v>TantalumH.C. Starck Hermsdorf GmbH</v>
      </c>
    </row>
    <row r="857" spans="1:28" s="321" customFormat="1" ht="20.25">
      <c r="A857" s="259"/>
      <c r="B857" s="327" t="s">
        <v>1829</v>
      </c>
      <c r="C857" s="327" t="s">
        <v>2190</v>
      </c>
      <c r="D857" s="327" t="s">
        <v>2190</v>
      </c>
      <c r="E857" s="327" t="s">
        <v>1710</v>
      </c>
      <c r="F857" s="327" t="s">
        <v>2191</v>
      </c>
      <c r="G857" s="327" t="s">
        <v>2453</v>
      </c>
      <c r="H857" s="327" t="s">
        <v>16532</v>
      </c>
      <c r="I857" s="327" t="s">
        <v>16533</v>
      </c>
      <c r="J857" s="327" t="s">
        <v>16531</v>
      </c>
      <c r="K857" s="327" t="s">
        <v>16522</v>
      </c>
      <c r="L857" s="327" t="s">
        <v>16523</v>
      </c>
      <c r="M857" s="327" t="s">
        <v>15572</v>
      </c>
      <c r="N857" s="327" t="s">
        <v>15650</v>
      </c>
      <c r="O857" s="327" t="s">
        <v>15604</v>
      </c>
      <c r="P857" s="327" t="s">
        <v>775</v>
      </c>
      <c r="Q857" s="327"/>
      <c r="R857" s="260" t="str">
        <f ca="1">IF(ISERROR($V857),"",OFFSET('Smelter Look-up'!$C$4,$V857-4,0)&amp;"")</f>
        <v>H.C. Starck Hermsdorf GmbH</v>
      </c>
      <c r="S857" s="276" t="str">
        <f t="shared" ca="1" si="39"/>
        <v>DE</v>
      </c>
      <c r="T857" s="276" t="str">
        <f ca="1">IF(B857="","",IF(ISERROR(MATCH($J857,SorP!$B$1:$B$6230,0)),"",INDIRECT("'SorP'!$A$"&amp;MATCH($J857,SorP!$B$1:$B$6230,0))))</f>
        <v/>
      </c>
      <c r="U857" s="318"/>
      <c r="V857" s="319">
        <f>IF(C857="",NA(),MATCH($B857&amp;$C857,'Smelter Look-up'!$J:$J,0))</f>
        <v>289</v>
      </c>
      <c r="W857" s="320"/>
      <c r="X857" s="320">
        <f t="shared" si="40"/>
        <v>0</v>
      </c>
      <c r="Y857" s="320"/>
      <c r="Z857" s="320"/>
      <c r="AB857" s="321" t="str">
        <f t="shared" si="41"/>
        <v>TantalumH.C. Starck Hermsdorf GmbH</v>
      </c>
    </row>
    <row r="858" spans="1:28" s="321" customFormat="1" ht="20.25">
      <c r="A858" s="259"/>
      <c r="B858" s="327" t="s">
        <v>1829</v>
      </c>
      <c r="C858" s="327" t="s">
        <v>2192</v>
      </c>
      <c r="D858" s="327" t="s">
        <v>16534</v>
      </c>
      <c r="E858" s="327" t="s">
        <v>15620</v>
      </c>
      <c r="F858" s="327" t="s">
        <v>2193</v>
      </c>
      <c r="G858" s="327" t="s">
        <v>2453</v>
      </c>
      <c r="H858" s="327"/>
      <c r="I858" s="327" t="s">
        <v>2707</v>
      </c>
      <c r="J858" s="327" t="s">
        <v>2551</v>
      </c>
      <c r="K858" s="327"/>
      <c r="L858" s="327"/>
      <c r="M858" s="327"/>
      <c r="N858" s="327"/>
      <c r="O858" s="327"/>
      <c r="P858" s="327"/>
      <c r="Q858" s="327"/>
      <c r="R858" s="260" t="str">
        <f ca="1">IF(ISERROR($V858),"",OFFSET('Smelter Look-up'!$C$4,$V858-4,0)&amp;"")</f>
        <v>H.C. Starck Inc.</v>
      </c>
      <c r="S858" s="276" t="str">
        <f t="shared" ca="1" si="39"/>
        <v>Unknown</v>
      </c>
      <c r="T858" s="276" t="str">
        <f ca="1">IF(B858="","",IF(ISERROR(MATCH($J858,SorP!$B$1:$B$6230,0)),"",INDIRECT("'SorP'!$A$"&amp;MATCH($J858,SorP!$B$1:$B$6230,0))))</f>
        <v>US-MA</v>
      </c>
      <c r="U858" s="318"/>
      <c r="V858" s="319">
        <f>IF(C858="",NA(),MATCH($B858&amp;$C858,'Smelter Look-up'!$J:$J,0))</f>
        <v>290</v>
      </c>
      <c r="W858" s="320"/>
      <c r="X858" s="320">
        <f t="shared" si="40"/>
        <v>0</v>
      </c>
      <c r="Y858" s="320"/>
      <c r="Z858" s="320"/>
      <c r="AB858" s="321" t="str">
        <f t="shared" si="41"/>
        <v>TantalumH.C. Starck Inc.</v>
      </c>
    </row>
    <row r="859" spans="1:28" s="321" customFormat="1" ht="20.25">
      <c r="A859" s="259"/>
      <c r="B859" s="327" t="s">
        <v>1829</v>
      </c>
      <c r="C859" s="327" t="s">
        <v>2192</v>
      </c>
      <c r="D859" s="327" t="s">
        <v>2192</v>
      </c>
      <c r="E859" s="327" t="s">
        <v>15620</v>
      </c>
      <c r="F859" s="327" t="s">
        <v>2193</v>
      </c>
      <c r="G859" s="327" t="s">
        <v>2453</v>
      </c>
      <c r="H859" s="327">
        <v>0</v>
      </c>
      <c r="I859" s="327" t="s">
        <v>2707</v>
      </c>
      <c r="J859" s="327" t="s">
        <v>2551</v>
      </c>
      <c r="K859" s="327"/>
      <c r="L859" s="327"/>
      <c r="M859" s="327" t="s">
        <v>15548</v>
      </c>
      <c r="N859" s="327"/>
      <c r="O859" s="327" t="s">
        <v>15549</v>
      </c>
      <c r="P859" s="327"/>
      <c r="Q859" s="327"/>
      <c r="R859" s="260" t="str">
        <f ca="1">IF(ISERROR($V859),"",OFFSET('Smelter Look-up'!$C$4,$V859-4,0)&amp;"")</f>
        <v>H.C. Starck Inc.</v>
      </c>
      <c r="S859" s="276" t="str">
        <f t="shared" ca="1" si="39"/>
        <v>Unknown</v>
      </c>
      <c r="T859" s="276" t="str">
        <f ca="1">IF(B859="","",IF(ISERROR(MATCH($J859,SorP!$B$1:$B$6230,0)),"",INDIRECT("'SorP'!$A$"&amp;MATCH($J859,SorP!$B$1:$B$6230,0))))</f>
        <v>US-MA</v>
      </c>
      <c r="U859" s="318"/>
      <c r="V859" s="319">
        <f>IF(C859="",NA(),MATCH($B859&amp;$C859,'Smelter Look-up'!$J:$J,0))</f>
        <v>290</v>
      </c>
      <c r="W859" s="320"/>
      <c r="X859" s="320">
        <f t="shared" si="40"/>
        <v>0</v>
      </c>
      <c r="Y859" s="320"/>
      <c r="Z859" s="320"/>
      <c r="AB859" s="321" t="str">
        <f t="shared" si="41"/>
        <v>TantalumH.C. Starck Inc.</v>
      </c>
    </row>
    <row r="860" spans="1:28" s="321" customFormat="1" ht="20.25">
      <c r="A860" s="259"/>
      <c r="B860" s="327" t="s">
        <v>1829</v>
      </c>
      <c r="C860" s="327" t="s">
        <v>2192</v>
      </c>
      <c r="D860" s="327" t="s">
        <v>2192</v>
      </c>
      <c r="E860" s="327" t="s">
        <v>15620</v>
      </c>
      <c r="F860" s="327" t="s">
        <v>2193</v>
      </c>
      <c r="G860" s="327" t="s">
        <v>2453</v>
      </c>
      <c r="H860" s="327" t="s">
        <v>16535</v>
      </c>
      <c r="I860" s="327" t="s">
        <v>2707</v>
      </c>
      <c r="J860" s="327" t="s">
        <v>2551</v>
      </c>
      <c r="K860" s="327" t="s">
        <v>16522</v>
      </c>
      <c r="L860" s="327" t="s">
        <v>16523</v>
      </c>
      <c r="M860" s="327" t="s">
        <v>15572</v>
      </c>
      <c r="N860" s="327" t="s">
        <v>15650</v>
      </c>
      <c r="O860" s="327" t="s">
        <v>15743</v>
      </c>
      <c r="P860" s="327" t="s">
        <v>774</v>
      </c>
      <c r="Q860" s="327"/>
      <c r="R860" s="260" t="str">
        <f ca="1">IF(ISERROR($V860),"",OFFSET('Smelter Look-up'!$C$4,$V860-4,0)&amp;"")</f>
        <v>H.C. Starck Inc.</v>
      </c>
      <c r="S860" s="276" t="str">
        <f t="shared" ca="1" si="39"/>
        <v>Unknown</v>
      </c>
      <c r="T860" s="276" t="str">
        <f ca="1">IF(B860="","",IF(ISERROR(MATCH($J860,SorP!$B$1:$B$6230,0)),"",INDIRECT("'SorP'!$A$"&amp;MATCH($J860,SorP!$B$1:$B$6230,0))))</f>
        <v>US-MA</v>
      </c>
      <c r="U860" s="318"/>
      <c r="V860" s="319">
        <f>IF(C860="",NA(),MATCH($B860&amp;$C860,'Smelter Look-up'!$J:$J,0))</f>
        <v>290</v>
      </c>
      <c r="W860" s="320"/>
      <c r="X860" s="320">
        <f t="shared" si="40"/>
        <v>0</v>
      </c>
      <c r="Y860" s="320"/>
      <c r="Z860" s="320"/>
      <c r="AB860" s="321" t="str">
        <f t="shared" si="41"/>
        <v>TantalumH.C. Starck Inc.</v>
      </c>
    </row>
    <row r="861" spans="1:28" s="321" customFormat="1" ht="20.25">
      <c r="A861" s="259"/>
      <c r="B861" s="327" t="s">
        <v>1829</v>
      </c>
      <c r="C861" s="327" t="s">
        <v>2194</v>
      </c>
      <c r="D861" s="327" t="s">
        <v>2194</v>
      </c>
      <c r="E861" s="327" t="s">
        <v>1758</v>
      </c>
      <c r="F861" s="327" t="s">
        <v>2195</v>
      </c>
      <c r="G861" s="327" t="s">
        <v>2453</v>
      </c>
      <c r="H861" s="327">
        <v>0</v>
      </c>
      <c r="I861" s="327" t="s">
        <v>2708</v>
      </c>
      <c r="J861" s="327" t="s">
        <v>2709</v>
      </c>
      <c r="K861" s="327"/>
      <c r="L861" s="327"/>
      <c r="M861" s="327" t="s">
        <v>15548</v>
      </c>
      <c r="N861" s="327"/>
      <c r="O861" s="327" t="s">
        <v>15554</v>
      </c>
      <c r="P861" s="327"/>
      <c r="Q861" s="327"/>
      <c r="R861" s="260" t="str">
        <f ca="1">IF(ISERROR($V861),"",OFFSET('Smelter Look-up'!$C$4,$V861-4,0)&amp;"")</f>
        <v>H.C. Starck Ltd.</v>
      </c>
      <c r="S861" s="276" t="str">
        <f t="shared" ca="1" si="39"/>
        <v>JP</v>
      </c>
      <c r="T861" s="276" t="str">
        <f ca="1">IF(B861="","",IF(ISERROR(MATCH($J861,SorP!$B$1:$B$6230,0)),"",INDIRECT("'SorP'!$A$"&amp;MATCH($J861,SorP!$B$1:$B$6230,0))))</f>
        <v>JP-08</v>
      </c>
      <c r="U861" s="318"/>
      <c r="V861" s="319">
        <f>IF(C861="",NA(),MATCH($B861&amp;$C861,'Smelter Look-up'!$J:$J,0))</f>
        <v>291</v>
      </c>
      <c r="W861" s="320"/>
      <c r="X861" s="320">
        <f t="shared" si="40"/>
        <v>0</v>
      </c>
      <c r="Y861" s="320"/>
      <c r="Z861" s="320"/>
      <c r="AB861" s="321" t="str">
        <f t="shared" si="41"/>
        <v>TantalumH.C. Starck Ltd.</v>
      </c>
    </row>
    <row r="862" spans="1:28" s="321" customFormat="1" ht="20.25">
      <c r="A862" s="259"/>
      <c r="B862" s="327" t="s">
        <v>1829</v>
      </c>
      <c r="C862" s="327" t="s">
        <v>2194</v>
      </c>
      <c r="D862" s="327" t="s">
        <v>2194</v>
      </c>
      <c r="E862" s="327" t="s">
        <v>1758</v>
      </c>
      <c r="F862" s="327" t="s">
        <v>2195</v>
      </c>
      <c r="G862" s="327" t="s">
        <v>2453</v>
      </c>
      <c r="H862" s="327" t="s">
        <v>16536</v>
      </c>
      <c r="I862" s="327" t="s">
        <v>16537</v>
      </c>
      <c r="J862" s="327" t="s">
        <v>16538</v>
      </c>
      <c r="K862" s="327" t="s">
        <v>16522</v>
      </c>
      <c r="L862" s="327" t="s">
        <v>16523</v>
      </c>
      <c r="M862" s="327" t="s">
        <v>15572</v>
      </c>
      <c r="N862" s="327" t="s">
        <v>15650</v>
      </c>
      <c r="O862" s="327" t="s">
        <v>15604</v>
      </c>
      <c r="P862" s="327" t="s">
        <v>775</v>
      </c>
      <c r="Q862" s="327"/>
      <c r="R862" s="260" t="str">
        <f ca="1">IF(ISERROR($V862),"",OFFSET('Smelter Look-up'!$C$4,$V862-4,0)&amp;"")</f>
        <v>H.C. Starck Ltd.</v>
      </c>
      <c r="S862" s="276" t="str">
        <f t="shared" ca="1" si="39"/>
        <v>JP</v>
      </c>
      <c r="T862" s="276" t="str">
        <f ca="1">IF(B862="","",IF(ISERROR(MATCH($J862,SorP!$B$1:$B$6230,0)),"",INDIRECT("'SorP'!$A$"&amp;MATCH($J862,SorP!$B$1:$B$6230,0))))</f>
        <v/>
      </c>
      <c r="U862" s="318"/>
      <c r="V862" s="319">
        <f>IF(C862="",NA(),MATCH($B862&amp;$C862,'Smelter Look-up'!$J:$J,0))</f>
        <v>291</v>
      </c>
      <c r="W862" s="320"/>
      <c r="X862" s="320">
        <f t="shared" si="40"/>
        <v>0</v>
      </c>
      <c r="Y862" s="320"/>
      <c r="Z862" s="320"/>
      <c r="AB862" s="321" t="str">
        <f t="shared" si="41"/>
        <v>TantalumH.C. Starck Ltd.</v>
      </c>
    </row>
    <row r="863" spans="1:28" s="321" customFormat="1" ht="20.25">
      <c r="A863" s="259"/>
      <c r="B863" s="327" t="s">
        <v>1829</v>
      </c>
      <c r="C863" s="327" t="s">
        <v>16517</v>
      </c>
      <c r="D863" s="327" t="s">
        <v>16517</v>
      </c>
      <c r="E863" s="327" t="s">
        <v>1710</v>
      </c>
      <c r="F863" s="327" t="s">
        <v>2196</v>
      </c>
      <c r="G863" s="327" t="s">
        <v>2453</v>
      </c>
      <c r="H863" s="327">
        <v>0</v>
      </c>
      <c r="I863" s="327" t="s">
        <v>2705</v>
      </c>
      <c r="J863" s="327" t="s">
        <v>2459</v>
      </c>
      <c r="K863" s="327"/>
      <c r="L863" s="327"/>
      <c r="M863" s="327"/>
      <c r="N863" s="327"/>
      <c r="O863" s="327"/>
      <c r="P863" s="327"/>
      <c r="Q863" s="327"/>
      <c r="R863" s="260" t="str">
        <f ca="1">IF(ISERROR($V863),"",OFFSET('Smelter Look-up'!$C$4,$V863-4,0)&amp;"")</f>
        <v/>
      </c>
      <c r="S863" s="276" t="str">
        <f t="shared" ca="1" si="39"/>
        <v>DE</v>
      </c>
      <c r="T863" s="276" t="str">
        <f ca="1">IF(B863="","",IF(ISERROR(MATCH($J863,SorP!$B$1:$B$6230,0)),"",INDIRECT("'SorP'!$A$"&amp;MATCH($J863,SorP!$B$1:$B$6230,0))))</f>
        <v>DE-BW</v>
      </c>
      <c r="U863" s="318"/>
      <c r="V863" s="319" t="e">
        <f>IF(C863="",NA(),MATCH($B863&amp;$C863,'Smelter Look-up'!$J:$J,0))</f>
        <v>#N/A</v>
      </c>
      <c r="W863" s="320"/>
      <c r="X863" s="320">
        <f t="shared" si="40"/>
        <v>0</v>
      </c>
      <c r="Y863" s="320"/>
      <c r="Z863" s="320"/>
      <c r="AB863" s="321" t="str">
        <f t="shared" si="41"/>
        <v>TantalumH.C. Starck Smelting GmbH &amp; Co.KG</v>
      </c>
    </row>
    <row r="864" spans="1:28" s="321" customFormat="1" ht="20.25">
      <c r="A864" s="259"/>
      <c r="B864" s="327" t="s">
        <v>1829</v>
      </c>
      <c r="C864" s="327" t="s">
        <v>16517</v>
      </c>
      <c r="D864" s="327" t="s">
        <v>16517</v>
      </c>
      <c r="E864" s="327" t="s">
        <v>1710</v>
      </c>
      <c r="F864" s="327" t="s">
        <v>2196</v>
      </c>
      <c r="G864" s="327" t="s">
        <v>2453</v>
      </c>
      <c r="H864" s="327">
        <v>0</v>
      </c>
      <c r="I864" s="327" t="s">
        <v>2705</v>
      </c>
      <c r="J864" s="327" t="s">
        <v>2459</v>
      </c>
      <c r="K864" s="327"/>
      <c r="L864" s="327"/>
      <c r="M864" s="327" t="s">
        <v>15548</v>
      </c>
      <c r="N864" s="327"/>
      <c r="O864" s="327" t="s">
        <v>16539</v>
      </c>
      <c r="P864" s="327"/>
      <c r="Q864" s="327" t="s">
        <v>15683</v>
      </c>
      <c r="R864" s="260" t="str">
        <f ca="1">IF(ISERROR($V864),"",OFFSET('Smelter Look-up'!$C$4,$V864-4,0)&amp;"")</f>
        <v/>
      </c>
      <c r="S864" s="276" t="str">
        <f t="shared" ca="1" si="39"/>
        <v>DE</v>
      </c>
      <c r="T864" s="276" t="str">
        <f ca="1">IF(B864="","",IF(ISERROR(MATCH($J864,SorP!$B$1:$B$6230,0)),"",INDIRECT("'SorP'!$A$"&amp;MATCH($J864,SorP!$B$1:$B$6230,0))))</f>
        <v>DE-BW</v>
      </c>
      <c r="U864" s="318"/>
      <c r="V864" s="319" t="e">
        <f>IF(C864="",NA(),MATCH($B864&amp;$C864,'Smelter Look-up'!$J:$J,0))</f>
        <v>#N/A</v>
      </c>
      <c r="W864" s="320"/>
      <c r="X864" s="320">
        <f t="shared" si="40"/>
        <v>0</v>
      </c>
      <c r="Y864" s="320"/>
      <c r="Z864" s="320"/>
      <c r="AB864" s="321" t="str">
        <f t="shared" si="41"/>
        <v>TantalumH.C. Starck Smelting GmbH &amp; Co.KG</v>
      </c>
    </row>
    <row r="865" spans="1:28" s="321" customFormat="1" ht="20.25">
      <c r="A865" s="259"/>
      <c r="B865" s="327" t="s">
        <v>1829</v>
      </c>
      <c r="C865" s="327" t="s">
        <v>16517</v>
      </c>
      <c r="D865" s="327" t="s">
        <v>16517</v>
      </c>
      <c r="E865" s="327" t="s">
        <v>1710</v>
      </c>
      <c r="F865" s="327" t="s">
        <v>2196</v>
      </c>
      <c r="G865" s="327" t="s">
        <v>2453</v>
      </c>
      <c r="H865" s="327" t="s">
        <v>16540</v>
      </c>
      <c r="I865" s="327" t="s">
        <v>16530</v>
      </c>
      <c r="J865" s="327" t="s">
        <v>2459</v>
      </c>
      <c r="K865" s="327" t="s">
        <v>16522</v>
      </c>
      <c r="L865" s="327" t="s">
        <v>16523</v>
      </c>
      <c r="M865" s="327" t="s">
        <v>15572</v>
      </c>
      <c r="N865" s="327" t="s">
        <v>15650</v>
      </c>
      <c r="O865" s="327" t="s">
        <v>15650</v>
      </c>
      <c r="P865" s="327" t="s">
        <v>775</v>
      </c>
      <c r="Q865" s="327"/>
      <c r="R865" s="260" t="str">
        <f ca="1">IF(ISERROR($V865),"",OFFSET('Smelter Look-up'!$C$4,$V865-4,0)&amp;"")</f>
        <v/>
      </c>
      <c r="S865" s="276" t="str">
        <f t="shared" ca="1" si="39"/>
        <v>DE</v>
      </c>
      <c r="T865" s="276" t="str">
        <f ca="1">IF(B865="","",IF(ISERROR(MATCH($J865,SorP!$B$1:$B$6230,0)),"",INDIRECT("'SorP'!$A$"&amp;MATCH($J865,SorP!$B$1:$B$6230,0))))</f>
        <v>DE-BW</v>
      </c>
      <c r="U865" s="318"/>
      <c r="V865" s="319" t="e">
        <f>IF(C865="",NA(),MATCH($B865&amp;$C865,'Smelter Look-up'!$J:$J,0))</f>
        <v>#N/A</v>
      </c>
      <c r="W865" s="320"/>
      <c r="X865" s="320">
        <f t="shared" si="40"/>
        <v>0</v>
      </c>
      <c r="Y865" s="320"/>
      <c r="Z865" s="320"/>
      <c r="AB865" s="321" t="str">
        <f t="shared" si="41"/>
        <v>TantalumH.C. Starck Smelting GmbH &amp; Co.KG</v>
      </c>
    </row>
    <row r="866" spans="1:28" s="321" customFormat="1" ht="25.5">
      <c r="A866" s="259"/>
      <c r="B866" s="327" t="s">
        <v>1830</v>
      </c>
      <c r="C866" s="327" t="s">
        <v>2202</v>
      </c>
      <c r="D866" s="327" t="s">
        <v>2202</v>
      </c>
      <c r="E866" s="327" t="s">
        <v>1698</v>
      </c>
      <c r="F866" s="327" t="s">
        <v>2203</v>
      </c>
      <c r="G866" s="327" t="s">
        <v>2453</v>
      </c>
      <c r="H866" s="327">
        <v>0</v>
      </c>
      <c r="I866" s="327" t="s">
        <v>2741</v>
      </c>
      <c r="J866" s="327" t="s">
        <v>2520</v>
      </c>
      <c r="K866" s="327"/>
      <c r="L866" s="327"/>
      <c r="M866" s="327"/>
      <c r="N866" s="327"/>
      <c r="O866" s="327"/>
      <c r="P866" s="327"/>
      <c r="Q866" s="327"/>
      <c r="R866" s="260" t="str">
        <f ca="1">IF(ISERROR($V866),"",OFFSET('Smelter Look-up'!$C$4,$V866-4,0)&amp;"")</f>
        <v>Jiangwu H.C. Starck Tungsten Products Co., Ltd.</v>
      </c>
      <c r="S866" s="276" t="str">
        <f t="shared" ca="1" si="39"/>
        <v>CN</v>
      </c>
      <c r="T866" s="276" t="str">
        <f ca="1">IF(B866="","",IF(ISERROR(MATCH($J866,SorP!$B$1:$B$6230,0)),"",INDIRECT("'SorP'!$A$"&amp;MATCH($J866,SorP!$B$1:$B$6230,0))))</f>
        <v>CN-36</v>
      </c>
      <c r="U866" s="318"/>
      <c r="V866" s="319">
        <f>IF(C866="",NA(),MATCH($B866&amp;$C866,'Smelter Look-up'!$J:$J,0))</f>
        <v>538</v>
      </c>
      <c r="W866" s="320"/>
      <c r="X866" s="320">
        <f t="shared" si="40"/>
        <v>0</v>
      </c>
      <c r="Y866" s="320"/>
      <c r="Z866" s="320"/>
      <c r="AB866" s="321" t="str">
        <f t="shared" si="41"/>
        <v>TungstenJiangwu H.C. Starck Tungsten Products Co., Ltd.</v>
      </c>
    </row>
    <row r="867" spans="1:28" s="321" customFormat="1" ht="25.5">
      <c r="A867" s="259"/>
      <c r="B867" s="327" t="s">
        <v>1830</v>
      </c>
      <c r="C867" s="327" t="s">
        <v>2202</v>
      </c>
      <c r="D867" s="327" t="s">
        <v>2202</v>
      </c>
      <c r="E867" s="327" t="s">
        <v>1698</v>
      </c>
      <c r="F867" s="327" t="s">
        <v>2203</v>
      </c>
      <c r="G867" s="327" t="s">
        <v>2453</v>
      </c>
      <c r="H867" s="327">
        <v>0</v>
      </c>
      <c r="I867" s="327" t="s">
        <v>2741</v>
      </c>
      <c r="J867" s="327" t="s">
        <v>2520</v>
      </c>
      <c r="K867" s="327"/>
      <c r="L867" s="327"/>
      <c r="M867" s="327" t="s">
        <v>15720</v>
      </c>
      <c r="N867" s="327"/>
      <c r="O867" s="327" t="s">
        <v>15637</v>
      </c>
      <c r="P867" s="327"/>
      <c r="Q867" s="327"/>
      <c r="R867" s="260" t="str">
        <f ca="1">IF(ISERROR($V867),"",OFFSET('Smelter Look-up'!$C$4,$V867-4,0)&amp;"")</f>
        <v>Jiangwu H.C. Starck Tungsten Products Co., Ltd.</v>
      </c>
      <c r="S867" s="276" t="str">
        <f t="shared" ca="1" si="39"/>
        <v>CN</v>
      </c>
      <c r="T867" s="276" t="str">
        <f ca="1">IF(B867="","",IF(ISERROR(MATCH($J867,SorP!$B$1:$B$6230,0)),"",INDIRECT("'SorP'!$A$"&amp;MATCH($J867,SorP!$B$1:$B$6230,0))))</f>
        <v>CN-36</v>
      </c>
      <c r="U867" s="318"/>
      <c r="V867" s="319">
        <f>IF(C867="",NA(),MATCH($B867&amp;$C867,'Smelter Look-up'!$J:$J,0))</f>
        <v>538</v>
      </c>
      <c r="W867" s="320"/>
      <c r="X867" s="320">
        <f t="shared" si="40"/>
        <v>0</v>
      </c>
      <c r="Y867" s="320"/>
      <c r="Z867" s="320"/>
      <c r="AB867" s="321" t="str">
        <f t="shared" si="41"/>
        <v>TungstenJiangwu H.C. Starck Tungsten Products Co., Ltd.</v>
      </c>
    </row>
    <row r="868" spans="1:28" s="321" customFormat="1" ht="20.25">
      <c r="A868" s="259"/>
      <c r="B868" s="327" t="s">
        <v>1829</v>
      </c>
      <c r="C868" s="327" t="s">
        <v>16541</v>
      </c>
      <c r="D868" s="327" t="s">
        <v>16508</v>
      </c>
      <c r="E868" s="327" t="s">
        <v>1673</v>
      </c>
      <c r="F868" s="327" t="s">
        <v>16542</v>
      </c>
      <c r="G868" s="327" t="s">
        <v>2453</v>
      </c>
      <c r="H868" s="327"/>
      <c r="I868" s="327" t="s">
        <v>16543</v>
      </c>
      <c r="J868" s="327" t="s">
        <v>16544</v>
      </c>
      <c r="K868" s="327"/>
      <c r="L868" s="327"/>
      <c r="M868" s="327"/>
      <c r="N868" s="327"/>
      <c r="O868" s="327"/>
      <c r="P868" s="327"/>
      <c r="Q868" s="327"/>
      <c r="R868" s="260" t="str">
        <f ca="1">IF(ISERROR($V868),"",OFFSET('Smelter Look-up'!$C$4,$V868-4,0)&amp;"")</f>
        <v/>
      </c>
      <c r="S868" s="276" t="str">
        <f t="shared" ca="1" si="39"/>
        <v>AT</v>
      </c>
      <c r="T868" s="276" t="str">
        <f ca="1">IF(B868="","",IF(ISERROR(MATCH($J868,SorP!$B$1:$B$6230,0)),"",INDIRECT("'SorP'!$A$"&amp;MATCH($J868,SorP!$B$1:$B$6230,0))))</f>
        <v/>
      </c>
      <c r="U868" s="318"/>
      <c r="V868" s="319" t="e">
        <f>IF(C868="",NA(),MATCH($B868&amp;$C868,'Smelter Look-up'!$J:$J,0))</f>
        <v>#N/A</v>
      </c>
      <c r="W868" s="320"/>
      <c r="X868" s="320">
        <f t="shared" si="40"/>
        <v>0</v>
      </c>
      <c r="Y868" s="320"/>
      <c r="Z868" s="320"/>
      <c r="AB868" s="321" t="str">
        <f t="shared" si="41"/>
        <v>TantalumPlansee SE Reutte</v>
      </c>
    </row>
    <row r="869" spans="1:28" s="321" customFormat="1" ht="20.25">
      <c r="A869" s="259"/>
      <c r="B869" s="327" t="s">
        <v>1829</v>
      </c>
      <c r="C869" s="327" t="s">
        <v>16541</v>
      </c>
      <c r="D869" s="327" t="s">
        <v>16541</v>
      </c>
      <c r="E869" s="327" t="s">
        <v>1673</v>
      </c>
      <c r="F869" s="327" t="s">
        <v>16542</v>
      </c>
      <c r="G869" s="327" t="s">
        <v>2453</v>
      </c>
      <c r="H869" s="327">
        <v>0</v>
      </c>
      <c r="I869" s="327" t="s">
        <v>16543</v>
      </c>
      <c r="J869" s="327" t="s">
        <v>16544</v>
      </c>
      <c r="K869" s="327"/>
      <c r="L869" s="327"/>
      <c r="M869" s="327"/>
      <c r="N869" s="327"/>
      <c r="O869" s="327"/>
      <c r="P869" s="327"/>
      <c r="Q869" s="327"/>
      <c r="R869" s="260" t="str">
        <f ca="1">IF(ISERROR($V869),"",OFFSET('Smelter Look-up'!$C$4,$V869-4,0)&amp;"")</f>
        <v/>
      </c>
      <c r="S869" s="276" t="str">
        <f t="shared" ca="1" si="39"/>
        <v>AT</v>
      </c>
      <c r="T869" s="276" t="str">
        <f ca="1">IF(B869="","",IF(ISERROR(MATCH($J869,SorP!$B$1:$B$6230,0)),"",INDIRECT("'SorP'!$A$"&amp;MATCH($J869,SorP!$B$1:$B$6230,0))))</f>
        <v/>
      </c>
      <c r="U869" s="318"/>
      <c r="V869" s="319" t="e">
        <f>IF(C869="",NA(),MATCH($B869&amp;$C869,'Smelter Look-up'!$J:$J,0))</f>
        <v>#N/A</v>
      </c>
      <c r="W869" s="320"/>
      <c r="X869" s="320">
        <f t="shared" si="40"/>
        <v>0</v>
      </c>
      <c r="Y869" s="320"/>
      <c r="Z869" s="320"/>
      <c r="AB869" s="321" t="str">
        <f t="shared" si="41"/>
        <v>TantalumPlansee SE Reutte</v>
      </c>
    </row>
    <row r="870" spans="1:28" s="321" customFormat="1" ht="20.25">
      <c r="A870" s="259"/>
      <c r="B870" s="327" t="s">
        <v>1829</v>
      </c>
      <c r="C870" s="327" t="s">
        <v>16541</v>
      </c>
      <c r="D870" s="327" t="s">
        <v>16541</v>
      </c>
      <c r="E870" s="327" t="s">
        <v>1673</v>
      </c>
      <c r="F870" s="327" t="s">
        <v>16542</v>
      </c>
      <c r="G870" s="327" t="s">
        <v>2453</v>
      </c>
      <c r="H870" s="327">
        <v>0</v>
      </c>
      <c r="I870" s="327" t="s">
        <v>16543</v>
      </c>
      <c r="J870" s="327" t="s">
        <v>16544</v>
      </c>
      <c r="K870" s="327"/>
      <c r="L870" s="327"/>
      <c r="M870" s="327" t="s">
        <v>15548</v>
      </c>
      <c r="N870" s="327"/>
      <c r="O870" s="327" t="s">
        <v>15549</v>
      </c>
      <c r="P870" s="327"/>
      <c r="Q870" s="327"/>
      <c r="R870" s="260" t="str">
        <f ca="1">IF(ISERROR($V870),"",OFFSET('Smelter Look-up'!$C$4,$V870-4,0)&amp;"")</f>
        <v/>
      </c>
      <c r="S870" s="276" t="str">
        <f t="shared" ca="1" si="39"/>
        <v>AT</v>
      </c>
      <c r="T870" s="276" t="str">
        <f ca="1">IF(B870="","",IF(ISERROR(MATCH($J870,SorP!$B$1:$B$6230,0)),"",INDIRECT("'SorP'!$A$"&amp;MATCH($J870,SorP!$B$1:$B$6230,0))))</f>
        <v/>
      </c>
      <c r="U870" s="318"/>
      <c r="V870" s="319" t="e">
        <f>IF(C870="",NA(),MATCH($B870&amp;$C870,'Smelter Look-up'!$J:$J,0))</f>
        <v>#N/A</v>
      </c>
      <c r="W870" s="320"/>
      <c r="X870" s="320">
        <f t="shared" si="40"/>
        <v>0</v>
      </c>
      <c r="Y870" s="320"/>
      <c r="Z870" s="320"/>
      <c r="AB870" s="321" t="str">
        <f t="shared" si="41"/>
        <v>TantalumPlansee SE Reutte</v>
      </c>
    </row>
    <row r="871" spans="1:28" s="321" customFormat="1" ht="20.25">
      <c r="A871" s="259"/>
      <c r="B871" s="327" t="s">
        <v>1829</v>
      </c>
      <c r="C871" s="327" t="s">
        <v>16541</v>
      </c>
      <c r="D871" s="327" t="s">
        <v>16541</v>
      </c>
      <c r="E871" s="327" t="s">
        <v>1673</v>
      </c>
      <c r="F871" s="327" t="s">
        <v>16542</v>
      </c>
      <c r="G871" s="327" t="s">
        <v>2453</v>
      </c>
      <c r="H871" s="327" t="s">
        <v>16545</v>
      </c>
      <c r="I871" s="327" t="s">
        <v>16543</v>
      </c>
      <c r="J871" s="327" t="s">
        <v>16513</v>
      </c>
      <c r="K871" s="327" t="s">
        <v>16514</v>
      </c>
      <c r="L871" s="327" t="s">
        <v>16515</v>
      </c>
      <c r="M871" s="327" t="s">
        <v>15572</v>
      </c>
      <c r="N871" s="327" t="s">
        <v>15695</v>
      </c>
      <c r="O871" s="327" t="s">
        <v>15604</v>
      </c>
      <c r="P871" s="327" t="s">
        <v>775</v>
      </c>
      <c r="Q871" s="327"/>
      <c r="R871" s="260" t="str">
        <f ca="1">IF(ISERROR($V871),"",OFFSET('Smelter Look-up'!$C$4,$V871-4,0)&amp;"")</f>
        <v/>
      </c>
      <c r="S871" s="276" t="str">
        <f t="shared" ca="1" si="39"/>
        <v>AT</v>
      </c>
      <c r="T871" s="276" t="str">
        <f ca="1">IF(B871="","",IF(ISERROR(MATCH($J871,SorP!$B$1:$B$6230,0)),"",INDIRECT("'SorP'!$A$"&amp;MATCH($J871,SorP!$B$1:$B$6230,0))))</f>
        <v/>
      </c>
      <c r="U871" s="318"/>
      <c r="V871" s="319" t="e">
        <f>IF(C871="",NA(),MATCH($B871&amp;$C871,'Smelter Look-up'!$J:$J,0))</f>
        <v>#N/A</v>
      </c>
      <c r="W871" s="320"/>
      <c r="X871" s="320">
        <f t="shared" si="40"/>
        <v>0</v>
      </c>
      <c r="Y871" s="320"/>
      <c r="Z871" s="320"/>
      <c r="AB871" s="321" t="str">
        <f t="shared" si="41"/>
        <v>TantalumPlansee SE Reutte</v>
      </c>
    </row>
    <row r="872" spans="1:28" s="321" customFormat="1" ht="20.25">
      <c r="A872" s="259"/>
      <c r="B872" s="327" t="s">
        <v>1829</v>
      </c>
      <c r="C872" s="327" t="s">
        <v>2185</v>
      </c>
      <c r="D872" s="327" t="s">
        <v>2185</v>
      </c>
      <c r="E872" s="327" t="s">
        <v>15620</v>
      </c>
      <c r="F872" s="327" t="s">
        <v>2186</v>
      </c>
      <c r="G872" s="327" t="s">
        <v>2453</v>
      </c>
      <c r="H872" s="327">
        <v>0</v>
      </c>
      <c r="I872" s="327" t="s">
        <v>2710</v>
      </c>
      <c r="J872" s="327" t="s">
        <v>2690</v>
      </c>
      <c r="K872" s="327"/>
      <c r="L872" s="327"/>
      <c r="M872" s="327"/>
      <c r="N872" s="327"/>
      <c r="O872" s="327"/>
      <c r="P872" s="327"/>
      <c r="Q872" s="327"/>
      <c r="R872" s="260" t="str">
        <f ca="1">IF(ISERROR($V872),"",OFFSET('Smelter Look-up'!$C$4,$V872-4,0)&amp;"")</f>
        <v>Global Advanced Metals Boyertown</v>
      </c>
      <c r="S872" s="276" t="str">
        <f t="shared" ca="1" si="39"/>
        <v>Unknown</v>
      </c>
      <c r="T872" s="276" t="str">
        <f ca="1">IF(B872="","",IF(ISERROR(MATCH($J872,SorP!$B$1:$B$6230,0)),"",INDIRECT("'SorP'!$A$"&amp;MATCH($J872,SorP!$B$1:$B$6230,0))))</f>
        <v>US-PA</v>
      </c>
      <c r="U872" s="318"/>
      <c r="V872" s="319">
        <f>IF(C872="",NA(),MATCH($B872&amp;$C872,'Smelter Look-up'!$J:$J,0))</f>
        <v>285</v>
      </c>
      <c r="W872" s="320"/>
      <c r="X872" s="320">
        <f t="shared" si="40"/>
        <v>0</v>
      </c>
      <c r="Y872" s="320"/>
      <c r="Z872" s="320"/>
      <c r="AB872" s="321" t="str">
        <f t="shared" si="41"/>
        <v>TantalumGlobal Advanced Metals Boyertown</v>
      </c>
    </row>
    <row r="873" spans="1:28" s="321" customFormat="1" ht="20.25">
      <c r="A873" s="259"/>
      <c r="B873" s="327" t="s">
        <v>1829</v>
      </c>
      <c r="C873" s="327" t="s">
        <v>2185</v>
      </c>
      <c r="D873" s="327" t="s">
        <v>2185</v>
      </c>
      <c r="E873" s="327" t="s">
        <v>15620</v>
      </c>
      <c r="F873" s="327" t="s">
        <v>2186</v>
      </c>
      <c r="G873" s="327" t="s">
        <v>2453</v>
      </c>
      <c r="H873" s="327">
        <v>0</v>
      </c>
      <c r="I873" s="327" t="s">
        <v>2710</v>
      </c>
      <c r="J873" s="327" t="s">
        <v>2690</v>
      </c>
      <c r="K873" s="327"/>
      <c r="L873" s="327"/>
      <c r="M873" s="327" t="s">
        <v>15548</v>
      </c>
      <c r="N873" s="327"/>
      <c r="O873" s="327" t="s">
        <v>16325</v>
      </c>
      <c r="P873" s="327"/>
      <c r="Q873" s="327" t="s">
        <v>15683</v>
      </c>
      <c r="R873" s="260" t="str">
        <f ca="1">IF(ISERROR($V873),"",OFFSET('Smelter Look-up'!$C$4,$V873-4,0)&amp;"")</f>
        <v>Global Advanced Metals Boyertown</v>
      </c>
      <c r="S873" s="276" t="str">
        <f t="shared" ca="1" si="39"/>
        <v>Unknown</v>
      </c>
      <c r="T873" s="276" t="str">
        <f ca="1">IF(B873="","",IF(ISERROR(MATCH($J873,SorP!$B$1:$B$6230,0)),"",INDIRECT("'SorP'!$A$"&amp;MATCH($J873,SorP!$B$1:$B$6230,0))))</f>
        <v>US-PA</v>
      </c>
      <c r="U873" s="318"/>
      <c r="V873" s="319">
        <f>IF(C873="",NA(),MATCH($B873&amp;$C873,'Smelter Look-up'!$J:$J,0))</f>
        <v>285</v>
      </c>
      <c r="W873" s="320"/>
      <c r="X873" s="320">
        <f t="shared" si="40"/>
        <v>0</v>
      </c>
      <c r="Y873" s="320"/>
      <c r="Z873" s="320"/>
      <c r="AB873" s="321" t="str">
        <f t="shared" si="41"/>
        <v>TantalumGlobal Advanced Metals Boyertown</v>
      </c>
    </row>
    <row r="874" spans="1:28" s="321" customFormat="1" ht="20.25">
      <c r="A874" s="259"/>
      <c r="B874" s="327" t="s">
        <v>1829</v>
      </c>
      <c r="C874" s="327" t="s">
        <v>2185</v>
      </c>
      <c r="D874" s="327" t="s">
        <v>2185</v>
      </c>
      <c r="E874" s="327" t="s">
        <v>15620</v>
      </c>
      <c r="F874" s="327" t="s">
        <v>2186</v>
      </c>
      <c r="G874" s="327" t="s">
        <v>2453</v>
      </c>
      <c r="H874" s="327" t="s">
        <v>16546</v>
      </c>
      <c r="I874" s="327" t="s">
        <v>2710</v>
      </c>
      <c r="J874" s="327" t="s">
        <v>2690</v>
      </c>
      <c r="K874" s="327" t="s">
        <v>16547</v>
      </c>
      <c r="L874" s="327" t="s">
        <v>16548</v>
      </c>
      <c r="M874" s="327" t="s">
        <v>15572</v>
      </c>
      <c r="N874" s="327" t="s">
        <v>15637</v>
      </c>
      <c r="O874" s="327" t="s">
        <v>15719</v>
      </c>
      <c r="P874" s="327" t="s">
        <v>775</v>
      </c>
      <c r="Q874" s="327" t="s">
        <v>15683</v>
      </c>
      <c r="R874" s="260" t="str">
        <f ca="1">IF(ISERROR($V874),"",OFFSET('Smelter Look-up'!$C$4,$V874-4,0)&amp;"")</f>
        <v>Global Advanced Metals Boyertown</v>
      </c>
      <c r="S874" s="276" t="str">
        <f t="shared" ca="1" si="39"/>
        <v>Unknown</v>
      </c>
      <c r="T874" s="276" t="str">
        <f ca="1">IF(B874="","",IF(ISERROR(MATCH($J874,SorP!$B$1:$B$6230,0)),"",INDIRECT("'SorP'!$A$"&amp;MATCH($J874,SorP!$B$1:$B$6230,0))))</f>
        <v>US-PA</v>
      </c>
      <c r="U874" s="318"/>
      <c r="V874" s="319">
        <f>IF(C874="",NA(),MATCH($B874&amp;$C874,'Smelter Look-up'!$J:$J,0))</f>
        <v>285</v>
      </c>
      <c r="W874" s="320"/>
      <c r="X874" s="320">
        <f t="shared" si="40"/>
        <v>0</v>
      </c>
      <c r="Y874" s="320"/>
      <c r="Z874" s="320"/>
      <c r="AB874" s="321" t="str">
        <f t="shared" si="41"/>
        <v>TantalumGlobal Advanced Metals Boyertown</v>
      </c>
    </row>
    <row r="875" spans="1:28" s="321" customFormat="1" ht="20.25">
      <c r="A875" s="259"/>
      <c r="B875" s="327" t="s">
        <v>1829</v>
      </c>
      <c r="C875" s="327" t="s">
        <v>2183</v>
      </c>
      <c r="D875" s="327" t="s">
        <v>2183</v>
      </c>
      <c r="E875" s="327" t="s">
        <v>1758</v>
      </c>
      <c r="F875" s="327" t="s">
        <v>2184</v>
      </c>
      <c r="G875" s="327" t="s">
        <v>2453</v>
      </c>
      <c r="H875" s="327">
        <v>0</v>
      </c>
      <c r="I875" s="327" t="s">
        <v>2711</v>
      </c>
      <c r="J875" s="327" t="s">
        <v>2470</v>
      </c>
      <c r="K875" s="327"/>
      <c r="L875" s="327"/>
      <c r="M875" s="327"/>
      <c r="N875" s="327"/>
      <c r="O875" s="327"/>
      <c r="P875" s="327"/>
      <c r="Q875" s="327"/>
      <c r="R875" s="260" t="str">
        <f ca="1">IF(ISERROR($V875),"",OFFSET('Smelter Look-up'!$C$4,$V875-4,0)&amp;"")</f>
        <v>Global Advanced Metals Aizu</v>
      </c>
      <c r="S875" s="276" t="str">
        <f t="shared" ca="1" si="39"/>
        <v>JP</v>
      </c>
      <c r="T875" s="276" t="str">
        <f ca="1">IF(B875="","",IF(ISERROR(MATCH($J875,SorP!$B$1:$B$6230,0)),"",INDIRECT("'SorP'!$A$"&amp;MATCH($J875,SorP!$B$1:$B$6230,0))))</f>
        <v>JP-07</v>
      </c>
      <c r="U875" s="318"/>
      <c r="V875" s="319">
        <f>IF(C875="",NA(),MATCH($B875&amp;$C875,'Smelter Look-up'!$J:$J,0))</f>
        <v>284</v>
      </c>
      <c r="W875" s="320"/>
      <c r="X875" s="320">
        <f t="shared" si="40"/>
        <v>0</v>
      </c>
      <c r="Y875" s="320"/>
      <c r="Z875" s="320"/>
      <c r="AB875" s="321" t="str">
        <f t="shared" si="41"/>
        <v>TantalumGlobal Advanced Metals Aizu</v>
      </c>
    </row>
    <row r="876" spans="1:28" s="321" customFormat="1" ht="20.25">
      <c r="A876" s="259"/>
      <c r="B876" s="327" t="s">
        <v>1829</v>
      </c>
      <c r="C876" s="327" t="s">
        <v>2183</v>
      </c>
      <c r="D876" s="327" t="s">
        <v>2183</v>
      </c>
      <c r="E876" s="327" t="s">
        <v>1758</v>
      </c>
      <c r="F876" s="327" t="s">
        <v>2184</v>
      </c>
      <c r="G876" s="327" t="s">
        <v>2453</v>
      </c>
      <c r="H876" s="327">
        <v>0</v>
      </c>
      <c r="I876" s="327" t="s">
        <v>2711</v>
      </c>
      <c r="J876" s="327" t="s">
        <v>2470</v>
      </c>
      <c r="K876" s="327"/>
      <c r="L876" s="327"/>
      <c r="M876" s="327" t="s">
        <v>15548</v>
      </c>
      <c r="N876" s="327"/>
      <c r="O876" s="327" t="s">
        <v>15652</v>
      </c>
      <c r="P876" s="327"/>
      <c r="Q876" s="327"/>
      <c r="R876" s="260" t="str">
        <f ca="1">IF(ISERROR($V876),"",OFFSET('Smelter Look-up'!$C$4,$V876-4,0)&amp;"")</f>
        <v>Global Advanced Metals Aizu</v>
      </c>
      <c r="S876" s="276" t="str">
        <f t="shared" ca="1" si="39"/>
        <v>JP</v>
      </c>
      <c r="T876" s="276" t="str">
        <f ca="1">IF(B876="","",IF(ISERROR(MATCH($J876,SorP!$B$1:$B$6230,0)),"",INDIRECT("'SorP'!$A$"&amp;MATCH($J876,SorP!$B$1:$B$6230,0))))</f>
        <v>JP-07</v>
      </c>
      <c r="U876" s="318"/>
      <c r="V876" s="319">
        <f>IF(C876="",NA(),MATCH($B876&amp;$C876,'Smelter Look-up'!$J:$J,0))</f>
        <v>284</v>
      </c>
      <c r="W876" s="320"/>
      <c r="X876" s="320">
        <f t="shared" si="40"/>
        <v>0</v>
      </c>
      <c r="Y876" s="320"/>
      <c r="Z876" s="320"/>
      <c r="AB876" s="321" t="str">
        <f t="shared" si="41"/>
        <v>TantalumGlobal Advanced Metals Aizu</v>
      </c>
    </row>
    <row r="877" spans="1:28" s="321" customFormat="1" ht="20.25">
      <c r="A877" s="259"/>
      <c r="B877" s="327" t="s">
        <v>1829</v>
      </c>
      <c r="C877" s="327" t="s">
        <v>2183</v>
      </c>
      <c r="D877" s="327" t="s">
        <v>2183</v>
      </c>
      <c r="E877" s="327" t="s">
        <v>1758</v>
      </c>
      <c r="F877" s="327" t="s">
        <v>2184</v>
      </c>
      <c r="G877" s="327" t="s">
        <v>2453</v>
      </c>
      <c r="H877" s="327"/>
      <c r="I877" s="327" t="s">
        <v>2711</v>
      </c>
      <c r="J877" s="327" t="s">
        <v>2470</v>
      </c>
      <c r="K877" s="327" t="s">
        <v>16547</v>
      </c>
      <c r="L877" s="327" t="s">
        <v>16548</v>
      </c>
      <c r="M877" s="327" t="s">
        <v>15572</v>
      </c>
      <c r="N877" s="327" t="s">
        <v>15637</v>
      </c>
      <c r="O877" s="327" t="s">
        <v>15788</v>
      </c>
      <c r="P877" s="327" t="s">
        <v>775</v>
      </c>
      <c r="Q877" s="327"/>
      <c r="R877" s="260" t="str">
        <f ca="1">IF(ISERROR($V877),"",OFFSET('Smelter Look-up'!$C$4,$V877-4,0)&amp;"")</f>
        <v>Global Advanced Metals Aizu</v>
      </c>
      <c r="S877" s="276" t="str">
        <f t="shared" ca="1" si="39"/>
        <v>JP</v>
      </c>
      <c r="T877" s="276" t="str">
        <f ca="1">IF(B877="","",IF(ISERROR(MATCH($J877,SorP!$B$1:$B$6230,0)),"",INDIRECT("'SorP'!$A$"&amp;MATCH($J877,SorP!$B$1:$B$6230,0))))</f>
        <v>JP-07</v>
      </c>
      <c r="U877" s="318"/>
      <c r="V877" s="319">
        <f>IF(C877="",NA(),MATCH($B877&amp;$C877,'Smelter Look-up'!$J:$J,0))</f>
        <v>284</v>
      </c>
      <c r="W877" s="320"/>
      <c r="X877" s="320">
        <f t="shared" si="40"/>
        <v>0</v>
      </c>
      <c r="Y877" s="320"/>
      <c r="Z877" s="320"/>
      <c r="AB877" s="321" t="str">
        <f t="shared" si="41"/>
        <v>TantalumGlobal Advanced Metals Aizu</v>
      </c>
    </row>
    <row r="878" spans="1:28" s="321" customFormat="1" ht="20.25">
      <c r="A878" s="259"/>
      <c r="B878" s="327" t="s">
        <v>1829</v>
      </c>
      <c r="C878" s="327" t="s">
        <v>2208</v>
      </c>
      <c r="D878" s="327" t="s">
        <v>2208</v>
      </c>
      <c r="E878" s="327" t="s">
        <v>15620</v>
      </c>
      <c r="F878" s="327" t="s">
        <v>2209</v>
      </c>
      <c r="G878" s="327" t="s">
        <v>2453</v>
      </c>
      <c r="H878" s="327">
        <v>0</v>
      </c>
      <c r="I878" s="327" t="s">
        <v>2712</v>
      </c>
      <c r="J878" s="327" t="s">
        <v>2713</v>
      </c>
      <c r="K878" s="327"/>
      <c r="L878" s="327"/>
      <c r="M878" s="327"/>
      <c r="N878" s="327"/>
      <c r="O878" s="327"/>
      <c r="P878" s="327"/>
      <c r="Q878" s="327"/>
      <c r="R878" s="260" t="str">
        <f ca="1">IF(ISERROR($V878),"",OFFSET('Smelter Look-up'!$C$4,$V878-4,0)&amp;"")</f>
        <v>KEMET Blue Powder</v>
      </c>
      <c r="S878" s="276" t="str">
        <f t="shared" ca="1" si="39"/>
        <v>Unknown</v>
      </c>
      <c r="T878" s="276" t="str">
        <f ca="1">IF(B878="","",IF(ISERROR(MATCH($J878,SorP!$B$1:$B$6230,0)),"",INDIRECT("'SorP'!$A$"&amp;MATCH($J878,SorP!$B$1:$B$6230,0))))</f>
        <v>US-NV</v>
      </c>
      <c r="U878" s="318"/>
      <c r="V878" s="319">
        <f>IF(C878="",NA(),MATCH($B878&amp;$C878,'Smelter Look-up'!$J:$J,0))</f>
        <v>304</v>
      </c>
      <c r="W878" s="320"/>
      <c r="X878" s="320">
        <f t="shared" si="40"/>
        <v>0</v>
      </c>
      <c r="Y878" s="320"/>
      <c r="Z878" s="320"/>
      <c r="AB878" s="321" t="str">
        <f t="shared" si="41"/>
        <v>TantalumKEMET Blue Powder</v>
      </c>
    </row>
    <row r="879" spans="1:28" s="321" customFormat="1" ht="20.25">
      <c r="A879" s="259"/>
      <c r="B879" s="327" t="s">
        <v>1829</v>
      </c>
      <c r="C879" s="327" t="s">
        <v>16549</v>
      </c>
      <c r="D879" s="327" t="s">
        <v>2208</v>
      </c>
      <c r="E879" s="327" t="s">
        <v>15620</v>
      </c>
      <c r="F879" s="327" t="s">
        <v>2209</v>
      </c>
      <c r="G879" s="327" t="s">
        <v>2453</v>
      </c>
      <c r="H879" s="327">
        <v>0</v>
      </c>
      <c r="I879" s="327" t="s">
        <v>2712</v>
      </c>
      <c r="J879" s="327" t="s">
        <v>2713</v>
      </c>
      <c r="K879" s="327"/>
      <c r="L879" s="327"/>
      <c r="M879" s="327" t="s">
        <v>15548</v>
      </c>
      <c r="N879" s="327"/>
      <c r="O879" s="327" t="s">
        <v>15652</v>
      </c>
      <c r="P879" s="327"/>
      <c r="Q879" s="327"/>
      <c r="R879" s="260" t="str">
        <f ca="1">IF(ISERROR($V879),"",OFFSET('Smelter Look-up'!$C$4,$V879-4,0)&amp;"")</f>
        <v>KEMET Blue Powder</v>
      </c>
      <c r="S879" s="276" t="str">
        <f t="shared" ca="1" si="39"/>
        <v>Unknown</v>
      </c>
      <c r="T879" s="276" t="str">
        <f ca="1">IF(B879="","",IF(ISERROR(MATCH($J879,SorP!$B$1:$B$6230,0)),"",INDIRECT("'SorP'!$A$"&amp;MATCH($J879,SorP!$B$1:$B$6230,0))))</f>
        <v>US-NV</v>
      </c>
      <c r="U879" s="318"/>
      <c r="V879" s="319">
        <f>IF(C879="",NA(),MATCH($B879&amp;$C879,'Smelter Look-up'!$J:$J,0))</f>
        <v>304</v>
      </c>
      <c r="W879" s="320"/>
      <c r="X879" s="320">
        <f t="shared" si="40"/>
        <v>0</v>
      </c>
      <c r="Y879" s="320"/>
      <c r="Z879" s="320"/>
      <c r="AB879" s="321" t="str">
        <f t="shared" si="41"/>
        <v>TantalumKemet Blue Powder</v>
      </c>
    </row>
    <row r="880" spans="1:28" s="321" customFormat="1" ht="20.25">
      <c r="A880" s="259"/>
      <c r="B880" s="327" t="s">
        <v>1829</v>
      </c>
      <c r="C880" s="327" t="s">
        <v>16549</v>
      </c>
      <c r="D880" s="327" t="s">
        <v>2208</v>
      </c>
      <c r="E880" s="327" t="s">
        <v>15620</v>
      </c>
      <c r="F880" s="327" t="s">
        <v>2209</v>
      </c>
      <c r="G880" s="327" t="s">
        <v>2453</v>
      </c>
      <c r="H880" s="327" t="s">
        <v>16550</v>
      </c>
      <c r="I880" s="327" t="s">
        <v>2712</v>
      </c>
      <c r="J880" s="327" t="s">
        <v>16551</v>
      </c>
      <c r="K880" s="327" t="s">
        <v>16552</v>
      </c>
      <c r="L880" s="327" t="s">
        <v>16553</v>
      </c>
      <c r="M880" s="327" t="s">
        <v>15572</v>
      </c>
      <c r="N880" s="327" t="s">
        <v>15650</v>
      </c>
      <c r="O880" s="327" t="s">
        <v>16554</v>
      </c>
      <c r="P880" s="327" t="s">
        <v>775</v>
      </c>
      <c r="Q880" s="327"/>
      <c r="R880" s="260" t="str">
        <f ca="1">IF(ISERROR($V880),"",OFFSET('Smelter Look-up'!$C$4,$V880-4,0)&amp;"")</f>
        <v>KEMET Blue Powder</v>
      </c>
      <c r="S880" s="276" t="str">
        <f t="shared" ca="1" si="39"/>
        <v>Unknown</v>
      </c>
      <c r="T880" s="276" t="str">
        <f ca="1">IF(B880="","",IF(ISERROR(MATCH($J880,SorP!$B$1:$B$6230,0)),"",INDIRECT("'SorP'!$A$"&amp;MATCH($J880,SorP!$B$1:$B$6230,0))))</f>
        <v/>
      </c>
      <c r="U880" s="318"/>
      <c r="V880" s="319">
        <f>IF(C880="",NA(),MATCH($B880&amp;$C880,'Smelter Look-up'!$J:$J,0))</f>
        <v>304</v>
      </c>
      <c r="W880" s="320"/>
      <c r="X880" s="320">
        <f t="shared" si="40"/>
        <v>0</v>
      </c>
      <c r="Y880" s="320"/>
      <c r="Z880" s="320"/>
      <c r="AB880" s="321" t="str">
        <f t="shared" si="41"/>
        <v>TantalumKemet Blue Powder</v>
      </c>
    </row>
    <row r="881" spans="1:28" s="321" customFormat="1" ht="20.25">
      <c r="A881" s="259"/>
      <c r="B881" s="327" t="s">
        <v>1830</v>
      </c>
      <c r="C881" s="327" t="s">
        <v>2836</v>
      </c>
      <c r="D881" s="327" t="s">
        <v>2836</v>
      </c>
      <c r="E881" s="327" t="s">
        <v>1355</v>
      </c>
      <c r="F881" s="327" t="s">
        <v>2837</v>
      </c>
      <c r="G881" s="327" t="s">
        <v>2453</v>
      </c>
      <c r="H881" s="327">
        <v>0</v>
      </c>
      <c r="I881" s="327" t="s">
        <v>2838</v>
      </c>
      <c r="J881" s="327" t="s">
        <v>16555</v>
      </c>
      <c r="K881" s="327"/>
      <c r="L881" s="327"/>
      <c r="M881" s="327" t="s">
        <v>15548</v>
      </c>
      <c r="N881" s="327"/>
      <c r="O881" s="327" t="s">
        <v>15637</v>
      </c>
      <c r="P881" s="327"/>
      <c r="Q881" s="327"/>
      <c r="R881" s="260" t="str">
        <f ca="1">IF(ISERROR($V881),"",OFFSET('Smelter Look-up'!$C$4,$V881-4,0)&amp;"")</f>
        <v>Hydrometallurg, JSC</v>
      </c>
      <c r="S881" s="276" t="str">
        <f t="shared" ca="1" si="39"/>
        <v>RU</v>
      </c>
      <c r="T881" s="276" t="str">
        <f ca="1">IF(B881="","",IF(ISERROR(MATCH($J881,SorP!$B$1:$B$6230,0)),"",INDIRECT("'SorP'!$A$"&amp;MATCH($J881,SorP!$B$1:$B$6230,0))))</f>
        <v/>
      </c>
      <c r="U881" s="318"/>
      <c r="V881" s="319">
        <f>IF(C881="",NA(),MATCH($B881&amp;$C881,'Smelter Look-up'!$J:$J,0))</f>
        <v>536</v>
      </c>
      <c r="W881" s="320"/>
      <c r="X881" s="320">
        <f t="shared" si="40"/>
        <v>0</v>
      </c>
      <c r="Y881" s="320"/>
      <c r="Z881" s="320"/>
      <c r="AB881" s="321" t="str">
        <f t="shared" si="41"/>
        <v>TungstenHydrometallurg, JSC</v>
      </c>
    </row>
    <row r="882" spans="1:28" s="321" customFormat="1" ht="25.5">
      <c r="A882" s="259"/>
      <c r="B882" s="327" t="s">
        <v>1828</v>
      </c>
      <c r="C882" s="327" t="s">
        <v>3341</v>
      </c>
      <c r="D882" s="327" t="s">
        <v>3341</v>
      </c>
      <c r="E882" s="327" t="s">
        <v>1395</v>
      </c>
      <c r="F882" s="327" t="s">
        <v>3342</v>
      </c>
      <c r="G882" s="327" t="s">
        <v>2453</v>
      </c>
      <c r="H882" s="327">
        <v>0</v>
      </c>
      <c r="I882" s="327" t="s">
        <v>2792</v>
      </c>
      <c r="J882" s="327" t="s">
        <v>16556</v>
      </c>
      <c r="K882" s="327"/>
      <c r="L882" s="327"/>
      <c r="M882" s="327" t="s">
        <v>15720</v>
      </c>
      <c r="N882" s="327"/>
      <c r="O882" s="327" t="s">
        <v>15637</v>
      </c>
      <c r="P882" s="327"/>
      <c r="Q882" s="327"/>
      <c r="R882" s="260" t="str">
        <f ca="1">IF(ISERROR($V882),"",OFFSET('Smelter Look-up'!$C$4,$V882-4,0)&amp;"")</f>
        <v>An Vinh Joint Stock Mineral Processing Company</v>
      </c>
      <c r="S882" s="276" t="str">
        <f t="shared" ca="1" si="39"/>
        <v>VN</v>
      </c>
      <c r="T882" s="276" t="str">
        <f ca="1">IF(B882="","",IF(ISERROR(MATCH($J882,SorP!$B$1:$B$6230,0)),"",INDIRECT("'SorP'!$A$"&amp;MATCH($J882,SorP!$B$1:$B$6230,0))))</f>
        <v/>
      </c>
      <c r="U882" s="318"/>
      <c r="V882" s="319">
        <f>IF(C882="",NA(),MATCH($B882&amp;$C882,'Smelter Look-up'!$J:$J,0))</f>
        <v>347</v>
      </c>
      <c r="W882" s="320"/>
      <c r="X882" s="320">
        <f t="shared" si="40"/>
        <v>0</v>
      </c>
      <c r="Y882" s="320"/>
      <c r="Z882" s="320"/>
      <c r="AB882" s="321" t="str">
        <f t="shared" si="41"/>
        <v>TinAn Vinh Joint Stock Mineral Processing Company</v>
      </c>
    </row>
    <row r="883" spans="1:28" s="321" customFormat="1" ht="25.5">
      <c r="A883" s="259"/>
      <c r="B883" s="327" t="s">
        <v>1828</v>
      </c>
      <c r="C883" s="327" t="s">
        <v>3341</v>
      </c>
      <c r="D883" s="327" t="s">
        <v>3341</v>
      </c>
      <c r="E883" s="327" t="s">
        <v>1395</v>
      </c>
      <c r="F883" s="327" t="s">
        <v>3342</v>
      </c>
      <c r="G883" s="327" t="s">
        <v>2453</v>
      </c>
      <c r="H883" s="327">
        <v>0</v>
      </c>
      <c r="I883" s="327" t="s">
        <v>2792</v>
      </c>
      <c r="J883" s="327" t="s">
        <v>16556</v>
      </c>
      <c r="K883" s="327"/>
      <c r="L883" s="327"/>
      <c r="M883" s="327"/>
      <c r="N883" s="327"/>
      <c r="O883" s="327"/>
      <c r="P883" s="327"/>
      <c r="Q883" s="327" t="s">
        <v>15622</v>
      </c>
      <c r="R883" s="260" t="str">
        <f ca="1">IF(ISERROR($V883),"",OFFSET('Smelter Look-up'!$C$4,$V883-4,0)&amp;"")</f>
        <v>An Vinh Joint Stock Mineral Processing Company</v>
      </c>
      <c r="S883" s="276" t="str">
        <f t="shared" ca="1" si="39"/>
        <v>VN</v>
      </c>
      <c r="T883" s="276" t="str">
        <f ca="1">IF(B883="","",IF(ISERROR(MATCH($J883,SorP!$B$1:$B$6230,0)),"",INDIRECT("'SorP'!$A$"&amp;MATCH($J883,SorP!$B$1:$B$6230,0))))</f>
        <v/>
      </c>
      <c r="U883" s="318"/>
      <c r="V883" s="319">
        <f>IF(C883="",NA(),MATCH($B883&amp;$C883,'Smelter Look-up'!$J:$J,0))</f>
        <v>347</v>
      </c>
      <c r="W883" s="320"/>
      <c r="X883" s="320">
        <f t="shared" si="40"/>
        <v>0</v>
      </c>
      <c r="Y883" s="320"/>
      <c r="Z883" s="320"/>
      <c r="AB883" s="321" t="str">
        <f t="shared" si="41"/>
        <v>TinAn Vinh Joint Stock Mineral Processing Company</v>
      </c>
    </row>
    <row r="884" spans="1:28" s="321" customFormat="1" ht="20.25">
      <c r="A884" s="259"/>
      <c r="B884" s="327" t="s">
        <v>1829</v>
      </c>
      <c r="C884" s="327" t="s">
        <v>3472</v>
      </c>
      <c r="D884" s="327" t="s">
        <v>3472</v>
      </c>
      <c r="E884" s="327" t="s">
        <v>1687</v>
      </c>
      <c r="F884" s="327" t="s">
        <v>2717</v>
      </c>
      <c r="G884" s="327" t="s">
        <v>2453</v>
      </c>
      <c r="H884" s="327">
        <v>0</v>
      </c>
      <c r="I884" s="327" t="s">
        <v>2671</v>
      </c>
      <c r="J884" s="327" t="s">
        <v>2718</v>
      </c>
      <c r="K884" s="327"/>
      <c r="L884" s="327"/>
      <c r="M884" s="327"/>
      <c r="N884" s="327"/>
      <c r="O884" s="327"/>
      <c r="P884" s="327"/>
      <c r="Q884" s="327"/>
      <c r="R884" s="260" t="str">
        <f ca="1">IF(ISERROR($V884),"",OFFSET('Smelter Look-up'!$C$4,$V884-4,0)&amp;"")</f>
        <v>Resind Industria e Comercio Ltda.</v>
      </c>
      <c r="S884" s="276" t="str">
        <f t="shared" ca="1" si="39"/>
        <v>BR</v>
      </c>
      <c r="T884" s="276" t="str">
        <f ca="1">IF(B884="","",IF(ISERROR(MATCH($J884,SorP!$B$1:$B$6230,0)),"",INDIRECT("'SorP'!$A$"&amp;MATCH($J884,SorP!$B$1:$B$6230,0))))</f>
        <v>BR-MG</v>
      </c>
      <c r="U884" s="318"/>
      <c r="V884" s="319">
        <f>IF(C884="",NA(),MATCH($B884&amp;$C884,'Smelter Look-up'!$J:$J,0))</f>
        <v>320</v>
      </c>
      <c r="W884" s="320"/>
      <c r="X884" s="320">
        <f t="shared" si="40"/>
        <v>0</v>
      </c>
      <c r="Y884" s="320"/>
      <c r="Z884" s="320"/>
      <c r="AB884" s="321" t="str">
        <f t="shared" si="41"/>
        <v>TantalumResind Indústria e Comércio Ltda.</v>
      </c>
    </row>
    <row r="885" spans="1:28" s="321" customFormat="1" ht="20.25">
      <c r="A885" s="259"/>
      <c r="B885" s="327" t="s">
        <v>1828</v>
      </c>
      <c r="C885" s="327" t="s">
        <v>2799</v>
      </c>
      <c r="D885" s="327" t="s">
        <v>2799</v>
      </c>
      <c r="E885" s="327" t="s">
        <v>1676</v>
      </c>
      <c r="F885" s="327" t="s">
        <v>2800</v>
      </c>
      <c r="G885" s="327" t="s">
        <v>2453</v>
      </c>
      <c r="H885" s="327">
        <v>0</v>
      </c>
      <c r="I885" s="327" t="s">
        <v>2801</v>
      </c>
      <c r="J885" s="327" t="s">
        <v>2614</v>
      </c>
      <c r="K885" s="327"/>
      <c r="L885" s="327"/>
      <c r="M885" s="327"/>
      <c r="N885" s="327"/>
      <c r="O885" s="327"/>
      <c r="P885" s="327"/>
      <c r="Q885" s="327" t="s">
        <v>15576</v>
      </c>
      <c r="R885" s="260" t="str">
        <f ca="1">IF(ISERROR($V885),"",OFFSET('Smelter Look-up'!$C$4,$V885-4,0)&amp;"")</f>
        <v>Metallo-Chimique N.V.</v>
      </c>
      <c r="S885" s="276" t="str">
        <f t="shared" ca="1" si="39"/>
        <v>BE</v>
      </c>
      <c r="T885" s="276" t="str">
        <f ca="1">IF(B885="","",IF(ISERROR(MATCH($J885,SorP!$B$1:$B$6230,0)),"",INDIRECT("'SorP'!$A$"&amp;MATCH($J885,SorP!$B$1:$B$6230,0))))</f>
        <v/>
      </c>
      <c r="U885" s="318"/>
      <c r="V885" s="319">
        <f>IF(C885="",NA(),MATCH($B885&amp;$C885,'Smelter Look-up'!$J:$J,0))</f>
        <v>420</v>
      </c>
      <c r="W885" s="320"/>
      <c r="X885" s="320">
        <f t="shared" si="40"/>
        <v>0</v>
      </c>
      <c r="Y885" s="320"/>
      <c r="Z885" s="320"/>
      <c r="AB885" s="321" t="str">
        <f t="shared" si="41"/>
        <v>TinMetallo-Chimique N.V.</v>
      </c>
    </row>
    <row r="886" spans="1:28" s="321" customFormat="1" ht="20.25">
      <c r="A886" s="259"/>
      <c r="B886" s="327" t="s">
        <v>1828</v>
      </c>
      <c r="C886" s="327" t="s">
        <v>2799</v>
      </c>
      <c r="D886" s="327" t="s">
        <v>2799</v>
      </c>
      <c r="E886" s="327" t="s">
        <v>1676</v>
      </c>
      <c r="F886" s="327" t="s">
        <v>2800</v>
      </c>
      <c r="G886" s="327" t="s">
        <v>2453</v>
      </c>
      <c r="H886" s="327" t="s">
        <v>16557</v>
      </c>
      <c r="I886" s="327" t="s">
        <v>2801</v>
      </c>
      <c r="J886" s="327" t="s">
        <v>2614</v>
      </c>
      <c r="K886" s="327" t="s">
        <v>16558</v>
      </c>
      <c r="L886" s="327" t="s">
        <v>16559</v>
      </c>
      <c r="M886" s="327" t="s">
        <v>15577</v>
      </c>
      <c r="N886" s="327" t="s">
        <v>2799</v>
      </c>
      <c r="O886" s="327" t="s">
        <v>16266</v>
      </c>
      <c r="P886" s="327"/>
      <c r="Q886" s="327"/>
      <c r="R886" s="260" t="str">
        <f ca="1">IF(ISERROR($V886),"",OFFSET('Smelter Look-up'!$C$4,$V886-4,0)&amp;"")</f>
        <v>Metallo-Chimique N.V.</v>
      </c>
      <c r="S886" s="276" t="str">
        <f t="shared" ca="1" si="39"/>
        <v>BE</v>
      </c>
      <c r="T886" s="276" t="str">
        <f ca="1">IF(B886="","",IF(ISERROR(MATCH($J886,SorP!$B$1:$B$6230,0)),"",INDIRECT("'SorP'!$A$"&amp;MATCH($J886,SorP!$B$1:$B$6230,0))))</f>
        <v/>
      </c>
      <c r="U886" s="318"/>
      <c r="V886" s="319">
        <f>IF(C886="",NA(),MATCH($B886&amp;$C886,'Smelter Look-up'!$J:$J,0))</f>
        <v>420</v>
      </c>
      <c r="W886" s="320"/>
      <c r="X886" s="320">
        <f t="shared" si="40"/>
        <v>0</v>
      </c>
      <c r="Y886" s="320"/>
      <c r="Z886" s="320"/>
      <c r="AB886" s="321" t="str">
        <f t="shared" si="41"/>
        <v>TinMetallo-Chimique N.V.</v>
      </c>
    </row>
    <row r="887" spans="1:28" s="321" customFormat="1" ht="20.25">
      <c r="A887" s="259"/>
      <c r="B887" s="327" t="s">
        <v>1828</v>
      </c>
      <c r="C887" s="327" t="s">
        <v>2799</v>
      </c>
      <c r="D887" s="327" t="s">
        <v>2799</v>
      </c>
      <c r="E887" s="327" t="s">
        <v>1676</v>
      </c>
      <c r="F887" s="327" t="s">
        <v>2800</v>
      </c>
      <c r="G887" s="327" t="s">
        <v>2453</v>
      </c>
      <c r="H887" s="327">
        <v>0</v>
      </c>
      <c r="I887" s="327" t="s">
        <v>2801</v>
      </c>
      <c r="J887" s="327" t="s">
        <v>2614</v>
      </c>
      <c r="K887" s="327"/>
      <c r="L887" s="327"/>
      <c r="M887" s="327"/>
      <c r="N887" s="327"/>
      <c r="O887" s="327"/>
      <c r="P887" s="327"/>
      <c r="Q887" s="327"/>
      <c r="R887" s="260" t="str">
        <f ca="1">IF(ISERROR($V887),"",OFFSET('Smelter Look-up'!$C$4,$V887-4,0)&amp;"")</f>
        <v>Metallo-Chimique N.V.</v>
      </c>
      <c r="S887" s="276" t="str">
        <f t="shared" ca="1" si="39"/>
        <v>BE</v>
      </c>
      <c r="T887" s="276" t="str">
        <f ca="1">IF(B887="","",IF(ISERROR(MATCH($J887,SorP!$B$1:$B$6230,0)),"",INDIRECT("'SorP'!$A$"&amp;MATCH($J887,SorP!$B$1:$B$6230,0))))</f>
        <v/>
      </c>
      <c r="U887" s="318"/>
      <c r="V887" s="319">
        <f>IF(C887="",NA(),MATCH($B887&amp;$C887,'Smelter Look-up'!$J:$J,0))</f>
        <v>420</v>
      </c>
      <c r="W887" s="320"/>
      <c r="X887" s="320">
        <f t="shared" si="40"/>
        <v>0</v>
      </c>
      <c r="Y887" s="320"/>
      <c r="Z887" s="320"/>
      <c r="AB887" s="321" t="str">
        <f t="shared" si="41"/>
        <v>TinMetallo-Chimique N.V.</v>
      </c>
    </row>
    <row r="888" spans="1:28" s="321" customFormat="1" ht="20.25">
      <c r="A888" s="259"/>
      <c r="B888" s="327" t="s">
        <v>1828</v>
      </c>
      <c r="C888" s="327" t="s">
        <v>2799</v>
      </c>
      <c r="D888" s="327" t="s">
        <v>2799</v>
      </c>
      <c r="E888" s="327" t="s">
        <v>1676</v>
      </c>
      <c r="F888" s="327" t="s">
        <v>2800</v>
      </c>
      <c r="G888" s="327" t="s">
        <v>2453</v>
      </c>
      <c r="H888" s="327" t="s">
        <v>16560</v>
      </c>
      <c r="I888" s="327" t="s">
        <v>2801</v>
      </c>
      <c r="J888" s="327" t="s">
        <v>2614</v>
      </c>
      <c r="K888" s="327" t="s">
        <v>16561</v>
      </c>
      <c r="L888" s="327" t="s">
        <v>16559</v>
      </c>
      <c r="M888" s="327" t="s">
        <v>15577</v>
      </c>
      <c r="N888" s="327" t="s">
        <v>16562</v>
      </c>
      <c r="O888" s="327" t="s">
        <v>16375</v>
      </c>
      <c r="P888" s="327" t="s">
        <v>774</v>
      </c>
      <c r="Q888" s="327" t="s">
        <v>16563</v>
      </c>
      <c r="R888" s="260" t="str">
        <f ca="1">IF(ISERROR($V888),"",OFFSET('Smelter Look-up'!$C$4,$V888-4,0)&amp;"")</f>
        <v>Metallo-Chimique N.V.</v>
      </c>
      <c r="S888" s="276" t="str">
        <f t="shared" ca="1" si="39"/>
        <v>BE</v>
      </c>
      <c r="T888" s="276" t="str">
        <f ca="1">IF(B888="","",IF(ISERROR(MATCH($J888,SorP!$B$1:$B$6230,0)),"",INDIRECT("'SorP'!$A$"&amp;MATCH($J888,SorP!$B$1:$B$6230,0))))</f>
        <v/>
      </c>
      <c r="U888" s="318"/>
      <c r="V888" s="319">
        <f>IF(C888="",NA(),MATCH($B888&amp;$C888,'Smelter Look-up'!$J:$J,0))</f>
        <v>420</v>
      </c>
      <c r="W888" s="320"/>
      <c r="X888" s="320">
        <f t="shared" si="40"/>
        <v>0</v>
      </c>
      <c r="Y888" s="320"/>
      <c r="Z888" s="320"/>
      <c r="AB888" s="321" t="str">
        <f t="shared" si="41"/>
        <v>TinMetallo-Chimique N.V.</v>
      </c>
    </row>
    <row r="889" spans="1:28" s="321" customFormat="1" ht="20.25">
      <c r="A889" s="259"/>
      <c r="B889" s="327" t="s">
        <v>1828</v>
      </c>
      <c r="C889" s="327" t="s">
        <v>2799</v>
      </c>
      <c r="D889" s="327" t="s">
        <v>2799</v>
      </c>
      <c r="E889" s="327" t="s">
        <v>1676</v>
      </c>
      <c r="F889" s="327" t="s">
        <v>2800</v>
      </c>
      <c r="G889" s="327" t="s">
        <v>2453</v>
      </c>
      <c r="H889" s="327">
        <v>0</v>
      </c>
      <c r="I889" s="327" t="s">
        <v>2801</v>
      </c>
      <c r="J889" s="327" t="s">
        <v>2614</v>
      </c>
      <c r="K889" s="327"/>
      <c r="L889" s="327"/>
      <c r="M889" s="327" t="s">
        <v>15548</v>
      </c>
      <c r="N889" s="327"/>
      <c r="O889" s="327" t="s">
        <v>15549</v>
      </c>
      <c r="P889" s="327"/>
      <c r="Q889" s="327"/>
      <c r="R889" s="260" t="str">
        <f ca="1">IF(ISERROR($V889),"",OFFSET('Smelter Look-up'!$C$4,$V889-4,0)&amp;"")</f>
        <v>Metallo-Chimique N.V.</v>
      </c>
      <c r="S889" s="276" t="str">
        <f t="shared" ca="1" si="39"/>
        <v>BE</v>
      </c>
      <c r="T889" s="276" t="str">
        <f ca="1">IF(B889="","",IF(ISERROR(MATCH($J889,SorP!$B$1:$B$6230,0)),"",INDIRECT("'SorP'!$A$"&amp;MATCH($J889,SorP!$B$1:$B$6230,0))))</f>
        <v/>
      </c>
      <c r="U889" s="318"/>
      <c r="V889" s="319">
        <f>IF(C889="",NA(),MATCH($B889&amp;$C889,'Smelter Look-up'!$J:$J,0))</f>
        <v>420</v>
      </c>
      <c r="W889" s="320"/>
      <c r="X889" s="320">
        <f t="shared" si="40"/>
        <v>0</v>
      </c>
      <c r="Y889" s="320"/>
      <c r="Z889" s="320"/>
      <c r="AB889" s="321" t="str">
        <f t="shared" si="41"/>
        <v>TinMetallo-Chimique N.V.</v>
      </c>
    </row>
    <row r="890" spans="1:28" s="321" customFormat="1" ht="20.25">
      <c r="A890" s="259"/>
      <c r="B890" s="327" t="s">
        <v>1828</v>
      </c>
      <c r="C890" s="327" t="s">
        <v>2799</v>
      </c>
      <c r="D890" s="327" t="s">
        <v>2799</v>
      </c>
      <c r="E890" s="327" t="s">
        <v>1676</v>
      </c>
      <c r="F890" s="327" t="s">
        <v>2800</v>
      </c>
      <c r="G890" s="327" t="s">
        <v>2453</v>
      </c>
      <c r="H890" s="327">
        <v>0</v>
      </c>
      <c r="I890" s="327" t="s">
        <v>2801</v>
      </c>
      <c r="J890" s="327" t="s">
        <v>2614</v>
      </c>
      <c r="K890" s="327"/>
      <c r="L890" s="327"/>
      <c r="M890" s="327"/>
      <c r="N890" s="327" t="s">
        <v>15552</v>
      </c>
      <c r="O890" s="327" t="s">
        <v>15552</v>
      </c>
      <c r="P890" s="327" t="s">
        <v>775</v>
      </c>
      <c r="Q890" s="327" t="s">
        <v>15553</v>
      </c>
      <c r="R890" s="260" t="str">
        <f ca="1">IF(ISERROR($V890),"",OFFSET('Smelter Look-up'!$C$4,$V890-4,0)&amp;"")</f>
        <v>Metallo-Chimique N.V.</v>
      </c>
      <c r="S890" s="276" t="str">
        <f t="shared" ca="1" si="39"/>
        <v>BE</v>
      </c>
      <c r="T890" s="276" t="str">
        <f ca="1">IF(B890="","",IF(ISERROR(MATCH($J890,SorP!$B$1:$B$6230,0)),"",INDIRECT("'SorP'!$A$"&amp;MATCH($J890,SorP!$B$1:$B$6230,0))))</f>
        <v/>
      </c>
      <c r="U890" s="318"/>
      <c r="V890" s="319">
        <f>IF(C890="",NA(),MATCH($B890&amp;$C890,'Smelter Look-up'!$J:$J,0))</f>
        <v>420</v>
      </c>
      <c r="W890" s="320"/>
      <c r="X890" s="320">
        <f t="shared" si="40"/>
        <v>0</v>
      </c>
      <c r="Y890" s="320"/>
      <c r="Z890" s="320"/>
      <c r="AB890" s="321" t="str">
        <f t="shared" si="41"/>
        <v>TinMetallo-Chimique N.V.</v>
      </c>
    </row>
    <row r="891" spans="1:28" s="321" customFormat="1" ht="20.25">
      <c r="A891" s="259"/>
      <c r="B891" s="327" t="s">
        <v>1828</v>
      </c>
      <c r="C891" s="327" t="s">
        <v>2799</v>
      </c>
      <c r="D891" s="327" t="s">
        <v>2799</v>
      </c>
      <c r="E891" s="327" t="s">
        <v>1676</v>
      </c>
      <c r="F891" s="327" t="s">
        <v>2800</v>
      </c>
      <c r="G891" s="327" t="s">
        <v>2453</v>
      </c>
      <c r="H891" s="327" t="s">
        <v>16557</v>
      </c>
      <c r="I891" s="327" t="s">
        <v>2801</v>
      </c>
      <c r="J891" s="327" t="s">
        <v>2614</v>
      </c>
      <c r="K891" s="327" t="s">
        <v>16558</v>
      </c>
      <c r="L891" s="327" t="s">
        <v>16559</v>
      </c>
      <c r="M891" s="327" t="s">
        <v>15692</v>
      </c>
      <c r="N891" s="327" t="s">
        <v>2799</v>
      </c>
      <c r="O891" s="327" t="s">
        <v>16266</v>
      </c>
      <c r="P891" s="327"/>
      <c r="Q891" s="327"/>
      <c r="R891" s="260" t="str">
        <f ca="1">IF(ISERROR($V891),"",OFFSET('Smelter Look-up'!$C$4,$V891-4,0)&amp;"")</f>
        <v>Metallo-Chimique N.V.</v>
      </c>
      <c r="S891" s="276" t="str">
        <f t="shared" ca="1" si="39"/>
        <v>BE</v>
      </c>
      <c r="T891" s="276" t="str">
        <f ca="1">IF(B891="","",IF(ISERROR(MATCH($J891,SorP!$B$1:$B$6230,0)),"",INDIRECT("'SorP'!$A$"&amp;MATCH($J891,SorP!$B$1:$B$6230,0))))</f>
        <v/>
      </c>
      <c r="U891" s="318"/>
      <c r="V891" s="319">
        <f>IF(C891="",NA(),MATCH($B891&amp;$C891,'Smelter Look-up'!$J:$J,0))</f>
        <v>420</v>
      </c>
      <c r="W891" s="320"/>
      <c r="X891" s="320">
        <f t="shared" si="40"/>
        <v>0</v>
      </c>
      <c r="Y891" s="320"/>
      <c r="Z891" s="320"/>
      <c r="AB891" s="321" t="str">
        <f t="shared" si="41"/>
        <v>TinMetallo-Chimique N.V.</v>
      </c>
    </row>
    <row r="892" spans="1:28" s="321" customFormat="1" ht="20.25">
      <c r="A892" s="259"/>
      <c r="B892" s="327" t="s">
        <v>1828</v>
      </c>
      <c r="C892" s="327" t="s">
        <v>2799</v>
      </c>
      <c r="D892" s="327" t="s">
        <v>2799</v>
      </c>
      <c r="E892" s="327" t="s">
        <v>1676</v>
      </c>
      <c r="F892" s="327" t="s">
        <v>2800</v>
      </c>
      <c r="G892" s="327" t="s">
        <v>2453</v>
      </c>
      <c r="H892" s="327" t="s">
        <v>16564</v>
      </c>
      <c r="I892" s="327" t="s">
        <v>2801</v>
      </c>
      <c r="J892" s="327" t="s">
        <v>2614</v>
      </c>
      <c r="K892" s="327" t="s">
        <v>16565</v>
      </c>
      <c r="L892" s="327" t="s">
        <v>16566</v>
      </c>
      <c r="M892" s="327"/>
      <c r="N892" s="327"/>
      <c r="O892" s="327"/>
      <c r="P892" s="327"/>
      <c r="Q892" s="327"/>
      <c r="R892" s="260" t="str">
        <f ca="1">IF(ISERROR($V892),"",OFFSET('Smelter Look-up'!$C$4,$V892-4,0)&amp;"")</f>
        <v>Metallo-Chimique N.V.</v>
      </c>
      <c r="S892" s="276" t="str">
        <f t="shared" ca="1" si="39"/>
        <v>BE</v>
      </c>
      <c r="T892" s="276" t="str">
        <f ca="1">IF(B892="","",IF(ISERROR(MATCH($J892,SorP!$B$1:$B$6230,0)),"",INDIRECT("'SorP'!$A$"&amp;MATCH($J892,SorP!$B$1:$B$6230,0))))</f>
        <v/>
      </c>
      <c r="U892" s="318"/>
      <c r="V892" s="319">
        <f>IF(C892="",NA(),MATCH($B892&amp;$C892,'Smelter Look-up'!$J:$J,0))</f>
        <v>420</v>
      </c>
      <c r="W892" s="320"/>
      <c r="X892" s="320">
        <f t="shared" si="40"/>
        <v>0</v>
      </c>
      <c r="Y892" s="320"/>
      <c r="Z892" s="320"/>
      <c r="AB892" s="321" t="str">
        <f t="shared" si="41"/>
        <v>TinMetallo-Chimique N.V.</v>
      </c>
    </row>
    <row r="893" spans="1:28" s="321" customFormat="1" ht="20.25">
      <c r="A893" s="259"/>
      <c r="B893" s="327" t="s">
        <v>1828</v>
      </c>
      <c r="C893" s="327" t="s">
        <v>16567</v>
      </c>
      <c r="D893" s="327" t="s">
        <v>16567</v>
      </c>
      <c r="E893" s="327" t="s">
        <v>1719</v>
      </c>
      <c r="F893" s="327" t="s">
        <v>2802</v>
      </c>
      <c r="G893" s="327" t="s">
        <v>2453</v>
      </c>
      <c r="H893" s="327">
        <v>0</v>
      </c>
      <c r="I893" s="327" t="s">
        <v>2803</v>
      </c>
      <c r="J893" s="327" t="s">
        <v>16568</v>
      </c>
      <c r="K893" s="327"/>
      <c r="L893" s="327"/>
      <c r="M893" s="327" t="s">
        <v>15548</v>
      </c>
      <c r="N893" s="327"/>
      <c r="O893" s="327" t="s">
        <v>15554</v>
      </c>
      <c r="P893" s="327"/>
      <c r="Q893" s="327"/>
      <c r="R893" s="260" t="str">
        <f ca="1">IF(ISERROR($V893),"",OFFSET('Smelter Look-up'!$C$4,$V893-4,0)&amp;"")</f>
        <v/>
      </c>
      <c r="S893" s="276" t="str">
        <f t="shared" ca="1" si="39"/>
        <v>ES</v>
      </c>
      <c r="T893" s="276" t="str">
        <f ca="1">IF(B893="","",IF(ISERROR(MATCH($J893,SorP!$B$1:$B$6230,0)),"",INDIRECT("'SorP'!$A$"&amp;MATCH($J893,SorP!$B$1:$B$6230,0))))</f>
        <v/>
      </c>
      <c r="U893" s="318"/>
      <c r="V893" s="319" t="e">
        <f>IF(C893="",NA(),MATCH($B893&amp;$C893,'Smelter Look-up'!$J:$J,0))</f>
        <v>#N/A</v>
      </c>
      <c r="W893" s="320"/>
      <c r="X893" s="320">
        <f t="shared" si="40"/>
        <v>0</v>
      </c>
      <c r="Y893" s="320"/>
      <c r="Z893" s="320"/>
      <c r="AB893" s="321" t="str">
        <f t="shared" si="41"/>
        <v>TinElmet S.L.U. (Metallo Group)</v>
      </c>
    </row>
    <row r="894" spans="1:28" s="321" customFormat="1" ht="20.25">
      <c r="A894" s="259"/>
      <c r="B894" s="328" t="s">
        <v>1828</v>
      </c>
      <c r="C894" s="328" t="s">
        <v>2755</v>
      </c>
      <c r="D894" s="329" t="s">
        <v>1573</v>
      </c>
      <c r="E894" s="329" t="s">
        <v>1344</v>
      </c>
      <c r="F894" s="329" t="s">
        <v>1182</v>
      </c>
      <c r="G894" s="329" t="s">
        <v>2453</v>
      </c>
      <c r="H894" s="330">
        <v>0</v>
      </c>
      <c r="I894" s="331" t="s">
        <v>2753</v>
      </c>
      <c r="J894" s="331" t="s">
        <v>2754</v>
      </c>
      <c r="K894" s="332"/>
      <c r="L894" s="332"/>
      <c r="M894" s="332"/>
      <c r="N894" s="332"/>
      <c r="O894" s="332"/>
      <c r="P894" s="332"/>
      <c r="Q894" s="210"/>
      <c r="R894" s="260" t="str">
        <f ca="1">IF(ISERROR($V894),"",OFFSET('Smelter Look-up'!$C$4,$V894-4,0)&amp;"")</f>
        <v>Minsur</v>
      </c>
      <c r="S894" s="276" t="str">
        <f t="shared" ca="1" si="39"/>
        <v>PE</v>
      </c>
      <c r="T894" s="276" t="str">
        <f ca="1">IF(B894="","",IF(ISERROR(MATCH($J894,SorP!$B$1:$B$6230,0)),"",INDIRECT("'SorP'!$A$"&amp;MATCH($J894,SorP!$B$1:$B$6230,0))))</f>
        <v>PE-ICA</v>
      </c>
      <c r="U894" s="318"/>
      <c r="V894" s="319">
        <f>IF(C894="",NA(),MATCH($B894&amp;$C894,'Smelter Look-up'!$J:$J,0))</f>
        <v>387</v>
      </c>
      <c r="W894" s="320"/>
      <c r="X894" s="320">
        <f t="shared" si="40"/>
        <v>0</v>
      </c>
      <c r="Y894" s="320"/>
      <c r="Z894" s="320"/>
      <c r="AB894" s="321" t="str">
        <f t="shared" si="41"/>
        <v>TinFunsur Smelter</v>
      </c>
    </row>
    <row r="895" spans="1:28" s="321" customFormat="1" ht="20.25">
      <c r="A895" s="259"/>
      <c r="B895" s="328" t="s">
        <v>1827</v>
      </c>
      <c r="C895" s="328" t="s">
        <v>1421</v>
      </c>
      <c r="D895" s="329" t="s">
        <v>1421</v>
      </c>
      <c r="E895" s="329" t="s">
        <v>1694</v>
      </c>
      <c r="F895" s="329" t="s">
        <v>1115</v>
      </c>
      <c r="G895" s="329" t="s">
        <v>2453</v>
      </c>
      <c r="H895" s="330">
        <v>0</v>
      </c>
      <c r="I895" s="331" t="s">
        <v>2576</v>
      </c>
      <c r="J895" s="331" t="s">
        <v>2526</v>
      </c>
      <c r="K895" s="333"/>
      <c r="L895" s="333"/>
      <c r="M895" s="333"/>
      <c r="N895" s="333"/>
      <c r="O895" s="333"/>
      <c r="P895" s="333"/>
      <c r="Q895" s="334"/>
      <c r="R895" s="260" t="str">
        <f ca="1">IF(ISERROR($V895),"",OFFSET('Smelter Look-up'!$C$4,$V895-4,0)&amp;"")</f>
        <v>Royal Canadian Mint</v>
      </c>
      <c r="S895" s="276" t="str">
        <f t="shared" ca="1" si="39"/>
        <v>CA</v>
      </c>
      <c r="T895" s="276" t="str">
        <f ca="1">IF(B895="","",IF(ISERROR(MATCH($J895,SorP!$B$1:$B$6230,0)),"",INDIRECT("'SorP'!$A$"&amp;MATCH($J895,SorP!$B$1:$B$6230,0))))</f>
        <v>CA-ON</v>
      </c>
      <c r="U895" s="318"/>
      <c r="V895" s="319">
        <f>IF(C895="",NA(),MATCH($B895&amp;$C895,'Smelter Look-up'!$J:$J,0))</f>
        <v>185</v>
      </c>
      <c r="W895" s="320"/>
      <c r="X895" s="320">
        <f t="shared" si="40"/>
        <v>0</v>
      </c>
      <c r="Y895" s="320"/>
      <c r="Z895" s="320"/>
      <c r="AB895" s="321" t="str">
        <f t="shared" si="41"/>
        <v>GoldRoyal Canadian Mint</v>
      </c>
    </row>
    <row r="896" spans="1:28" s="321" customFormat="1" ht="20.25">
      <c r="A896" s="259"/>
      <c r="B896" s="328" t="s">
        <v>1827</v>
      </c>
      <c r="C896" s="328" t="s">
        <v>1949</v>
      </c>
      <c r="D896" s="329" t="s">
        <v>1949</v>
      </c>
      <c r="E896" s="329" t="s">
        <v>15620</v>
      </c>
      <c r="F896" s="329" t="s">
        <v>1098</v>
      </c>
      <c r="G896" s="329" t="s">
        <v>2453</v>
      </c>
      <c r="H896" s="330">
        <v>0</v>
      </c>
      <c r="I896" s="331" t="s">
        <v>2550</v>
      </c>
      <c r="J896" s="331" t="s">
        <v>2551</v>
      </c>
      <c r="K896" s="333"/>
      <c r="L896" s="333"/>
      <c r="M896" s="333"/>
      <c r="N896" s="333"/>
      <c r="O896" s="333"/>
      <c r="P896" s="333"/>
      <c r="Q896" s="334"/>
      <c r="R896" s="260" t="str">
        <f ca="1">IF(ISERROR($V896),"",OFFSET('Smelter Look-up'!$C$4,$V896-4,0)&amp;"")</f>
        <v>Metalor USA Refining Corporation</v>
      </c>
      <c r="S896" s="276" t="str">
        <f t="shared" ca="1" si="39"/>
        <v>Unknown</v>
      </c>
      <c r="T896" s="276" t="str">
        <f ca="1">IF(B896="","",IF(ISERROR(MATCH($J896,SorP!$B$1:$B$6230,0)),"",INDIRECT("'SorP'!$A$"&amp;MATCH($J896,SorP!$B$1:$B$6230,0))))</f>
        <v>US-MA</v>
      </c>
      <c r="U896" s="318"/>
      <c r="V896" s="319">
        <f>IF(C896="",NA(),MATCH($B896&amp;$C896,'Smelter Look-up'!$J:$J,0))</f>
        <v>142</v>
      </c>
      <c r="W896" s="320"/>
      <c r="X896" s="320">
        <f t="shared" si="40"/>
        <v>0</v>
      </c>
      <c r="Y896" s="320"/>
      <c r="Z896" s="320"/>
      <c r="AB896" s="321" t="str">
        <f t="shared" si="41"/>
        <v>GoldMetalor USA Refining Corporation</v>
      </c>
    </row>
    <row r="897" spans="1:28" s="321" customFormat="1" ht="20.25">
      <c r="A897" s="259"/>
      <c r="B897" s="328" t="s">
        <v>1827</v>
      </c>
      <c r="C897" s="328" t="s">
        <v>16569</v>
      </c>
      <c r="D897" s="329" t="s">
        <v>1413</v>
      </c>
      <c r="E897" s="329" t="s">
        <v>1781</v>
      </c>
      <c r="F897" s="329" t="s">
        <v>1052</v>
      </c>
      <c r="G897" s="329" t="s">
        <v>2453</v>
      </c>
      <c r="H897" s="330">
        <v>0</v>
      </c>
      <c r="I897" s="331" t="s">
        <v>2475</v>
      </c>
      <c r="J897" s="331" t="s">
        <v>2476</v>
      </c>
      <c r="K897" s="333"/>
      <c r="L897" s="333"/>
      <c r="M897" s="333"/>
      <c r="N897" s="333"/>
      <c r="O897" s="333"/>
      <c r="P897" s="333"/>
      <c r="Q897" s="334"/>
      <c r="R897" s="260" t="str">
        <f ca="1">IF(ISERROR($V897),"",OFFSET('Smelter Look-up'!$C$4,$V897-4,0)&amp;"")</f>
        <v/>
      </c>
      <c r="S897" s="276" t="str">
        <f t="shared" ca="1" si="39"/>
        <v>MX</v>
      </c>
      <c r="T897" s="276" t="str">
        <f ca="1">IF(B897="","",IF(ISERROR(MATCH($J897,SorP!$B$1:$B$6230,0)),"",INDIRECT("'SorP'!$A$"&amp;MATCH($J897,SorP!$B$1:$B$6230,0))))</f>
        <v>MX-SON</v>
      </c>
      <c r="U897" s="318"/>
      <c r="V897" s="319" t="e">
        <f>IF(C897="",NA(),MATCH($B897&amp;$C897,'Smelter Look-up'!$J:$J,0))</f>
        <v>#N/A</v>
      </c>
      <c r="W897" s="320"/>
      <c r="X897" s="320">
        <f t="shared" si="40"/>
        <v>0</v>
      </c>
      <c r="Y897" s="320"/>
      <c r="Z897" s="320"/>
      <c r="AB897" s="321" t="str">
        <f t="shared" si="41"/>
        <v xml:space="preserve">GoldLa Caridad </v>
      </c>
    </row>
    <row r="898" spans="1:28" s="321" customFormat="1" ht="20.25">
      <c r="A898" s="259"/>
      <c r="B898" s="328" t="s">
        <v>1827</v>
      </c>
      <c r="C898" s="328" t="s">
        <v>1084</v>
      </c>
      <c r="D898" s="329" t="s">
        <v>1084</v>
      </c>
      <c r="E898" s="329" t="s">
        <v>15620</v>
      </c>
      <c r="F898" s="329" t="s">
        <v>1085</v>
      </c>
      <c r="G898" s="329" t="s">
        <v>2453</v>
      </c>
      <c r="H898" s="330">
        <v>0</v>
      </c>
      <c r="I898" s="331" t="s">
        <v>2530</v>
      </c>
      <c r="J898" s="331" t="s">
        <v>2523</v>
      </c>
      <c r="K898" s="333"/>
      <c r="L898" s="333"/>
      <c r="M898" s="333"/>
      <c r="N898" s="333"/>
      <c r="O898" s="333"/>
      <c r="P898" s="333"/>
      <c r="Q898" s="334"/>
      <c r="R898" s="260" t="str">
        <f ca="1">IF(ISERROR($V898),"",OFFSET('Smelter Look-up'!$C$4,$V898-4,0)&amp;"")</f>
        <v>Kennecott Utah Copper LLC</v>
      </c>
      <c r="S898" s="276" t="str">
        <f t="shared" ca="1" si="39"/>
        <v>Unknown</v>
      </c>
      <c r="T898" s="276" t="str">
        <f ca="1">IF(B898="","",IF(ISERROR(MATCH($J898,SorP!$B$1:$B$6230,0)),"",INDIRECT("'SorP'!$A$"&amp;MATCH($J898,SorP!$B$1:$B$6230,0))))</f>
        <v>US-UT</v>
      </c>
      <c r="U898" s="318"/>
      <c r="V898" s="319">
        <f>IF(C898="",NA(),MATCH($B898&amp;$C898,'Smelter Look-up'!$J:$J,0))</f>
        <v>110</v>
      </c>
      <c r="W898" s="320"/>
      <c r="X898" s="320">
        <f t="shared" si="40"/>
        <v>0</v>
      </c>
      <c r="Y898" s="320"/>
      <c r="Z898" s="320"/>
      <c r="AB898" s="321" t="str">
        <f t="shared" si="41"/>
        <v>GoldKennecott Utah Copper LLC</v>
      </c>
    </row>
    <row r="899" spans="1:28" s="321" customFormat="1" ht="20.25">
      <c r="A899" s="259"/>
      <c r="B899" s="329" t="s">
        <v>1827</v>
      </c>
      <c r="C899" s="329" t="s">
        <v>67</v>
      </c>
      <c r="D899" s="329" t="s">
        <v>67</v>
      </c>
      <c r="E899" s="329" t="s">
        <v>15620</v>
      </c>
      <c r="F899" s="329" t="s">
        <v>1106</v>
      </c>
      <c r="G899" s="329" t="s">
        <v>2453</v>
      </c>
      <c r="H899" s="261">
        <f ca="1">IF(ISERROR($V899),"",OFFSET('Smelter Look-up'!$G$4,$V899-4,0))</f>
        <v>0</v>
      </c>
      <c r="I899" s="262" t="str">
        <f ca="1">IF(ISERROR($V899),"",OFFSET('Smelter Look-up'!$H$4,$V899-4,0))</f>
        <v>Jackson</v>
      </c>
      <c r="J899" s="262" t="str">
        <f ca="1">IF(ISERROR($V899),"",OFFSET('Smelter Look-up'!$I$4,$V899-4,0))</f>
        <v>Ohio</v>
      </c>
      <c r="K899" s="264"/>
      <c r="L899" s="264"/>
      <c r="M899" s="264"/>
      <c r="N899" s="264"/>
      <c r="O899" s="264"/>
      <c r="P899" s="263"/>
      <c r="Q899" s="265"/>
      <c r="R899" s="260" t="str">
        <f ca="1">IF(ISERROR($V899),"",OFFSET('Smelter Look-up'!$C$4,$V899-4,0)&amp;"")</f>
        <v>Elemetal Refining, LLC</v>
      </c>
      <c r="S899" s="276" t="str">
        <f t="shared" ca="1" si="39"/>
        <v>Unknown</v>
      </c>
      <c r="T899" s="276" t="str">
        <f ca="1">IF(B899="","",IF(ISERROR(MATCH($J899,SorP!$B$1:$B$6230,0)),"",INDIRECT("'SorP'!$A$"&amp;MATCH($J899,SorP!$B$1:$B$6230,0))))</f>
        <v>US-OH</v>
      </c>
      <c r="U899" s="318"/>
      <c r="V899" s="319">
        <f>IF(C899="",NA(),MATCH($B899&amp;$C899,'Smelter Look-up'!$J:$J,0))</f>
        <v>163</v>
      </c>
      <c r="W899" s="320"/>
      <c r="X899" s="320">
        <f t="shared" si="40"/>
        <v>0</v>
      </c>
      <c r="Y899" s="320"/>
      <c r="Z899" s="320"/>
      <c r="AB899" s="321" t="str">
        <f t="shared" si="41"/>
        <v>GoldOhio Precious Metals, LLC</v>
      </c>
    </row>
    <row r="900" spans="1:28" s="321" customFormat="1" ht="20.25">
      <c r="A900" s="259"/>
      <c r="B900" s="329" t="s">
        <v>1827</v>
      </c>
      <c r="C900" s="329" t="s">
        <v>1421</v>
      </c>
      <c r="D900" s="329" t="s">
        <v>1421</v>
      </c>
      <c r="E900" s="329" t="s">
        <v>1694</v>
      </c>
      <c r="F900" s="329" t="s">
        <v>1115</v>
      </c>
      <c r="G900" s="329" t="s">
        <v>2453</v>
      </c>
      <c r="H900" s="261">
        <f ca="1">IF(ISERROR($V900),"",OFFSET('Smelter Look-up'!$G$4,$V900-4,0))</f>
        <v>0</v>
      </c>
      <c r="I900" s="262" t="str">
        <f ca="1">IF(ISERROR($V900),"",OFFSET('Smelter Look-up'!$H$4,$V900-4,0))</f>
        <v>Ottawa</v>
      </c>
      <c r="J900" s="262" t="str">
        <f ca="1">IF(ISERROR($V900),"",OFFSET('Smelter Look-up'!$I$4,$V900-4,0))</f>
        <v>Ontario</v>
      </c>
      <c r="K900" s="264"/>
      <c r="L900" s="264"/>
      <c r="M900" s="264"/>
      <c r="N900" s="264"/>
      <c r="O900" s="264"/>
      <c r="P900" s="263"/>
      <c r="Q900" s="265"/>
      <c r="R900" s="260" t="str">
        <f ca="1">IF(ISERROR($V900),"",OFFSET('Smelter Look-up'!$C$4,$V900-4,0)&amp;"")</f>
        <v>Royal Canadian Mint</v>
      </c>
      <c r="S900" s="276" t="str">
        <f t="shared" ca="1" si="39"/>
        <v>CA</v>
      </c>
      <c r="T900" s="276" t="str">
        <f ca="1">IF(B900="","",IF(ISERROR(MATCH($J900,SorP!$B$1:$B$6230,0)),"",INDIRECT("'SorP'!$A$"&amp;MATCH($J900,SorP!$B$1:$B$6230,0))))</f>
        <v>CA-ON</v>
      </c>
      <c r="U900" s="318"/>
      <c r="V900" s="319">
        <f>IF(C900="",NA(),MATCH($B900&amp;$C900,'Smelter Look-up'!$J:$J,0))</f>
        <v>185</v>
      </c>
      <c r="W900" s="320"/>
      <c r="X900" s="320">
        <f t="shared" si="40"/>
        <v>0</v>
      </c>
      <c r="Y900" s="320"/>
      <c r="Z900" s="320"/>
      <c r="AB900" s="321" t="str">
        <f t="shared" si="41"/>
        <v>GoldRoyal Canadian Mint</v>
      </c>
    </row>
    <row r="901" spans="1:28" s="321" customFormat="1" ht="20.25">
      <c r="A901" s="259"/>
      <c r="B901" s="329" t="s">
        <v>1827</v>
      </c>
      <c r="C901" s="329" t="s">
        <v>1262</v>
      </c>
      <c r="D901" s="329" t="s">
        <v>1262</v>
      </c>
      <c r="E901" s="329" t="s">
        <v>15620</v>
      </c>
      <c r="F901" s="329" t="s">
        <v>1134</v>
      </c>
      <c r="G901" s="329" t="s">
        <v>2453</v>
      </c>
      <c r="H901" s="261">
        <f ca="1">IF(ISERROR($V901),"",OFFSET('Smelter Look-up'!$G$4,$V901-4,0))</f>
        <v>0</v>
      </c>
      <c r="I901" s="262" t="str">
        <f ca="1">IF(ISERROR($V901),"",OFFSET('Smelter Look-up'!$H$4,$V901-4,0))</f>
        <v>Alden</v>
      </c>
      <c r="J901" s="262" t="str">
        <f ca="1">IF(ISERROR($V901),"",OFFSET('Smelter Look-up'!$I$4,$V901-4,0))</f>
        <v>New York</v>
      </c>
      <c r="K901" s="264"/>
      <c r="L901" s="264"/>
      <c r="M901" s="264"/>
      <c r="N901" s="264"/>
      <c r="O901" s="264"/>
      <c r="P901" s="263"/>
      <c r="Q901" s="265"/>
      <c r="R901" s="260" t="str">
        <f ca="1">IF(ISERROR($V901),"",OFFSET('Smelter Look-up'!$C$4,$V901-4,0)&amp;"")</f>
        <v>United Precious Metal Refining, Inc.</v>
      </c>
      <c r="S901" s="276" t="str">
        <f t="shared" ref="S901:S964" ca="1" si="42">IF(B901="","",IF(ISERROR(MATCH($E901,CL,0)),"Unknown",INDIRECT("'C'!$B$"&amp;MATCH($E901,CL,0)+1)))</f>
        <v>Unknown</v>
      </c>
      <c r="T901" s="276" t="str">
        <f ca="1">IF(B901="","",IF(ISERROR(MATCH($J901,SorP!$B$1:$B$6230,0)),"",INDIRECT("'SorP'!$A$"&amp;MATCH($J901,SorP!$B$1:$B$6230,0))))</f>
        <v>US-NY</v>
      </c>
      <c r="U901" s="318"/>
      <c r="V901" s="319">
        <f>IF(C901="",NA(),MATCH($B901&amp;$C901,'Smelter Look-up'!$J:$J,0))</f>
        <v>247</v>
      </c>
      <c r="W901" s="320"/>
      <c r="X901" s="320">
        <f t="shared" si="40"/>
        <v>0</v>
      </c>
      <c r="Y901" s="320"/>
      <c r="Z901" s="320"/>
      <c r="AB901" s="321" t="str">
        <f t="shared" si="41"/>
        <v>GoldUnited Precious Metal Refining, Inc.</v>
      </c>
    </row>
    <row r="902" spans="1:28" s="321" customFormat="1" ht="20.25">
      <c r="A902" s="259"/>
      <c r="B902" s="329" t="s">
        <v>1827</v>
      </c>
      <c r="C902" s="329" t="s">
        <v>1953</v>
      </c>
      <c r="D902" s="329" t="s">
        <v>1953</v>
      </c>
      <c r="E902" s="329" t="s">
        <v>1758</v>
      </c>
      <c r="F902" s="329" t="s">
        <v>1126</v>
      </c>
      <c r="G902" s="329" t="s">
        <v>2453</v>
      </c>
      <c r="H902" s="261">
        <f ca="1">IF(ISERROR($V902),"",OFFSET('Smelter Look-up'!$G$4,$V902-4,0))</f>
        <v>0</v>
      </c>
      <c r="I902" s="262" t="str">
        <f ca="1">IF(ISERROR($V902),"",OFFSET('Smelter Look-up'!$H$4,$V902-4,0))</f>
        <v>Hiratsuka</v>
      </c>
      <c r="J902" s="262" t="str">
        <f ca="1">IF(ISERROR($V902),"",OFFSET('Smelter Look-up'!$I$4,$V902-4,0))</f>
        <v>Kanagawa</v>
      </c>
      <c r="K902" s="264"/>
      <c r="L902" s="264"/>
      <c r="M902" s="264"/>
      <c r="N902" s="264"/>
      <c r="O902" s="264"/>
      <c r="P902" s="263"/>
      <c r="Q902" s="265"/>
      <c r="R902" s="260" t="str">
        <f ca="1">IF(ISERROR($V902),"",OFFSET('Smelter Look-up'!$C$4,$V902-4,0)&amp;"")</f>
        <v>Tanaka Kikinzoku Kogyo K.K.</v>
      </c>
      <c r="S902" s="276" t="str">
        <f t="shared" ca="1" si="42"/>
        <v>JP</v>
      </c>
      <c r="T902" s="276" t="str">
        <f ca="1">IF(B902="","",IF(ISERROR(MATCH($J902,SorP!$B$1:$B$6230,0)),"",INDIRECT("'SorP'!$A$"&amp;MATCH($J902,SorP!$B$1:$B$6230,0))))</f>
        <v>JP-14</v>
      </c>
      <c r="U902" s="318"/>
      <c r="V902" s="319">
        <f>IF(C902="",NA(),MATCH($B902&amp;$C902,'Smelter Look-up'!$J:$J,0))</f>
        <v>231</v>
      </c>
      <c r="W902" s="320"/>
      <c r="X902" s="320">
        <f t="shared" ref="X902:X965" si="43">IF(AND(C902="Smelter not listed",OR(LEN(D902)=0,LEN(E902)=0)),1,0)</f>
        <v>0</v>
      </c>
      <c r="Y902" s="320"/>
      <c r="Z902" s="320"/>
      <c r="AB902" s="321" t="str">
        <f t="shared" ref="AB902:AB965" si="44">B902&amp;C902</f>
        <v>GoldTanaka Kikinzoku Kogyo K.K.</v>
      </c>
    </row>
    <row r="903" spans="1:28" s="321" customFormat="1" ht="20.25">
      <c r="A903" s="259"/>
      <c r="B903" s="329" t="s">
        <v>1828</v>
      </c>
      <c r="C903" s="329" t="s">
        <v>1263</v>
      </c>
      <c r="D903" s="329" t="s">
        <v>1263</v>
      </c>
      <c r="E903" s="329" t="s">
        <v>1794</v>
      </c>
      <c r="F903" s="329" t="s">
        <v>1180</v>
      </c>
      <c r="G903" s="329" t="s">
        <v>2453</v>
      </c>
      <c r="H903" s="261">
        <f ca="1">IF(ISERROR($V903),"",OFFSET('Smelter Look-up'!$G$4,$V903-4,0))</f>
        <v>0</v>
      </c>
      <c r="I903" s="262" t="str">
        <f ca="1">IF(ISERROR($V903),"",OFFSET('Smelter Look-up'!$H$4,$V903-4,0))</f>
        <v>Butterworth</v>
      </c>
      <c r="J903" s="262" t="str">
        <f ca="1">IF(ISERROR($V903),"",OFFSET('Smelter Look-up'!$I$4,$V903-4,0))</f>
        <v>Pulau Pinang</v>
      </c>
      <c r="K903" s="264"/>
      <c r="L903" s="264"/>
      <c r="M903" s="264"/>
      <c r="N903" s="264"/>
      <c r="O903" s="264"/>
      <c r="P903" s="263"/>
      <c r="Q903" s="265"/>
      <c r="R903" s="260" t="str">
        <f ca="1">IF(ISERROR($V903),"",OFFSET('Smelter Look-up'!$C$4,$V903-4,0)&amp;"")</f>
        <v>Malaysia Smelting Corporation (MSC)</v>
      </c>
      <c r="S903" s="276" t="str">
        <f t="shared" ca="1" si="42"/>
        <v>MY</v>
      </c>
      <c r="T903" s="276" t="str">
        <f ca="1">IF(B903="","",IF(ISERROR(MATCH($J903,SorP!$B$1:$B$6230,0)),"",INDIRECT("'SorP'!$A$"&amp;MATCH($J903,SorP!$B$1:$B$6230,0))))</f>
        <v>MY-07</v>
      </c>
      <c r="U903" s="318"/>
      <c r="V903" s="319">
        <f>IF(C903="",NA(),MATCH($B903&amp;$C903,'Smelter Look-up'!$J:$J,0))</f>
        <v>415</v>
      </c>
      <c r="W903" s="320"/>
      <c r="X903" s="320">
        <f t="shared" si="43"/>
        <v>0</v>
      </c>
      <c r="Y903" s="320"/>
      <c r="Z903" s="320"/>
      <c r="AB903" s="321" t="str">
        <f t="shared" si="44"/>
        <v>TinMalaysia Smelting Corporation (MSC)</v>
      </c>
    </row>
    <row r="904" spans="1:28" s="321" customFormat="1" ht="20.25">
      <c r="A904" s="259"/>
      <c r="B904" s="329" t="s">
        <v>1828</v>
      </c>
      <c r="C904" s="329" t="s">
        <v>16570</v>
      </c>
      <c r="D904" s="329" t="s">
        <v>1570</v>
      </c>
      <c r="E904" s="329" t="s">
        <v>1377</v>
      </c>
      <c r="F904" s="329" t="s">
        <v>1206</v>
      </c>
      <c r="G904" s="329" t="s">
        <v>2453</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TH</v>
      </c>
      <c r="T904" s="276" t="str">
        <f ca="1">IF(B904="","",IF(ISERROR(MATCH($J904,SorP!$B$1:$B$6230,0)),"",INDIRECT("'SorP'!$A$"&amp;MATCH($J904,SorP!$B$1:$B$6230,0))))</f>
        <v/>
      </c>
      <c r="U904" s="318"/>
      <c r="V904" s="319" t="e">
        <f>IF(C904="",NA(),MATCH($B904&amp;$C904,'Smelter Look-up'!$J:$J,0))</f>
        <v>#N/A</v>
      </c>
      <c r="W904" s="320"/>
      <c r="X904" s="320">
        <f t="shared" si="43"/>
        <v>0</v>
      </c>
      <c r="Y904" s="320"/>
      <c r="Z904" s="320"/>
      <c r="AB904" s="321" t="str">
        <f t="shared" si="44"/>
        <v>TinThailand Smelting &amp; Refining Co., Ltd</v>
      </c>
    </row>
    <row r="905" spans="1:28" s="321" customFormat="1" ht="20.25">
      <c r="A905" s="259"/>
      <c r="B905" s="329" t="s">
        <v>1828</v>
      </c>
      <c r="C905" s="329" t="s">
        <v>1571</v>
      </c>
      <c r="D905" s="329" t="s">
        <v>1571</v>
      </c>
      <c r="E905" s="329" t="s">
        <v>1747</v>
      </c>
      <c r="F905" s="329" t="s">
        <v>1225</v>
      </c>
      <c r="G905" s="329" t="s">
        <v>2453</v>
      </c>
      <c r="H905" s="261">
        <f ca="1">IF(ISERROR($V905),"",OFFSET('Smelter Look-up'!$G$4,$V905-4,0))</f>
        <v>0</v>
      </c>
      <c r="I905" s="262" t="str">
        <f ca="1">IF(ISERROR($V905),"",OFFSET('Smelter Look-up'!$H$4,$V905-4,0))</f>
        <v>Kundur</v>
      </c>
      <c r="J905" s="262" t="str">
        <f ca="1">IF(ISERROR($V905),"",OFFSET('Smelter Look-up'!$I$4,$V905-4,0))</f>
        <v>Riau</v>
      </c>
      <c r="K905" s="264"/>
      <c r="L905" s="264"/>
      <c r="M905" s="264"/>
      <c r="N905" s="264"/>
      <c r="O905" s="264"/>
      <c r="P905" s="263"/>
      <c r="Q905" s="265"/>
      <c r="R905" s="260" t="str">
        <f ca="1">IF(ISERROR($V905),"",OFFSET('Smelter Look-up'!$C$4,$V905-4,0)&amp;"")</f>
        <v>PT Timah (Persero) Tbk Kundur</v>
      </c>
      <c r="S905" s="276" t="str">
        <f t="shared" ca="1" si="42"/>
        <v>ID</v>
      </c>
      <c r="T905" s="276" t="str">
        <f ca="1">IF(B905="","",IF(ISERROR(MATCH($J905,SorP!$B$1:$B$6230,0)),"",INDIRECT("'SorP'!$A$"&amp;MATCH($J905,SorP!$B$1:$B$6230,0))))</f>
        <v>ID-RI</v>
      </c>
      <c r="U905" s="318"/>
      <c r="V905" s="319">
        <f>IF(C905="",NA(),MATCH($B905&amp;$C905,'Smelter Look-up'!$J:$J,0))</f>
        <v>463</v>
      </c>
      <c r="W905" s="320"/>
      <c r="X905" s="320">
        <f t="shared" si="43"/>
        <v>0</v>
      </c>
      <c r="Y905" s="320"/>
      <c r="Z905" s="320"/>
      <c r="AB905" s="321" t="str">
        <f t="shared" si="44"/>
        <v>TinPT Tambang Timah</v>
      </c>
    </row>
    <row r="906" spans="1:28" s="321" customFormat="1" ht="20.25">
      <c r="A906" s="259"/>
      <c r="B906" s="329" t="s">
        <v>1828</v>
      </c>
      <c r="C906" s="329" t="s">
        <v>16202</v>
      </c>
      <c r="D906" s="329" t="s">
        <v>16200</v>
      </c>
      <c r="E906" s="329" t="s">
        <v>1747</v>
      </c>
      <c r="F906" s="329" t="s">
        <v>1201</v>
      </c>
      <c r="G906" s="329" t="s">
        <v>2453</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ID</v>
      </c>
      <c r="T906" s="276" t="str">
        <f ca="1">IF(B906="","",IF(ISERROR(MATCH($J906,SorP!$B$1:$B$6230,0)),"",INDIRECT("'SorP'!$A$"&amp;MATCH($J906,SorP!$B$1:$B$6230,0))))</f>
        <v/>
      </c>
      <c r="U906" s="318"/>
      <c r="V906" s="319" t="e">
        <f>IF(C906="",NA(),MATCH($B906&amp;$C906,'Smelter Look-up'!$J:$J,0))</f>
        <v>#N/A</v>
      </c>
      <c r="W906" s="320"/>
      <c r="X906" s="320">
        <f t="shared" si="43"/>
        <v>0</v>
      </c>
      <c r="Y906" s="320"/>
      <c r="Z906" s="320"/>
      <c r="AB906" s="321" t="str">
        <f t="shared" si="44"/>
        <v>TinPT Timah</v>
      </c>
    </row>
    <row r="907" spans="1:28" s="321" customFormat="1" ht="20.25">
      <c r="A907" s="259"/>
      <c r="B907" s="329" t="s">
        <v>1828</v>
      </c>
      <c r="C907" s="329" t="s">
        <v>1869</v>
      </c>
      <c r="D907" s="329" t="s">
        <v>1869</v>
      </c>
      <c r="E907" s="329" t="s">
        <v>1747</v>
      </c>
      <c r="F907" s="329" t="s">
        <v>1200</v>
      </c>
      <c r="G907" s="329" t="s">
        <v>2453</v>
      </c>
      <c r="H907" s="261">
        <f ca="1">IF(ISERROR($V907),"",OFFSET('Smelter Look-up'!$G$4,$V907-4,0))</f>
        <v>0</v>
      </c>
      <c r="I907" s="262" t="str">
        <f ca="1">IF(ISERROR($V907),"",OFFSET('Smelter Look-up'!$H$4,$V907-4,0))</f>
        <v>Pangkal Pinang</v>
      </c>
      <c r="J907" s="262" t="str">
        <f ca="1">IF(ISERROR($V907),"",OFFSET('Smelter Look-up'!$I$4,$V907-4,0))</f>
        <v>Bangka Belitung</v>
      </c>
      <c r="K907" s="264"/>
      <c r="L907" s="264"/>
      <c r="M907" s="264"/>
      <c r="N907" s="264"/>
      <c r="O907" s="264"/>
      <c r="P907" s="263"/>
      <c r="Q907" s="265"/>
      <c r="R907" s="260" t="str">
        <f ca="1">IF(ISERROR($V907),"",OFFSET('Smelter Look-up'!$C$4,$V907-4,0)&amp;"")</f>
        <v>PT Stanindo Inti Perkasa</v>
      </c>
      <c r="S907" s="276" t="str">
        <f t="shared" ca="1" si="42"/>
        <v>ID</v>
      </c>
      <c r="T907" s="276" t="str">
        <f ca="1">IF(B907="","",IF(ISERROR(MATCH($J907,SorP!$B$1:$B$6230,0)),"",INDIRECT("'SorP'!$A$"&amp;MATCH($J907,SorP!$B$1:$B$6230,0))))</f>
        <v>ID-BB</v>
      </c>
      <c r="U907" s="318"/>
      <c r="V907" s="319">
        <f>IF(C907="",NA(),MATCH($B907&amp;$C907,'Smelter Look-up'!$J:$J,0))</f>
        <v>460</v>
      </c>
      <c r="W907" s="320"/>
      <c r="X907" s="320">
        <f t="shared" si="43"/>
        <v>0</v>
      </c>
      <c r="Y907" s="320"/>
      <c r="Z907" s="320"/>
      <c r="AB907" s="321" t="str">
        <f t="shared" si="44"/>
        <v>TinPT Stanindo Inti Perkasa</v>
      </c>
    </row>
    <row r="908" spans="1:28" s="321" customFormat="1" ht="20.25">
      <c r="A908" s="259"/>
      <c r="B908" s="329" t="s">
        <v>1828</v>
      </c>
      <c r="C908" s="329" t="s">
        <v>1573</v>
      </c>
      <c r="D908" s="329" t="s">
        <v>1573</v>
      </c>
      <c r="E908" s="329" t="s">
        <v>1344</v>
      </c>
      <c r="F908" s="329" t="s">
        <v>1182</v>
      </c>
      <c r="G908" s="329" t="s">
        <v>2453</v>
      </c>
      <c r="H908" s="261">
        <f ca="1">IF(ISERROR($V908),"",OFFSET('Smelter Look-up'!$G$4,$V908-4,0))</f>
        <v>0</v>
      </c>
      <c r="I908" s="262" t="str">
        <f ca="1">IF(ISERROR($V908),"",OFFSET('Smelter Look-up'!$H$4,$V908-4,0))</f>
        <v>Paracas</v>
      </c>
      <c r="J908" s="262" t="str">
        <f ca="1">IF(ISERROR($V908),"",OFFSET('Smelter Look-up'!$I$4,$V908-4,0))</f>
        <v>Ika</v>
      </c>
      <c r="K908" s="264"/>
      <c r="L908" s="264"/>
      <c r="M908" s="264"/>
      <c r="N908" s="264"/>
      <c r="O908" s="264"/>
      <c r="P908" s="263"/>
      <c r="Q908" s="265"/>
      <c r="R908" s="260" t="str">
        <f ca="1">IF(ISERROR($V908),"",OFFSET('Smelter Look-up'!$C$4,$V908-4,0)&amp;"")</f>
        <v>Minsur</v>
      </c>
      <c r="S908" s="276" t="str">
        <f t="shared" ca="1" si="42"/>
        <v>PE</v>
      </c>
      <c r="T908" s="276" t="str">
        <f ca="1">IF(B908="","",IF(ISERROR(MATCH($J908,SorP!$B$1:$B$6230,0)),"",INDIRECT("'SorP'!$A$"&amp;MATCH($J908,SorP!$B$1:$B$6230,0))))</f>
        <v>PE-ICA</v>
      </c>
      <c r="U908" s="318"/>
      <c r="V908" s="319">
        <f>IF(C908="",NA(),MATCH($B908&amp;$C908,'Smelter Look-up'!$J:$J,0))</f>
        <v>423</v>
      </c>
      <c r="W908" s="320"/>
      <c r="X908" s="320">
        <f t="shared" si="43"/>
        <v>0</v>
      </c>
      <c r="Y908" s="320"/>
      <c r="Z908" s="320"/>
      <c r="AB908" s="321" t="str">
        <f t="shared" si="44"/>
        <v>TinMinsur</v>
      </c>
    </row>
    <row r="909" spans="1:28" s="321" customFormat="1" ht="20.25">
      <c r="A909" s="259"/>
      <c r="B909" s="328" t="s">
        <v>1828</v>
      </c>
      <c r="C909" s="328" t="s">
        <v>2726</v>
      </c>
      <c r="D909" s="329" t="s">
        <v>58</v>
      </c>
      <c r="E909" s="329" t="s">
        <v>15620</v>
      </c>
      <c r="F909" s="329" t="s">
        <v>1168</v>
      </c>
      <c r="G909" s="329" t="s">
        <v>2453</v>
      </c>
      <c r="H909" s="335" t="s">
        <v>15688</v>
      </c>
      <c r="I909" s="331" t="s">
        <v>2723</v>
      </c>
      <c r="J909" s="331" t="s">
        <v>2690</v>
      </c>
      <c r="K909" s="335" t="s">
        <v>15689</v>
      </c>
      <c r="L909" s="335" t="s">
        <v>15690</v>
      </c>
      <c r="M909" s="332"/>
      <c r="N909" s="335" t="s">
        <v>15691</v>
      </c>
      <c r="O909" s="335" t="s">
        <v>15691</v>
      </c>
      <c r="P909" s="332" t="s">
        <v>775</v>
      </c>
      <c r="Q909" s="210"/>
      <c r="R909" s="260" t="str">
        <f ca="1">IF(ISERROR($V909),"",OFFSET('Smelter Look-up'!$C$4,$V909-4,0)&amp;"")</f>
        <v>Alpha</v>
      </c>
      <c r="S909" s="276" t="str">
        <f t="shared" ca="1" si="42"/>
        <v>Unknown</v>
      </c>
      <c r="T909" s="276" t="str">
        <f ca="1">IF(B909="","",IF(ISERROR(MATCH($J909,SorP!$B$1:$B$6230,0)),"",INDIRECT("'SorP'!$A$"&amp;MATCH($J909,SorP!$B$1:$B$6230,0))))</f>
        <v>US-PA</v>
      </c>
      <c r="U909" s="318"/>
      <c r="V909" s="319">
        <f>IF(C909="",NA(),MATCH($B909&amp;$C909,'Smelter Look-up'!$J:$J,0))</f>
        <v>343</v>
      </c>
      <c r="W909" s="320"/>
      <c r="X909" s="320">
        <f t="shared" si="43"/>
        <v>0</v>
      </c>
      <c r="Y909" s="320"/>
      <c r="Z909" s="320"/>
      <c r="AB909" s="321" t="str">
        <f t="shared" si="44"/>
        <v>TinAlpha Metals</v>
      </c>
    </row>
    <row r="910" spans="1:28" s="321" customFormat="1" ht="20.25">
      <c r="A910" s="259"/>
      <c r="B910" s="328" t="s">
        <v>1827</v>
      </c>
      <c r="C910" s="328" t="s">
        <v>1418</v>
      </c>
      <c r="D910" s="329" t="s">
        <v>1418</v>
      </c>
      <c r="E910" s="329" t="s">
        <v>15620</v>
      </c>
      <c r="F910" s="329" t="s">
        <v>1093</v>
      </c>
      <c r="G910" s="329" t="s">
        <v>2453</v>
      </c>
      <c r="H910" s="336" t="s">
        <v>15952</v>
      </c>
      <c r="I910" s="331" t="s">
        <v>2540</v>
      </c>
      <c r="J910" s="331" t="s">
        <v>2541</v>
      </c>
      <c r="K910" s="337" t="s">
        <v>15953</v>
      </c>
      <c r="L910" s="337" t="s">
        <v>15954</v>
      </c>
      <c r="M910" s="333"/>
      <c r="N910" s="337" t="s">
        <v>15955</v>
      </c>
      <c r="O910" s="337" t="s">
        <v>15955</v>
      </c>
      <c r="P910" s="333" t="s">
        <v>775</v>
      </c>
      <c r="Q910" s="334"/>
      <c r="R910" s="260" t="str">
        <f ca="1">IF(ISERROR($V910),"",OFFSET('Smelter Look-up'!$C$4,$V910-4,0)&amp;"")</f>
        <v>Materion</v>
      </c>
      <c r="S910" s="276" t="str">
        <f t="shared" ca="1" si="42"/>
        <v>Unknown</v>
      </c>
      <c r="T910" s="276" t="str">
        <f ca="1">IF(B910="","",IF(ISERROR(MATCH($J910,SorP!$B$1:$B$6230,0)),"",INDIRECT("'SorP'!$A$"&amp;MATCH($J910,SorP!$B$1:$B$6230,0))))</f>
        <v>US-NY</v>
      </c>
      <c r="U910" s="318"/>
      <c r="V910" s="319">
        <f>IF(C910="",NA(),MATCH($B910&amp;$C910,'Smelter Look-up'!$J:$J,0))</f>
        <v>132</v>
      </c>
      <c r="W910" s="320"/>
      <c r="X910" s="320">
        <f t="shared" si="43"/>
        <v>0</v>
      </c>
      <c r="Y910" s="320"/>
      <c r="Z910" s="320"/>
      <c r="AB910" s="321" t="str">
        <f t="shared" si="44"/>
        <v>GoldMaterion</v>
      </c>
    </row>
    <row r="911" spans="1:28" s="321" customFormat="1" ht="20.25">
      <c r="A911" s="259"/>
      <c r="B911" s="328" t="s">
        <v>1827</v>
      </c>
      <c r="C911" s="328" t="s">
        <v>67</v>
      </c>
      <c r="D911" s="329" t="s">
        <v>15396</v>
      </c>
      <c r="E911" s="329" t="s">
        <v>15620</v>
      </c>
      <c r="F911" s="329" t="s">
        <v>1106</v>
      </c>
      <c r="G911" s="329" t="s">
        <v>2453</v>
      </c>
      <c r="H911" s="337" t="s">
        <v>16070</v>
      </c>
      <c r="I911" s="331" t="s">
        <v>2563</v>
      </c>
      <c r="J911" s="331" t="s">
        <v>2564</v>
      </c>
      <c r="K911" s="337" t="s">
        <v>16071</v>
      </c>
      <c r="L911" s="338" t="s">
        <v>16072</v>
      </c>
      <c r="M911" s="333"/>
      <c r="N911" s="337" t="s">
        <v>16073</v>
      </c>
      <c r="O911" s="337" t="s">
        <v>16073</v>
      </c>
      <c r="P911" s="333" t="s">
        <v>775</v>
      </c>
      <c r="Q911" s="334"/>
      <c r="R911" s="260" t="str">
        <f ca="1">IF(ISERROR($V911),"",OFFSET('Smelter Look-up'!$C$4,$V911-4,0)&amp;"")</f>
        <v>Elemetal Refining, LLC</v>
      </c>
      <c r="S911" s="276" t="str">
        <f t="shared" ca="1" si="42"/>
        <v>Unknown</v>
      </c>
      <c r="T911" s="276" t="str">
        <f ca="1">IF(B911="","",IF(ISERROR(MATCH($J911,SorP!$B$1:$B$6230,0)),"",INDIRECT("'SorP'!$A$"&amp;MATCH($J911,SorP!$B$1:$B$6230,0))))</f>
        <v>US-OH</v>
      </c>
      <c r="U911" s="318"/>
      <c r="V911" s="319">
        <f>IF(C911="",NA(),MATCH($B911&amp;$C911,'Smelter Look-up'!$J:$J,0))</f>
        <v>163</v>
      </c>
      <c r="W911" s="320"/>
      <c r="X911" s="320">
        <f t="shared" si="43"/>
        <v>0</v>
      </c>
      <c r="Y911" s="320"/>
      <c r="Z911" s="320"/>
      <c r="AB911" s="321" t="str">
        <f t="shared" si="44"/>
        <v>GoldOhio Precious Metals, LLC</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Protection password="E985" sheet="1" formatRows="0" deleteRows="0"/>
  <dataConsolidate/>
  <customSheetViews>
    <customSheetView guid="{C0076F4B-37BA-40E6-9260-4F0B249285E5}" showGridLines="0" zeroValues="0" fitToPage="1" hiddenColumns="1" topLeftCell="A2">
      <pane ySplit="3" topLeftCell="A5" activePane="bottomLeft" state="frozen"/>
      <selection pane="bottomLeft" activeCell="A20" sqref="A20"/>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customSheetView>
    <customSheetView guid="{FB3FC59B-AFC3-4FFE-83D5-0CDE77C31833}" scale="70" showGridLines="0" zeroValues="0" fitToPage="1" hiddenColumns="1" topLeftCell="A2">
      <pane ySplit="3" topLeftCell="A5" activePane="bottomLeft" state="frozen"/>
      <selection pane="bottomLeft" activeCell="A5" sqref="A5"/>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customSheetView>
    <customSheetView guid="{743200E3-E78D-4B03-8F0E-A327897D948A}" showGridLines="0" zeroValues="0" fitToPage="1" hiddenColumns="1" topLeftCell="A2">
      <pane ySplit="3" topLeftCell="A5" activePane="bottomLeft" state="frozen"/>
      <selection pane="bottomLeft" activeCell="A20" sqref="A20"/>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customSheetView>
  </customSheetViews>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4"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5"/>
  <headerFooter>
    <oddHeader>&amp;P ページ</oddHeader>
  </headerFooter>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32" t="str">
        <f ca="1">OFFSET(L!$C$1,MATCH("Checker"&amp;ADDRESS(ROW(),COLUMN(),4),L!$A:$A,0)-1,SL,,)</f>
        <v>To ensure all required fields have been populated before submitting to your customers review form for any line items highlighted in red</v>
      </c>
      <c r="B1" s="432"/>
      <c r="C1" s="432"/>
      <c r="D1" s="151" t="str">
        <f ca="1">OFFSET(L!$C$1,MATCH("Checker"&amp;ADDRESS(ROW(),COLUMN(),4),L!$A:$A,0)-1,SL,,)</f>
        <v>Required fields remaining to be completed</v>
      </c>
      <c r="E1" s="88" t="s">
        <v>1243</v>
      </c>
    </row>
    <row r="2" spans="1:10" ht="15">
      <c r="A2" s="81" t="s">
        <v>1405</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All Tech Electronics</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51">
      <c r="A6" s="107" t="str">
        <f ca="1">Declaration!B10</f>
        <v>Description of Scope:</v>
      </c>
      <c r="B6" s="106" t="str">
        <f>Declaration!D10</f>
        <v xml:space="preserve">Franchised Distributor for the leading manufacturers of diode, transister, integrated circuit and memory products for the defense and aerospace marketplace. </v>
      </c>
      <c r="C6" s="106" t="str">
        <f t="shared" ca="1" si="0"/>
        <v>Complete</v>
      </c>
      <c r="D6" s="112" t="str">
        <f>IF(H6=1,"Click here to provide a Description of Scope","")</f>
        <v/>
      </c>
      <c r="E6" s="88" t="s">
        <v>2038</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Corey Smith</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csmith@all-tech-electronics.com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1-914-592-7726</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Corey Smith</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csmith@all-tech-electronics.com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1-914-592-7726</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43101</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1244</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1244</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Tantalum  (*)</v>
      </c>
      <c r="B25" s="106" t="str">
        <f>Declaration!D38</f>
        <v>No</v>
      </c>
      <c r="C25" s="106" t="str">
        <f t="shared" ca="1" si="3"/>
        <v>Complete</v>
      </c>
      <c r="D25" s="114" t="str">
        <f>IF(H25=1,"Click here to answer question 3 for Tantalum","")</f>
        <v/>
      </c>
      <c r="E25" s="88" t="s">
        <v>1244</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No</v>
      </c>
      <c r="C28" s="106" t="str">
        <f t="shared" ca="1" si="3"/>
        <v>Complete</v>
      </c>
      <c r="D28" s="114" t="str">
        <f>IF(H28=1,"Click here to answer question 3 for Tungsten","")</f>
        <v/>
      </c>
      <c r="E28" s="88" t="s">
        <v>1244</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2038</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2038</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Tantalum  (*)</v>
      </c>
      <c r="B35" s="106">
        <f>Declaration!D50</f>
        <v>1</v>
      </c>
      <c r="C35" s="106" t="str">
        <f t="shared" ca="1" si="3"/>
        <v>Complete</v>
      </c>
      <c r="D35" s="112" t="str">
        <f>IF(H35=1,"Click here to answer question 5 for Tantalum","")</f>
        <v/>
      </c>
      <c r="E35" s="88" t="s">
        <v>1243</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Declaration!D52</f>
        <v>1</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Declaration!D53</f>
        <v>1</v>
      </c>
      <c r="C38" s="106" t="str">
        <f t="shared" ca="1" si="3"/>
        <v>Complete</v>
      </c>
      <c r="D38" s="112" t="str">
        <f>IF(H38=1,"Click here to answer question 5 for Tungsten","")</f>
        <v/>
      </c>
      <c r="E38" s="88" t="s">
        <v>1243</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2034</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2034</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Tantalum  (*)</v>
      </c>
      <c r="B45" s="106" t="str">
        <f>Declaration!D62</f>
        <v>No</v>
      </c>
      <c r="C45" s="106" t="str">
        <f t="shared" ca="1" si="3"/>
        <v>Complete</v>
      </c>
      <c r="D45" s="115" t="str">
        <f>IF(H45=1,"Click here to answer question 7 for Tantalum","")</f>
        <v/>
      </c>
      <c r="E45" s="88" t="s">
        <v>1244</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No</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No</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No</v>
      </c>
      <c r="C48" s="106" t="str">
        <f t="shared" ca="1" si="3"/>
        <v>Complete</v>
      </c>
      <c r="D48" s="115" t="str">
        <f>IF(H48=1,"Click here to answer question 7 for Tungsten","")</f>
        <v/>
      </c>
      <c r="E48" s="88" t="s">
        <v>1244</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using other format (describe)</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Complete</v>
      </c>
      <c r="D62" s="112" t="str">
        <f>IF(H62=0,"","Click here to provide smelter information")</f>
        <v/>
      </c>
      <c r="E62" s="88" t="s">
        <v>2038</v>
      </c>
      <c r="F62" s="111">
        <f>F25</f>
        <v>1</v>
      </c>
      <c r="G62" s="85">
        <f>IF(AND(COUNTIF(SmelterIdetifiedForMetal,"Tantalum")&gt;0,COUNTIF('Smelter List'!AB$5:AB$2504,"Tantalum?*")&gt;0),0,1)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IF(H63=0,"","Click here to provide smelter information")</f>
        <v/>
      </c>
      <c r="E63" s="88" t="s">
        <v>1244</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IF(H64=0,"","Click here to provide smelter information")</f>
        <v/>
      </c>
      <c r="E64" s="88" t="s">
        <v>1244</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Complete</v>
      </c>
      <c r="D65" s="112" t="str">
        <f>IF(H65=0,"","Click here to provide smelter information")</f>
        <v/>
      </c>
      <c r="E65" s="88" t="s">
        <v>1244</v>
      </c>
      <c r="F65" s="111">
        <f>F28</f>
        <v>1</v>
      </c>
      <c r="G65" s="85">
        <f>IF(AND(COUNTIF(SmelterIdetifiedForMetal,"Tungsten")&gt;0,COUNTIF('Smelter List'!AB$5:AB$2504,"Tungsten?*")&gt;0),0,1)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Protection password="E985" sheet="1" formatColumns="0" formatRows="0"/>
  <customSheetViews>
    <customSheetView guid="{C0076F4B-37BA-40E6-9260-4F0B249285E5}" scale="8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 guid="{FB3FC59B-AFC3-4FFE-83D5-0CDE77C31833}" scale="8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2"/>
    </customSheetView>
    <customSheetView guid="{743200E3-E78D-4B03-8F0E-A327897D948A}" scale="8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3"/>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4"/>
  <drawing r:id="rId5"/>
  <legacy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34" t="str">
        <f ca="1">OFFSET(L!$C$1,MATCH("Product List"&amp;ADDRESS(ROW(),COLUMN(),4),L!$A:$A,0)-1,SL,,)</f>
        <v>Completion required only if reporting level "Product (or List of Products)" selected on the 'Declaration' worksheet.</v>
      </c>
      <c r="B1" s="435"/>
      <c r="C1" s="435"/>
      <c r="D1" s="435"/>
      <c r="E1" s="150"/>
    </row>
    <row r="2" spans="1:6">
      <c r="A2" s="29"/>
      <c r="B2" s="152"/>
      <c r="C2" s="152"/>
      <c r="D2"/>
      <c r="E2" s="30"/>
    </row>
    <row r="3" spans="1:6">
      <c r="A3" s="29"/>
      <c r="B3" s="152"/>
      <c r="C3" s="152"/>
      <c r="D3" s="152"/>
      <c r="E3" s="30"/>
    </row>
    <row r="4" spans="1:6" ht="15.75" customHeight="1">
      <c r="A4" s="29"/>
      <c r="B4" s="433" t="s">
        <v>1405</v>
      </c>
      <c r="C4" s="433"/>
      <c r="D4" s="43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36" t="str">
        <f ca="1">OFFSET(L!$C$1,MATCH("General"&amp;"Cpy",L!$A:$A,0)-1,SL,,)</f>
        <v>© 2017 Conflict-Free Sourcing Initiative. All rights reserved.</v>
      </c>
      <c r="C1001" s="436"/>
      <c r="D1001" s="436"/>
      <c r="E1001" s="31"/>
    </row>
    <row r="1002" spans="1:6" ht="13.5" thickTop="1">
      <c r="D1002" s="123"/>
    </row>
  </sheetData>
  <sheetProtection password="E985" sheet="1" formatColumns="0" formatRows="0" insertRows="0" deleteRows="0"/>
  <customSheetViews>
    <customSheetView guid="{C0076F4B-37BA-40E6-9260-4F0B249285E5}"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 guid="{FB3FC59B-AFC3-4FFE-83D5-0CDE77C31833}" scale="70" showGridLines="0" fitToPage="1">
      <pane xSplit="2" ySplit="5" topLeftCell="C6" activePane="bottomRight" state="frozen"/>
      <selection pane="bottomRight" activeCell="D10" sqref="D10"/>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customSheetView>
    <customSheetView guid="{743200E3-E78D-4B03-8F0E-A327897D948A}"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3"/>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4"/>
  <headerFooter>
    <oddFooter>Page &amp;P of &amp;N</oddFooter>
  </headerFooter>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37"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7"/>
      <c r="C1" s="437"/>
      <c r="D1" s="437"/>
      <c r="E1" s="437"/>
      <c r="F1" s="437"/>
      <c r="G1" s="437"/>
    </row>
    <row r="2" spans="1:13">
      <c r="A2" s="438"/>
      <c r="B2" s="438"/>
      <c r="C2" s="438"/>
      <c r="D2" s="438"/>
      <c r="E2" s="438"/>
      <c r="F2" s="438"/>
      <c r="G2" s="438"/>
      <c r="H2" s="438"/>
      <c r="I2" s="438"/>
    </row>
    <row r="3" spans="1:13">
      <c r="A3" s="438"/>
      <c r="B3" s="438"/>
      <c r="C3" s="438"/>
      <c r="D3" s="438"/>
      <c r="E3" s="438"/>
      <c r="F3" s="438"/>
      <c r="G3" s="438"/>
      <c r="H3" s="438"/>
      <c r="I3" s="438"/>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Protection password="E985" sheet="1" formatRows="0"/>
  <customSheetViews>
    <customSheetView guid="{C0076F4B-37BA-40E6-9260-4F0B249285E5}" scale="85" hiddenColumns="1">
      <pane ySplit="4" topLeftCell="A5" activePane="bottomLeft" state="frozen"/>
      <selection pane="bottomLeft" activeCell="B5" sqref="B5"/>
      <pageMargins left="0.7" right="0.7" top="0.75" bottom="0.75" header="0.3" footer="0.3"/>
      <pageSetup orientation="portrait" r:id="rId1"/>
    </customSheetView>
    <customSheetView guid="{FB3FC59B-AFC3-4FFE-83D5-0CDE77C31833}" scale="85" hiddenColumns="1">
      <pane ySplit="4" topLeftCell="A5" activePane="bottomLeft" state="frozen"/>
      <selection pane="bottomLeft" activeCell="B5" sqref="B5"/>
      <pageMargins left="0.7" right="0.7" top="0.75" bottom="0.75" header="0.3" footer="0.3"/>
      <pageSetup orientation="portrait" r:id="rId2"/>
    </customSheetView>
    <customSheetView guid="{743200E3-E78D-4B03-8F0E-A327897D948A}" scale="85" hiddenColumns="1">
      <pane ySplit="4" topLeftCell="A5" activePane="bottomLeft" state="frozen"/>
      <selection pane="bottomLeft" activeCell="B5" sqref="B5"/>
      <pageMargins left="0.7" right="0.7" top="0.75" bottom="0.75" header="0.3" footer="0.3"/>
      <pageSetup orientation="portrait" r:id="rId3"/>
    </customSheetView>
  </customSheetViews>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99.7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99.7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99.7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30">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30">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30">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30">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customSheetViews>
    <customSheetView guid="{C0076F4B-37BA-40E6-9260-4F0B249285E5}" scale="85" state="hidden" topLeftCell="A228">
      <selection activeCell="D228" sqref="D228"/>
      <pageMargins left="0.7" right="0.7" top="0.75" bottom="0.75" header="0.3" footer="0.3"/>
      <pageSetup paperSize="9" orientation="portrait" r:id="rId1"/>
    </customSheetView>
    <customSheetView guid="{FB3FC59B-AFC3-4FFE-83D5-0CDE77C31833}" scale="85" state="hidden" topLeftCell="A228">
      <selection activeCell="D228" sqref="D228"/>
      <pageMargins left="0.7" right="0.7" top="0.75" bottom="0.75" header="0.3" footer="0.3"/>
      <pageSetup paperSize="9" orientation="portrait" r:id="rId2"/>
    </customSheetView>
    <customSheetView guid="{743200E3-E78D-4B03-8F0E-A327897D948A}" scale="85" state="hidden" topLeftCell="A228">
      <selection activeCell="D228" sqref="D228"/>
      <pageMargins left="0.7" right="0.7" top="0.75" bottom="0.75" header="0.3" footer="0.3"/>
      <pageSetup paperSize="9" orientation="portrait" r:id="rId3"/>
    </customSheetView>
  </customSheetViews>
  <phoneticPr fontId="28"/>
  <pageMargins left="0.7" right="0.7" top="0.75" bottom="0.75" header="0.3" footer="0.3"/>
  <pageSetup paperSize="9" orientation="portrait"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Lynn</cp:lastModifiedBy>
  <cp:lastPrinted>2015-04-21T20:47:43Z</cp:lastPrinted>
  <dcterms:created xsi:type="dcterms:W3CDTF">2010-06-21T21:00:23Z</dcterms:created>
  <dcterms:modified xsi:type="dcterms:W3CDTF">2018-07-03T20:09:21Z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